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10" yWindow="45" windowWidth="11190" windowHeight="8100" tabRatio="697"/>
  </bookViews>
  <sheets>
    <sheet name="Matriz de Reposición" sheetId="23" r:id="rId1"/>
    <sheet name="Clientes Afectados por Comuna" sheetId="18" r:id="rId2"/>
    <sheet name="Matriz de Corte AA" sheetId="5" state="hidden" r:id="rId3"/>
    <sheet name="Matriz de Corte AC" sheetId="19" state="hidden" r:id="rId4"/>
    <sheet name="GIS" sheetId="13" state="hidden" r:id="rId5"/>
    <sheet name="DatosBase" sheetId="17" state="hidden" r:id="rId6"/>
    <sheet name="Factor_Presion" sheetId="14" state="hidden" r:id="rId7"/>
    <sheet name="PRIORIDADES" sheetId="16" state="hidden" r:id="rId8"/>
    <sheet name="Vol Estanque" sheetId="15" state="hidden" r:id="rId9"/>
    <sheet name="Clientes Criticos" sheetId="20" state="hidden" r:id="rId10"/>
    <sheet name="Abastecimiento Alternativo" sheetId="21" state="hidden" r:id="rId11"/>
    <sheet name="Tabla Plano Clientes afectados" sheetId="22" state="hidden" r:id="rId12"/>
  </sheets>
  <externalReferences>
    <externalReference r:id="rId13"/>
    <externalReference r:id="rId14"/>
  </externalReferences>
  <definedNames>
    <definedName name="_xlnm._FilterDatabase" localSheetId="10" hidden="1">'Abastecimiento Alternativo'!$B$2:$F$464</definedName>
    <definedName name="_xlnm._FilterDatabase" localSheetId="1" hidden="1">'Clientes Afectados por Comuna'!$B$5:$F$5</definedName>
    <definedName name="_xlnm._FilterDatabase" localSheetId="9" hidden="1">'Clientes Criticos'!$A$2:$E$252</definedName>
    <definedName name="_xlnm._FilterDatabase" localSheetId="0" hidden="1">'Matriz de Reposición'!$B$6:$V$75</definedName>
    <definedName name="_xlnm._FilterDatabase" localSheetId="11" hidden="1">'Tabla Plano Clientes afectados'!$A$1:$E$148</definedName>
    <definedName name="_xlnm.Print_Area" localSheetId="2">'Matriz de Corte AA'!$B$1:$T$69</definedName>
    <definedName name="_xlnm.Print_Area" localSheetId="0">'Matriz de Reposición'!$B$1:$T$75</definedName>
  </definedNames>
  <calcPr calcId="152511"/>
  <customWorkbookViews>
    <customWorkbookView name="Edson Gabriel Landeros Poblete - Vista personalizada" guid="{E7BD1ABA-680E-47BB-B985-D08E399DD608}" mergeInterval="0" personalView="1" maximized="1" windowWidth="1362" windowHeight="543" activeSheetId="5"/>
  </customWorkbookViews>
</workbook>
</file>

<file path=xl/calcChain.xml><?xml version="1.0" encoding="utf-8"?>
<calcChain xmlns="http://schemas.openxmlformats.org/spreadsheetml/2006/main">
  <c r="F204" i="18" l="1"/>
  <c r="F166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M68" i="23" l="1"/>
  <c r="M8" i="23"/>
  <c r="M7" i="23"/>
  <c r="E68" i="23"/>
  <c r="S68" i="23" s="1"/>
  <c r="E67" i="23"/>
  <c r="E66" i="23"/>
  <c r="E65" i="23"/>
  <c r="E64" i="23"/>
  <c r="S64" i="23" s="1"/>
  <c r="E63" i="23"/>
  <c r="S63" i="23" s="1"/>
  <c r="E62" i="23"/>
  <c r="E61" i="23"/>
  <c r="E60" i="23"/>
  <c r="S60" i="23" s="1"/>
  <c r="E59" i="23"/>
  <c r="E58" i="23"/>
  <c r="E57" i="23"/>
  <c r="E56" i="23"/>
  <c r="S56" i="23" s="1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S62" i="23" l="1"/>
  <c r="S66" i="23"/>
  <c r="S59" i="23"/>
  <c r="S67" i="23"/>
  <c r="S58" i="23"/>
  <c r="S57" i="23"/>
  <c r="S61" i="23"/>
  <c r="S65" i="23"/>
  <c r="S11" i="23"/>
  <c r="H55" i="23"/>
  <c r="F55" i="23"/>
  <c r="G55" i="23" s="1"/>
  <c r="H54" i="23"/>
  <c r="F54" i="23"/>
  <c r="G54" i="23" s="1"/>
  <c r="H53" i="23"/>
  <c r="F53" i="23"/>
  <c r="G53" i="23" s="1"/>
  <c r="H52" i="23"/>
  <c r="F52" i="23"/>
  <c r="G52" i="23" s="1"/>
  <c r="K51" i="23"/>
  <c r="H51" i="23"/>
  <c r="F51" i="23"/>
  <c r="G51" i="23" s="1"/>
  <c r="K50" i="23"/>
  <c r="H50" i="23"/>
  <c r="F50" i="23"/>
  <c r="G50" i="23" s="1"/>
  <c r="H49" i="23"/>
  <c r="F49" i="23"/>
  <c r="G49" i="23" s="1"/>
  <c r="H48" i="23"/>
  <c r="F48" i="23"/>
  <c r="G48" i="23" s="1"/>
  <c r="H47" i="23"/>
  <c r="F47" i="23"/>
  <c r="G47" i="23" s="1"/>
  <c r="H46" i="23"/>
  <c r="F46" i="23"/>
  <c r="G46" i="23" s="1"/>
  <c r="H45" i="23"/>
  <c r="F45" i="23"/>
  <c r="G45" i="23" s="1"/>
  <c r="H44" i="23"/>
  <c r="F44" i="23"/>
  <c r="G44" i="23" s="1"/>
  <c r="H43" i="23"/>
  <c r="F43" i="23"/>
  <c r="G43" i="23" s="1"/>
  <c r="H42" i="23"/>
  <c r="F42" i="23"/>
  <c r="G42" i="23" s="1"/>
  <c r="H41" i="23"/>
  <c r="F41" i="23"/>
  <c r="G41" i="23" s="1"/>
  <c r="H40" i="23"/>
  <c r="F40" i="23"/>
  <c r="G40" i="23" s="1"/>
  <c r="H39" i="23"/>
  <c r="F39" i="23"/>
  <c r="G39" i="23" s="1"/>
  <c r="H38" i="23"/>
  <c r="F38" i="23"/>
  <c r="G38" i="23" s="1"/>
  <c r="H37" i="23"/>
  <c r="F37" i="23"/>
  <c r="G37" i="23" s="1"/>
  <c r="H36" i="23"/>
  <c r="F36" i="23"/>
  <c r="G36" i="23" s="1"/>
  <c r="H35" i="23"/>
  <c r="F35" i="23"/>
  <c r="G35" i="23" s="1"/>
  <c r="H34" i="23"/>
  <c r="F34" i="23"/>
  <c r="G34" i="23" s="1"/>
  <c r="H33" i="23"/>
  <c r="F33" i="23"/>
  <c r="G33" i="23" s="1"/>
  <c r="H32" i="23"/>
  <c r="F32" i="23"/>
  <c r="G32" i="23" s="1"/>
  <c r="H31" i="23"/>
  <c r="F31" i="23"/>
  <c r="G31" i="23" s="1"/>
  <c r="H30" i="23"/>
  <c r="F30" i="23"/>
  <c r="G30" i="23" s="1"/>
  <c r="H29" i="23"/>
  <c r="F29" i="23"/>
  <c r="G29" i="23" s="1"/>
  <c r="H28" i="23"/>
  <c r="F28" i="23"/>
  <c r="G28" i="23" s="1"/>
  <c r="H27" i="23"/>
  <c r="F27" i="23"/>
  <c r="G27" i="23" s="1"/>
  <c r="H26" i="23"/>
  <c r="F26" i="23"/>
  <c r="G26" i="23" s="1"/>
  <c r="H25" i="23"/>
  <c r="F25" i="23"/>
  <c r="G25" i="23" s="1"/>
  <c r="H24" i="23"/>
  <c r="F24" i="23"/>
  <c r="G24" i="23" s="1"/>
  <c r="H23" i="23"/>
  <c r="F23" i="23"/>
  <c r="G23" i="23" s="1"/>
  <c r="H22" i="23"/>
  <c r="F22" i="23"/>
  <c r="G22" i="23" s="1"/>
  <c r="H21" i="23"/>
  <c r="F21" i="23"/>
  <c r="G21" i="23" s="1"/>
  <c r="H20" i="23"/>
  <c r="F20" i="23"/>
  <c r="G20" i="23" s="1"/>
  <c r="H19" i="23"/>
  <c r="F19" i="23"/>
  <c r="G19" i="23" s="1"/>
  <c r="H18" i="23"/>
  <c r="F18" i="23"/>
  <c r="G18" i="23" s="1"/>
  <c r="H17" i="23"/>
  <c r="F17" i="23"/>
  <c r="G17" i="23" s="1"/>
  <c r="H16" i="23"/>
  <c r="F16" i="23"/>
  <c r="G16" i="23" s="1"/>
  <c r="H15" i="23"/>
  <c r="F15" i="23"/>
  <c r="G15" i="23" s="1"/>
  <c r="H14" i="23"/>
  <c r="F14" i="23"/>
  <c r="G14" i="23" s="1"/>
  <c r="H13" i="23"/>
  <c r="F13" i="23"/>
  <c r="G13" i="23" s="1"/>
  <c r="S12" i="23"/>
  <c r="H12" i="23"/>
  <c r="F12" i="23"/>
  <c r="G12" i="23" s="1"/>
  <c r="H11" i="23"/>
  <c r="F11" i="23"/>
  <c r="G11" i="23" s="1"/>
  <c r="S10" i="23"/>
  <c r="H10" i="23"/>
  <c r="F10" i="23"/>
  <c r="G10" i="23" s="1"/>
  <c r="S9" i="23"/>
  <c r="H9" i="23"/>
  <c r="F9" i="23"/>
  <c r="G9" i="23" s="1"/>
  <c r="S8" i="23"/>
  <c r="H8" i="23"/>
  <c r="F8" i="23"/>
  <c r="G8" i="23" s="1"/>
  <c r="H7" i="23"/>
  <c r="F7" i="23"/>
  <c r="G7" i="23" s="1"/>
  <c r="H1" i="23"/>
  <c r="I10" i="23" l="1"/>
  <c r="S13" i="23"/>
  <c r="I20" i="23"/>
  <c r="S7" i="23"/>
  <c r="I17" i="23"/>
  <c r="I37" i="23"/>
  <c r="I13" i="23"/>
  <c r="I28" i="23"/>
  <c r="I44" i="23"/>
  <c r="I32" i="23"/>
  <c r="I36" i="23"/>
  <c r="I9" i="23"/>
  <c r="I21" i="23"/>
  <c r="I29" i="23"/>
  <c r="I33" i="23"/>
  <c r="I46" i="23"/>
  <c r="I49" i="23"/>
  <c r="I54" i="23"/>
  <c r="I14" i="23"/>
  <c r="I43" i="23"/>
  <c r="F75" i="23"/>
  <c r="I24" i="23"/>
  <c r="I40" i="23"/>
  <c r="I52" i="23"/>
  <c r="E75" i="23"/>
  <c r="I27" i="23"/>
  <c r="G75" i="23"/>
  <c r="I8" i="23"/>
  <c r="I12" i="23"/>
  <c r="I19" i="23"/>
  <c r="I25" i="23"/>
  <c r="I35" i="23"/>
  <c r="I41" i="23"/>
  <c r="I48" i="23"/>
  <c r="I22" i="23"/>
  <c r="I51" i="23"/>
  <c r="I16" i="23"/>
  <c r="I23" i="23"/>
  <c r="I31" i="23"/>
  <c r="I39" i="23"/>
  <c r="I45" i="23"/>
  <c r="I53" i="23"/>
  <c r="I50" i="23"/>
  <c r="H75" i="23"/>
  <c r="I7" i="23"/>
  <c r="I15" i="23"/>
  <c r="I30" i="23"/>
  <c r="I38" i="23"/>
  <c r="I11" i="23"/>
  <c r="I18" i="23"/>
  <c r="I26" i="23"/>
  <c r="I34" i="23"/>
  <c r="I42" i="23"/>
  <c r="I47" i="23"/>
  <c r="I55" i="23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S14" i="23" l="1"/>
  <c r="I75" i="23"/>
  <c r="I3" i="23" s="1"/>
  <c r="M7" i="5"/>
  <c r="S15" i="23" l="1"/>
  <c r="H1" i="5"/>
  <c r="S16" i="23" l="1"/>
  <c r="S17" i="23" l="1"/>
  <c r="C10" i="13"/>
  <c r="C6" i="13"/>
  <c r="S18" i="23" l="1"/>
  <c r="F22" i="21"/>
  <c r="F23" i="21"/>
  <c r="F24" i="21"/>
  <c r="F25" i="21"/>
  <c r="F464" i="21"/>
  <c r="F3" i="21"/>
  <c r="E63" i="22"/>
  <c r="C63" i="22" s="1"/>
  <c r="E64" i="22"/>
  <c r="C64" i="22" s="1"/>
  <c r="E65" i="22"/>
  <c r="E66" i="22"/>
  <c r="C66" i="22" s="1"/>
  <c r="E67" i="22"/>
  <c r="C67" i="22" s="1"/>
  <c r="E68" i="22"/>
  <c r="C68" i="22" s="1"/>
  <c r="E69" i="22"/>
  <c r="C69" i="22" s="1"/>
  <c r="E70" i="22"/>
  <c r="C70" i="22" s="1"/>
  <c r="E71" i="22"/>
  <c r="C71" i="22" s="1"/>
  <c r="E72" i="22"/>
  <c r="E73" i="22"/>
  <c r="C73" i="22" s="1"/>
  <c r="E74" i="22"/>
  <c r="E75" i="22"/>
  <c r="C75" i="22" s="1"/>
  <c r="E76" i="22"/>
  <c r="C76" i="22" s="1"/>
  <c r="E77" i="22"/>
  <c r="C77" i="22" s="1"/>
  <c r="E78" i="22"/>
  <c r="C78" i="22" s="1"/>
  <c r="E79" i="22"/>
  <c r="C79" i="22" s="1"/>
  <c r="E80" i="22"/>
  <c r="C80" i="22" s="1"/>
  <c r="E81" i="22"/>
  <c r="C81" i="22" s="1"/>
  <c r="E82" i="22"/>
  <c r="C82" i="22" s="1"/>
  <c r="E83" i="22"/>
  <c r="C83" i="22" s="1"/>
  <c r="E84" i="22"/>
  <c r="C84" i="22" s="1"/>
  <c r="E85" i="22"/>
  <c r="C85" i="22" s="1"/>
  <c r="E86" i="22"/>
  <c r="C86" i="22" s="1"/>
  <c r="E87" i="22"/>
  <c r="C87" i="22" s="1"/>
  <c r="E88" i="22"/>
  <c r="C88" i="22" s="1"/>
  <c r="E89" i="22"/>
  <c r="C89" i="22" s="1"/>
  <c r="E90" i="22"/>
  <c r="C90" i="22" s="1"/>
  <c r="E91" i="22"/>
  <c r="C91" i="22" s="1"/>
  <c r="E92" i="22"/>
  <c r="C92" i="22" s="1"/>
  <c r="E93" i="22"/>
  <c r="C93" i="22" s="1"/>
  <c r="E94" i="22"/>
  <c r="C94" i="22" s="1"/>
  <c r="E95" i="22"/>
  <c r="C95" i="22" s="1"/>
  <c r="E96" i="22"/>
  <c r="C96" i="22" s="1"/>
  <c r="E97" i="22"/>
  <c r="C97" i="22" s="1"/>
  <c r="E98" i="22"/>
  <c r="C98" i="22" s="1"/>
  <c r="E99" i="22"/>
  <c r="C99" i="22" s="1"/>
  <c r="E100" i="22"/>
  <c r="C100" i="22" s="1"/>
  <c r="E101" i="22"/>
  <c r="E102" i="22"/>
  <c r="C102" i="22" s="1"/>
  <c r="E103" i="22"/>
  <c r="C103" i="22" s="1"/>
  <c r="E104" i="22"/>
  <c r="C104" i="22" s="1"/>
  <c r="E105" i="22"/>
  <c r="C105" i="22" s="1"/>
  <c r="E106" i="22"/>
  <c r="C106" i="22" s="1"/>
  <c r="E107" i="22"/>
  <c r="C107" i="22" s="1"/>
  <c r="E108" i="22"/>
  <c r="C108" i="22" s="1"/>
  <c r="E109" i="22"/>
  <c r="C109" i="22" s="1"/>
  <c r="E110" i="22"/>
  <c r="C110" i="22" s="1"/>
  <c r="E111" i="22"/>
  <c r="C111" i="22" s="1"/>
  <c r="E112" i="22"/>
  <c r="C112" i="22" s="1"/>
  <c r="E113" i="22"/>
  <c r="C113" i="22" s="1"/>
  <c r="E114" i="22"/>
  <c r="C114" i="22" s="1"/>
  <c r="E115" i="22"/>
  <c r="C115" i="22" s="1"/>
  <c r="E116" i="22"/>
  <c r="C116" i="22" s="1"/>
  <c r="E117" i="22"/>
  <c r="C117" i="22" s="1"/>
  <c r="E118" i="22"/>
  <c r="C118" i="22" s="1"/>
  <c r="E119" i="22"/>
  <c r="C119" i="22" s="1"/>
  <c r="E120" i="22"/>
  <c r="C120" i="22" s="1"/>
  <c r="E121" i="22"/>
  <c r="C121" i="22" s="1"/>
  <c r="E122" i="22"/>
  <c r="C122" i="22" s="1"/>
  <c r="E123" i="22"/>
  <c r="C123" i="22" s="1"/>
  <c r="E124" i="22"/>
  <c r="C124" i="22" s="1"/>
  <c r="E125" i="22"/>
  <c r="C125" i="22" s="1"/>
  <c r="E126" i="22"/>
  <c r="C126" i="22" s="1"/>
  <c r="E127" i="22"/>
  <c r="C127" i="22" s="1"/>
  <c r="E128" i="22"/>
  <c r="C128" i="22" s="1"/>
  <c r="E129" i="22"/>
  <c r="C129" i="22" s="1"/>
  <c r="E130" i="22"/>
  <c r="C130" i="22" s="1"/>
  <c r="E131" i="22"/>
  <c r="C131" i="22" s="1"/>
  <c r="E132" i="22"/>
  <c r="C132" i="22" s="1"/>
  <c r="E133" i="22"/>
  <c r="C133" i="22" s="1"/>
  <c r="E134" i="22"/>
  <c r="C134" i="22" s="1"/>
  <c r="E135" i="22"/>
  <c r="C135" i="22" s="1"/>
  <c r="E136" i="22"/>
  <c r="C136" i="22" s="1"/>
  <c r="E137" i="22"/>
  <c r="C137" i="22" s="1"/>
  <c r="E138" i="22"/>
  <c r="C138" i="22" s="1"/>
  <c r="E139" i="22"/>
  <c r="C139" i="22" s="1"/>
  <c r="E140" i="22"/>
  <c r="C140" i="22" s="1"/>
  <c r="E141" i="22"/>
  <c r="C141" i="22" s="1"/>
  <c r="E142" i="22"/>
  <c r="C142" i="22" s="1"/>
  <c r="E143" i="22"/>
  <c r="C143" i="22" s="1"/>
  <c r="E144" i="22"/>
  <c r="C144" i="22" s="1"/>
  <c r="E145" i="22"/>
  <c r="C145" i="22" s="1"/>
  <c r="E146" i="22"/>
  <c r="C146" i="22" s="1"/>
  <c r="E147" i="22"/>
  <c r="C147" i="22" s="1"/>
  <c r="E62" i="22"/>
  <c r="C62" i="22" s="1"/>
  <c r="E58" i="22"/>
  <c r="E59" i="22"/>
  <c r="E60" i="22"/>
  <c r="E61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C17" i="22" s="1"/>
  <c r="E18" i="22"/>
  <c r="E19" i="22"/>
  <c r="E20" i="22"/>
  <c r="E21" i="22"/>
  <c r="C21" i="22" s="1"/>
  <c r="E22" i="22"/>
  <c r="E23" i="22"/>
  <c r="E24" i="22"/>
  <c r="C24" i="22" s="1"/>
  <c r="E25" i="22"/>
  <c r="E26" i="22"/>
  <c r="C26" i="22" s="1"/>
  <c r="E27" i="22"/>
  <c r="E28" i="22"/>
  <c r="C28" i="22" s="1"/>
  <c r="E29" i="22"/>
  <c r="C29" i="22" s="1"/>
  <c r="E30" i="22"/>
  <c r="E31" i="22"/>
  <c r="E32" i="22"/>
  <c r="E33" i="22"/>
  <c r="E34" i="22"/>
  <c r="E35" i="22"/>
  <c r="E36" i="22"/>
  <c r="C36" i="22" s="1"/>
  <c r="E37" i="22"/>
  <c r="C37" i="22" s="1"/>
  <c r="E38" i="22"/>
  <c r="E39" i="22"/>
  <c r="E40" i="22"/>
  <c r="E41" i="22"/>
  <c r="E42" i="22"/>
  <c r="C42" i="22" s="1"/>
  <c r="E43" i="22"/>
  <c r="C43" i="22" s="1"/>
  <c r="E44" i="22"/>
  <c r="C44" i="22" s="1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2" i="22"/>
  <c r="D63" i="22"/>
  <c r="D72" i="22"/>
  <c r="D96" i="22"/>
  <c r="D101" i="22"/>
  <c r="D105" i="22"/>
  <c r="D108" i="22"/>
  <c r="D116" i="22"/>
  <c r="D134" i="22"/>
  <c r="D135" i="22"/>
  <c r="D140" i="22"/>
  <c r="D141" i="22"/>
  <c r="D142" i="22"/>
  <c r="D143" i="22"/>
  <c r="D145" i="22"/>
  <c r="D146" i="22"/>
  <c r="D147" i="22"/>
  <c r="D62" i="22"/>
  <c r="S19" i="23" l="1"/>
  <c r="C18" i="22"/>
  <c r="C74" i="22"/>
  <c r="C101" i="22"/>
  <c r="C65" i="22"/>
  <c r="C6" i="22"/>
  <c r="C72" i="22"/>
  <c r="S20" i="23" l="1"/>
  <c r="S21" i="23" l="1"/>
  <c r="B149" i="16"/>
  <c r="B148" i="16"/>
  <c r="D148" i="16" s="1"/>
  <c r="B147" i="16"/>
  <c r="B146" i="16"/>
  <c r="B145" i="16"/>
  <c r="D145" i="16" s="1"/>
  <c r="B144" i="16"/>
  <c r="B143" i="16"/>
  <c r="B142" i="16"/>
  <c r="D142" i="16" s="1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D128" i="16" s="1"/>
  <c r="B127" i="16"/>
  <c r="B126" i="16"/>
  <c r="B125" i="16"/>
  <c r="B124" i="16"/>
  <c r="B123" i="16"/>
  <c r="B122" i="16"/>
  <c r="B121" i="16"/>
  <c r="D121" i="16" s="1"/>
  <c r="B120" i="16"/>
  <c r="B119" i="16"/>
  <c r="B118" i="16"/>
  <c r="B117" i="16"/>
  <c r="B116" i="16"/>
  <c r="B115" i="16"/>
  <c r="B114" i="16"/>
  <c r="B113" i="16"/>
  <c r="B112" i="16"/>
  <c r="D112" i="16" s="1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D92" i="16"/>
  <c r="B92" i="16"/>
  <c r="B91" i="16"/>
  <c r="B90" i="16"/>
  <c r="B89" i="16"/>
  <c r="B88" i="16"/>
  <c r="B87" i="16"/>
  <c r="D87" i="16" s="1"/>
  <c r="B86" i="16"/>
  <c r="B85" i="16"/>
  <c r="B84" i="16"/>
  <c r="B83" i="16"/>
  <c r="B82" i="16"/>
  <c r="B81" i="16"/>
  <c r="B80" i="16"/>
  <c r="B79" i="16"/>
  <c r="B78" i="16"/>
  <c r="B77" i="16"/>
  <c r="D77" i="16" s="1"/>
  <c r="B76" i="16"/>
  <c r="B75" i="16"/>
  <c r="B74" i="16"/>
  <c r="B73" i="16"/>
  <c r="B72" i="16"/>
  <c r="B71" i="16"/>
  <c r="B70" i="16"/>
  <c r="B69" i="16"/>
  <c r="B68" i="16"/>
  <c r="B67" i="16"/>
  <c r="D67" i="16" s="1"/>
  <c r="S22" i="23" l="1"/>
  <c r="C142" i="13"/>
  <c r="C141" i="13"/>
  <c r="C138" i="13"/>
  <c r="C137" i="13"/>
  <c r="C134" i="13"/>
  <c r="C133" i="13"/>
  <c r="C130" i="13"/>
  <c r="C129" i="13"/>
  <c r="C126" i="13"/>
  <c r="C125" i="13"/>
  <c r="C122" i="13"/>
  <c r="C113" i="13"/>
  <c r="C109" i="13"/>
  <c r="C105" i="13"/>
  <c r="C70" i="13"/>
  <c r="E18" i="20" s="1"/>
  <c r="C69" i="13"/>
  <c r="E22" i="20" s="1"/>
  <c r="C66" i="13"/>
  <c r="C65" i="13"/>
  <c r="C63" i="13"/>
  <c r="C62" i="13"/>
  <c r="C61" i="13"/>
  <c r="C60" i="13"/>
  <c r="C58" i="13"/>
  <c r="C57" i="13"/>
  <c r="C55" i="13"/>
  <c r="C54" i="13"/>
  <c r="C53" i="13"/>
  <c r="C52" i="13"/>
  <c r="C51" i="13"/>
  <c r="C50" i="13"/>
  <c r="C49" i="13"/>
  <c r="C47" i="13"/>
  <c r="C46" i="13"/>
  <c r="C44" i="13"/>
  <c r="C43" i="13"/>
  <c r="C41" i="13"/>
  <c r="C40" i="13"/>
  <c r="C37" i="13"/>
  <c r="F398" i="21" s="1"/>
  <c r="C36" i="13"/>
  <c r="C35" i="13"/>
  <c r="C34" i="13"/>
  <c r="C32" i="13"/>
  <c r="C31" i="13"/>
  <c r="C28" i="13"/>
  <c r="C27" i="13"/>
  <c r="C26" i="13"/>
  <c r="C25" i="13"/>
  <c r="C24" i="13"/>
  <c r="C23" i="13"/>
  <c r="C22" i="13"/>
  <c r="C21" i="13"/>
  <c r="C20" i="13"/>
  <c r="C19" i="13"/>
  <c r="F368" i="21" s="1"/>
  <c r="C18" i="13"/>
  <c r="C17" i="13"/>
  <c r="C16" i="13"/>
  <c r="C15" i="13"/>
  <c r="F297" i="21" s="1"/>
  <c r="C14" i="13"/>
  <c r="C13" i="13"/>
  <c r="C12" i="13"/>
  <c r="C11" i="13"/>
  <c r="C8" i="13"/>
  <c r="C4" i="13"/>
  <c r="C3" i="13"/>
  <c r="J92" i="19"/>
  <c r="M91" i="19"/>
  <c r="S91" i="19" s="1"/>
  <c r="M90" i="19"/>
  <c r="S90" i="19" s="1"/>
  <c r="M89" i="19"/>
  <c r="S89" i="19" s="1"/>
  <c r="M88" i="19"/>
  <c r="C144" i="13" s="1"/>
  <c r="G205" i="18" s="1"/>
  <c r="M87" i="19"/>
  <c r="S87" i="19" s="1"/>
  <c r="M86" i="19"/>
  <c r="S86" i="19" s="1"/>
  <c r="M85" i="19"/>
  <c r="S85" i="19" s="1"/>
  <c r="M84" i="19"/>
  <c r="S84" i="19" s="1"/>
  <c r="M83" i="19"/>
  <c r="C140" i="13" s="1"/>
  <c r="M82" i="19"/>
  <c r="C139" i="13" s="1"/>
  <c r="M81" i="19"/>
  <c r="M80" i="19"/>
  <c r="M79" i="19"/>
  <c r="C136" i="13" s="1"/>
  <c r="M78" i="19"/>
  <c r="S78" i="19" s="1"/>
  <c r="M77" i="19"/>
  <c r="S77" i="19" s="1"/>
  <c r="M76" i="19"/>
  <c r="M75" i="19"/>
  <c r="C132" i="13" s="1"/>
  <c r="M74" i="19"/>
  <c r="C131" i="13" s="1"/>
  <c r="M73" i="19"/>
  <c r="M72" i="19"/>
  <c r="M71" i="19"/>
  <c r="C128" i="13" s="1"/>
  <c r="M70" i="19"/>
  <c r="C127" i="13" s="1"/>
  <c r="M69" i="19"/>
  <c r="M68" i="19"/>
  <c r="M67" i="19"/>
  <c r="C124" i="13" s="1"/>
  <c r="M66" i="19"/>
  <c r="C123" i="13" s="1"/>
  <c r="M65" i="19"/>
  <c r="M64" i="19"/>
  <c r="C121" i="13" s="1"/>
  <c r="M63" i="19"/>
  <c r="C120" i="13" s="1"/>
  <c r="M62" i="19"/>
  <c r="C119" i="13" s="1"/>
  <c r="M61" i="19"/>
  <c r="C118" i="13" s="1"/>
  <c r="M60" i="19"/>
  <c r="C117" i="13" s="1"/>
  <c r="M59" i="19"/>
  <c r="C116" i="13" s="1"/>
  <c r="M58" i="19"/>
  <c r="C115" i="13" s="1"/>
  <c r="M57" i="19"/>
  <c r="C114" i="13" s="1"/>
  <c r="M56" i="19"/>
  <c r="M55" i="19"/>
  <c r="C112" i="13" s="1"/>
  <c r="M54" i="19"/>
  <c r="C111" i="13" s="1"/>
  <c r="M53" i="19"/>
  <c r="C110" i="13" s="1"/>
  <c r="M52" i="19"/>
  <c r="M51" i="19"/>
  <c r="C108" i="13" s="1"/>
  <c r="M50" i="19"/>
  <c r="C107" i="13" s="1"/>
  <c r="M49" i="19"/>
  <c r="C106" i="13" s="1"/>
  <c r="M48" i="19"/>
  <c r="M47" i="19"/>
  <c r="C104" i="13" s="1"/>
  <c r="M46" i="19"/>
  <c r="C103" i="13" s="1"/>
  <c r="M45" i="19"/>
  <c r="C102" i="13" s="1"/>
  <c r="M44" i="19"/>
  <c r="C101" i="13" s="1"/>
  <c r="M43" i="19"/>
  <c r="C100" i="13" s="1"/>
  <c r="M42" i="19"/>
  <c r="C99" i="13" s="1"/>
  <c r="E7" i="20" s="1"/>
  <c r="M41" i="19"/>
  <c r="C98" i="13" s="1"/>
  <c r="M40" i="19"/>
  <c r="C97" i="13" s="1"/>
  <c r="M39" i="19"/>
  <c r="C96" i="13" s="1"/>
  <c r="M38" i="19"/>
  <c r="C95" i="13" s="1"/>
  <c r="F5" i="21" s="1"/>
  <c r="M37" i="19"/>
  <c r="C94" i="13" s="1"/>
  <c r="M36" i="19"/>
  <c r="C93" i="13" s="1"/>
  <c r="M35" i="19"/>
  <c r="C92" i="13" s="1"/>
  <c r="M34" i="19"/>
  <c r="C91" i="13" s="1"/>
  <c r="E15" i="20" s="1"/>
  <c r="M33" i="19"/>
  <c r="C90" i="13" s="1"/>
  <c r="M32" i="19"/>
  <c r="C89" i="13" s="1"/>
  <c r="M31" i="19"/>
  <c r="C88" i="13" s="1"/>
  <c r="M30" i="19"/>
  <c r="C87" i="13" s="1"/>
  <c r="M29" i="19"/>
  <c r="C86" i="13" s="1"/>
  <c r="M28" i="19"/>
  <c r="C85" i="13" s="1"/>
  <c r="M27" i="19"/>
  <c r="C84" i="13" s="1"/>
  <c r="M26" i="19"/>
  <c r="C83" i="13" s="1"/>
  <c r="M25" i="19"/>
  <c r="C82" i="13" s="1"/>
  <c r="M24" i="19"/>
  <c r="C81" i="13" s="1"/>
  <c r="F4" i="21" s="1"/>
  <c r="M23" i="19"/>
  <c r="C80" i="13" s="1"/>
  <c r="F10" i="21" s="1"/>
  <c r="M22" i="19"/>
  <c r="C79" i="13" s="1"/>
  <c r="M21" i="19"/>
  <c r="C78" i="13" s="1"/>
  <c r="M20" i="19"/>
  <c r="C77" i="13" s="1"/>
  <c r="M19" i="19"/>
  <c r="C76" i="13" s="1"/>
  <c r="M18" i="19"/>
  <c r="C75" i="13" s="1"/>
  <c r="M17" i="19"/>
  <c r="C74" i="13" s="1"/>
  <c r="F12" i="21" s="1"/>
  <c r="M16" i="19"/>
  <c r="C73" i="13" s="1"/>
  <c r="M15" i="19"/>
  <c r="C72" i="13" s="1"/>
  <c r="M14" i="19"/>
  <c r="C71" i="13" s="1"/>
  <c r="M13" i="19"/>
  <c r="M12" i="19"/>
  <c r="M11" i="19"/>
  <c r="C68" i="13" s="1"/>
  <c r="M10" i="19"/>
  <c r="C67" i="13" s="1"/>
  <c r="M9" i="19"/>
  <c r="M8" i="19"/>
  <c r="K87" i="19"/>
  <c r="H91" i="19"/>
  <c r="H90" i="19"/>
  <c r="H89" i="19"/>
  <c r="H88" i="19"/>
  <c r="I88" i="19" s="1"/>
  <c r="Q88" i="19" s="1"/>
  <c r="T88" i="19" s="1"/>
  <c r="H87" i="19"/>
  <c r="H86" i="19"/>
  <c r="H85" i="19"/>
  <c r="H84" i="19"/>
  <c r="I84" i="19" s="1"/>
  <c r="Q84" i="19" s="1"/>
  <c r="T84" i="19" s="1"/>
  <c r="H83" i="19"/>
  <c r="H82" i="19"/>
  <c r="H81" i="19"/>
  <c r="H80" i="19"/>
  <c r="I80" i="19" s="1"/>
  <c r="Q80" i="19" s="1"/>
  <c r="T80" i="19" s="1"/>
  <c r="H79" i="19"/>
  <c r="H78" i="19"/>
  <c r="H77" i="19"/>
  <c r="H76" i="19"/>
  <c r="I76" i="19" s="1"/>
  <c r="Q76" i="19" s="1"/>
  <c r="T76" i="19" s="1"/>
  <c r="H75" i="19"/>
  <c r="H74" i="19"/>
  <c r="H73" i="19"/>
  <c r="H72" i="19"/>
  <c r="I72" i="19" s="1"/>
  <c r="Q72" i="19" s="1"/>
  <c r="T72" i="19" s="1"/>
  <c r="H71" i="19"/>
  <c r="H70" i="19"/>
  <c r="H69" i="19"/>
  <c r="H68" i="19"/>
  <c r="I68" i="19" s="1"/>
  <c r="Q68" i="19" s="1"/>
  <c r="T68" i="19" s="1"/>
  <c r="H67" i="19"/>
  <c r="H66" i="19"/>
  <c r="H65" i="19"/>
  <c r="H64" i="19"/>
  <c r="I64" i="19" s="1"/>
  <c r="Q64" i="19" s="1"/>
  <c r="H63" i="19"/>
  <c r="H62" i="19"/>
  <c r="H61" i="19"/>
  <c r="H60" i="19"/>
  <c r="I60" i="19" s="1"/>
  <c r="H59" i="19"/>
  <c r="H58" i="19"/>
  <c r="H57" i="19"/>
  <c r="H56" i="19"/>
  <c r="I56" i="19" s="1"/>
  <c r="Q56" i="19" s="1"/>
  <c r="H55" i="19"/>
  <c r="H54" i="19"/>
  <c r="H53" i="19"/>
  <c r="H52" i="19"/>
  <c r="I52" i="19" s="1"/>
  <c r="Q52" i="19" s="1"/>
  <c r="H51" i="19"/>
  <c r="H50" i="19"/>
  <c r="H49" i="19"/>
  <c r="H48" i="19"/>
  <c r="I48" i="19" s="1"/>
  <c r="Q48" i="19" s="1"/>
  <c r="H47" i="19"/>
  <c r="H46" i="19"/>
  <c r="H45" i="19"/>
  <c r="H44" i="19"/>
  <c r="I44" i="19" s="1"/>
  <c r="H43" i="19"/>
  <c r="H42" i="19"/>
  <c r="H41" i="19"/>
  <c r="H40" i="19"/>
  <c r="I40" i="19" s="1"/>
  <c r="H39" i="19"/>
  <c r="H38" i="19"/>
  <c r="H37" i="19"/>
  <c r="H36" i="19"/>
  <c r="I36" i="19" s="1"/>
  <c r="H35" i="19"/>
  <c r="H34" i="19"/>
  <c r="H33" i="19"/>
  <c r="H32" i="19"/>
  <c r="I32" i="19" s="1"/>
  <c r="H31" i="19"/>
  <c r="H30" i="19"/>
  <c r="H29" i="19"/>
  <c r="H28" i="19"/>
  <c r="I28" i="19" s="1"/>
  <c r="H27" i="19"/>
  <c r="H26" i="19"/>
  <c r="H25" i="19"/>
  <c r="H24" i="19"/>
  <c r="I24" i="19" s="1"/>
  <c r="H23" i="19"/>
  <c r="H22" i="19"/>
  <c r="H21" i="19"/>
  <c r="H20" i="19"/>
  <c r="I20" i="19" s="1"/>
  <c r="H19" i="19"/>
  <c r="H18" i="19"/>
  <c r="H17" i="19"/>
  <c r="H16" i="19"/>
  <c r="I16" i="19" s="1"/>
  <c r="H15" i="19"/>
  <c r="H14" i="19"/>
  <c r="H13" i="19"/>
  <c r="H12" i="19"/>
  <c r="I12" i="19" s="1"/>
  <c r="H11" i="19"/>
  <c r="H10" i="19"/>
  <c r="H9" i="19"/>
  <c r="H8" i="19"/>
  <c r="I8" i="19" s="1"/>
  <c r="H7" i="19"/>
  <c r="F91" i="19"/>
  <c r="G91" i="19" s="1"/>
  <c r="F90" i="19"/>
  <c r="G90" i="19" s="1"/>
  <c r="F89" i="19"/>
  <c r="G89" i="19" s="1"/>
  <c r="I89" i="19" s="1"/>
  <c r="Q89" i="19" s="1"/>
  <c r="T89" i="19" s="1"/>
  <c r="F88" i="19"/>
  <c r="G88" i="19" s="1"/>
  <c r="F87" i="19"/>
  <c r="G87" i="19" s="1"/>
  <c r="F86" i="19"/>
  <c r="G86" i="19" s="1"/>
  <c r="F85" i="19"/>
  <c r="G85" i="19" s="1"/>
  <c r="F84" i="19"/>
  <c r="G84" i="19" s="1"/>
  <c r="F83" i="19"/>
  <c r="G83" i="19" s="1"/>
  <c r="F82" i="19"/>
  <c r="G82" i="19" s="1"/>
  <c r="F81" i="19"/>
  <c r="G81" i="19" s="1"/>
  <c r="I81" i="19" s="1"/>
  <c r="Q81" i="19" s="1"/>
  <c r="T81" i="19" s="1"/>
  <c r="F80" i="19"/>
  <c r="G80" i="19" s="1"/>
  <c r="F79" i="19"/>
  <c r="G79" i="19" s="1"/>
  <c r="F78" i="19"/>
  <c r="G78" i="19" s="1"/>
  <c r="F77" i="19"/>
  <c r="G77" i="19" s="1"/>
  <c r="F76" i="19"/>
  <c r="G76" i="19" s="1"/>
  <c r="F75" i="19"/>
  <c r="G75" i="19" s="1"/>
  <c r="F74" i="19"/>
  <c r="G74" i="19" s="1"/>
  <c r="F73" i="19"/>
  <c r="G73" i="19" s="1"/>
  <c r="I73" i="19" s="1"/>
  <c r="Q73" i="19" s="1"/>
  <c r="T73" i="19" s="1"/>
  <c r="F72" i="19"/>
  <c r="G72" i="19" s="1"/>
  <c r="F71" i="19"/>
  <c r="G71" i="19" s="1"/>
  <c r="F70" i="19"/>
  <c r="G70" i="19" s="1"/>
  <c r="F69" i="19"/>
  <c r="G69" i="19" s="1"/>
  <c r="F68" i="19"/>
  <c r="G68" i="19" s="1"/>
  <c r="F67" i="19"/>
  <c r="G67" i="19" s="1"/>
  <c r="F66" i="19"/>
  <c r="G66" i="19" s="1"/>
  <c r="F65" i="19"/>
  <c r="G65" i="19" s="1"/>
  <c r="I65" i="19" s="1"/>
  <c r="F64" i="19"/>
  <c r="G64" i="19" s="1"/>
  <c r="F63" i="19"/>
  <c r="G63" i="19" s="1"/>
  <c r="F62" i="19"/>
  <c r="G62" i="19" s="1"/>
  <c r="F61" i="19"/>
  <c r="G61" i="19" s="1"/>
  <c r="F60" i="19"/>
  <c r="G60" i="19" s="1"/>
  <c r="F59" i="19"/>
  <c r="G59" i="19" s="1"/>
  <c r="F58" i="19"/>
  <c r="G58" i="19" s="1"/>
  <c r="F57" i="19"/>
  <c r="G57" i="19" s="1"/>
  <c r="I57" i="19" s="1"/>
  <c r="Q57" i="19" s="1"/>
  <c r="F56" i="19"/>
  <c r="G56" i="19" s="1"/>
  <c r="F55" i="19"/>
  <c r="G55" i="19" s="1"/>
  <c r="F54" i="19"/>
  <c r="G54" i="19" s="1"/>
  <c r="F53" i="19"/>
  <c r="G53" i="19" s="1"/>
  <c r="F52" i="19"/>
  <c r="G52" i="19" s="1"/>
  <c r="F51" i="19"/>
  <c r="G51" i="19" s="1"/>
  <c r="F50" i="19"/>
  <c r="G50" i="19" s="1"/>
  <c r="F49" i="19"/>
  <c r="G49" i="19" s="1"/>
  <c r="F48" i="19"/>
  <c r="G48" i="19" s="1"/>
  <c r="F47" i="19"/>
  <c r="G47" i="19" s="1"/>
  <c r="F46" i="19"/>
  <c r="G46" i="19" s="1"/>
  <c r="F45" i="19"/>
  <c r="G45" i="19" s="1"/>
  <c r="I45" i="19" s="1"/>
  <c r="Q45" i="19" s="1"/>
  <c r="F44" i="19"/>
  <c r="G44" i="19" s="1"/>
  <c r="F43" i="19"/>
  <c r="G43" i="19" s="1"/>
  <c r="F42" i="19"/>
  <c r="G42" i="19" s="1"/>
  <c r="F41" i="19"/>
  <c r="G41" i="19" s="1"/>
  <c r="I41" i="19" s="1"/>
  <c r="F40" i="19"/>
  <c r="G40" i="19" s="1"/>
  <c r="F39" i="19"/>
  <c r="G39" i="19" s="1"/>
  <c r="F38" i="19"/>
  <c r="G38" i="19" s="1"/>
  <c r="F37" i="19"/>
  <c r="G37" i="19" s="1"/>
  <c r="I37" i="19" s="1"/>
  <c r="F36" i="19"/>
  <c r="G36" i="19" s="1"/>
  <c r="F35" i="19"/>
  <c r="G35" i="19" s="1"/>
  <c r="F34" i="19"/>
  <c r="G34" i="19" s="1"/>
  <c r="F33" i="19"/>
  <c r="G33" i="19" s="1"/>
  <c r="I33" i="19" s="1"/>
  <c r="F32" i="19"/>
  <c r="G32" i="19" s="1"/>
  <c r="F31" i="19"/>
  <c r="G31" i="19" s="1"/>
  <c r="F30" i="19"/>
  <c r="G30" i="19" s="1"/>
  <c r="F29" i="19"/>
  <c r="G29" i="19" s="1"/>
  <c r="I29" i="19" s="1"/>
  <c r="F28" i="19"/>
  <c r="G28" i="19" s="1"/>
  <c r="F27" i="19"/>
  <c r="G27" i="19" s="1"/>
  <c r="F26" i="19"/>
  <c r="G26" i="19" s="1"/>
  <c r="F25" i="19"/>
  <c r="G25" i="19" s="1"/>
  <c r="I25" i="19" s="1"/>
  <c r="F24" i="19"/>
  <c r="G24" i="19" s="1"/>
  <c r="F23" i="19"/>
  <c r="G23" i="19" s="1"/>
  <c r="F22" i="19"/>
  <c r="G22" i="19" s="1"/>
  <c r="F21" i="19"/>
  <c r="G21" i="19" s="1"/>
  <c r="I21" i="19" s="1"/>
  <c r="F20" i="19"/>
  <c r="G20" i="19" s="1"/>
  <c r="F19" i="19"/>
  <c r="G19" i="19" s="1"/>
  <c r="F18" i="19"/>
  <c r="G18" i="19" s="1"/>
  <c r="F17" i="19"/>
  <c r="G17" i="19" s="1"/>
  <c r="I17" i="19" s="1"/>
  <c r="F16" i="19"/>
  <c r="G16" i="19" s="1"/>
  <c r="F15" i="19"/>
  <c r="G15" i="19" s="1"/>
  <c r="F14" i="19"/>
  <c r="G14" i="19" s="1"/>
  <c r="F13" i="19"/>
  <c r="G13" i="19" s="1"/>
  <c r="I13" i="19" s="1"/>
  <c r="F12" i="19"/>
  <c r="G12" i="19" s="1"/>
  <c r="F11" i="19"/>
  <c r="G11" i="19" s="1"/>
  <c r="F10" i="19"/>
  <c r="G10" i="19" s="1"/>
  <c r="F9" i="19"/>
  <c r="G9" i="19" s="1"/>
  <c r="I9" i="19" s="1"/>
  <c r="F8" i="19"/>
  <c r="G8" i="19" s="1"/>
  <c r="F7" i="19"/>
  <c r="F92" i="19" s="1"/>
  <c r="N90" i="17"/>
  <c r="M90" i="17"/>
  <c r="L90" i="17"/>
  <c r="C91" i="19"/>
  <c r="C90" i="19"/>
  <c r="C89" i="19"/>
  <c r="E88" i="19"/>
  <c r="D144" i="22" s="1"/>
  <c r="C88" i="19"/>
  <c r="C87" i="19"/>
  <c r="C86" i="19"/>
  <c r="C85" i="19"/>
  <c r="C84" i="19"/>
  <c r="C83" i="19"/>
  <c r="E82" i="19"/>
  <c r="D139" i="22" s="1"/>
  <c r="C82" i="19"/>
  <c r="E81" i="19"/>
  <c r="D138" i="22" s="1"/>
  <c r="C81" i="19"/>
  <c r="E80" i="19"/>
  <c r="D137" i="22" s="1"/>
  <c r="C80" i="19"/>
  <c r="E79" i="19"/>
  <c r="C79" i="19"/>
  <c r="C78" i="19"/>
  <c r="C77" i="19"/>
  <c r="E76" i="19"/>
  <c r="D133" i="22" s="1"/>
  <c r="C76" i="19"/>
  <c r="E75" i="19"/>
  <c r="C75" i="19"/>
  <c r="E74" i="19"/>
  <c r="D131" i="22" s="1"/>
  <c r="C74" i="19"/>
  <c r="E73" i="19"/>
  <c r="D130" i="22" s="1"/>
  <c r="C73" i="19"/>
  <c r="E72" i="19"/>
  <c r="D129" i="22" s="1"/>
  <c r="C72" i="19"/>
  <c r="E71" i="19"/>
  <c r="C71" i="19"/>
  <c r="E70" i="19"/>
  <c r="D127" i="22" s="1"/>
  <c r="C70" i="19"/>
  <c r="E69" i="19"/>
  <c r="D126" i="22" s="1"/>
  <c r="C69" i="19"/>
  <c r="E68" i="19"/>
  <c r="D125" i="22" s="1"/>
  <c r="C68" i="19"/>
  <c r="E67" i="19"/>
  <c r="C67" i="19"/>
  <c r="E66" i="19"/>
  <c r="D123" i="22" s="1"/>
  <c r="C66" i="19"/>
  <c r="E65" i="19"/>
  <c r="D122" i="22" s="1"/>
  <c r="C65" i="19"/>
  <c r="E64" i="19"/>
  <c r="D121" i="22" s="1"/>
  <c r="C64" i="19"/>
  <c r="E63" i="19"/>
  <c r="D120" i="22" s="1"/>
  <c r="C63" i="19"/>
  <c r="E62" i="19"/>
  <c r="D119" i="22" s="1"/>
  <c r="C62" i="19"/>
  <c r="E61" i="19"/>
  <c r="D118" i="22" s="1"/>
  <c r="C61" i="19"/>
  <c r="E60" i="19"/>
  <c r="D117" i="22" s="1"/>
  <c r="C60" i="19"/>
  <c r="C59" i="19"/>
  <c r="E58" i="19"/>
  <c r="D115" i="22" s="1"/>
  <c r="C58" i="19"/>
  <c r="E57" i="19"/>
  <c r="D114" i="22" s="1"/>
  <c r="C57" i="19"/>
  <c r="E56" i="19"/>
  <c r="D113" i="22" s="1"/>
  <c r="C56" i="19"/>
  <c r="E55" i="19"/>
  <c r="D112" i="22" s="1"/>
  <c r="C55" i="19"/>
  <c r="E54" i="19"/>
  <c r="D111" i="22" s="1"/>
  <c r="C54" i="19"/>
  <c r="E53" i="19"/>
  <c r="D110" i="22" s="1"/>
  <c r="C53" i="19"/>
  <c r="E52" i="19"/>
  <c r="D109" i="22" s="1"/>
  <c r="C52" i="19"/>
  <c r="C51" i="19"/>
  <c r="E50" i="19"/>
  <c r="D107" i="22" s="1"/>
  <c r="C50" i="19"/>
  <c r="E49" i="19"/>
  <c r="D106" i="22" s="1"/>
  <c r="C49" i="19"/>
  <c r="C48" i="19"/>
  <c r="E47" i="19"/>
  <c r="D104" i="22" s="1"/>
  <c r="C47" i="19"/>
  <c r="E46" i="19"/>
  <c r="D103" i="22" s="1"/>
  <c r="C46" i="19"/>
  <c r="E45" i="19"/>
  <c r="D102" i="22" s="1"/>
  <c r="C45" i="19"/>
  <c r="C44" i="19"/>
  <c r="E43" i="19"/>
  <c r="D100" i="22" s="1"/>
  <c r="C43" i="19"/>
  <c r="E42" i="19"/>
  <c r="D99" i="22" s="1"/>
  <c r="C42" i="19"/>
  <c r="E41" i="19"/>
  <c r="D98" i="22" s="1"/>
  <c r="C41" i="19"/>
  <c r="E40" i="19"/>
  <c r="D97" i="22" s="1"/>
  <c r="C40" i="19"/>
  <c r="C39" i="19"/>
  <c r="E38" i="19"/>
  <c r="D95" i="22" s="1"/>
  <c r="C38" i="19"/>
  <c r="E37" i="19"/>
  <c r="D94" i="22" s="1"/>
  <c r="C37" i="19"/>
  <c r="E36" i="19"/>
  <c r="D93" i="22" s="1"/>
  <c r="C36" i="19"/>
  <c r="E35" i="19"/>
  <c r="D92" i="22" s="1"/>
  <c r="C35" i="19"/>
  <c r="E34" i="19"/>
  <c r="D91" i="22" s="1"/>
  <c r="C34" i="19"/>
  <c r="E33" i="19"/>
  <c r="D90" i="22" s="1"/>
  <c r="C33" i="19"/>
  <c r="E32" i="19"/>
  <c r="D89" i="22" s="1"/>
  <c r="C32" i="19"/>
  <c r="E31" i="19"/>
  <c r="D88" i="22" s="1"/>
  <c r="C31" i="19"/>
  <c r="E30" i="19"/>
  <c r="D87" i="22" s="1"/>
  <c r="C30" i="19"/>
  <c r="E29" i="19"/>
  <c r="D86" i="22" s="1"/>
  <c r="C29" i="19"/>
  <c r="E28" i="19"/>
  <c r="D85" i="22" s="1"/>
  <c r="C28" i="19"/>
  <c r="E27" i="19"/>
  <c r="D84" i="22" s="1"/>
  <c r="C27" i="19"/>
  <c r="E26" i="19"/>
  <c r="D83" i="22" s="1"/>
  <c r="C26" i="19"/>
  <c r="E25" i="19"/>
  <c r="D82" i="22" s="1"/>
  <c r="C25" i="19"/>
  <c r="E24" i="19"/>
  <c r="D81" i="22" s="1"/>
  <c r="C24" i="19"/>
  <c r="E23" i="19"/>
  <c r="D80" i="22" s="1"/>
  <c r="C23" i="19"/>
  <c r="E22" i="19"/>
  <c r="D79" i="22" s="1"/>
  <c r="C22" i="19"/>
  <c r="E21" i="19"/>
  <c r="D78" i="22" s="1"/>
  <c r="C21" i="19"/>
  <c r="E20" i="19"/>
  <c r="D77" i="22" s="1"/>
  <c r="C20" i="19"/>
  <c r="E19" i="19"/>
  <c r="D76" i="22" s="1"/>
  <c r="C19" i="19"/>
  <c r="E18" i="19"/>
  <c r="D75" i="22" s="1"/>
  <c r="C18" i="19"/>
  <c r="E17" i="19"/>
  <c r="D74" i="22" s="1"/>
  <c r="C17" i="19"/>
  <c r="E16" i="19"/>
  <c r="D73" i="22" s="1"/>
  <c r="C16" i="19"/>
  <c r="C15" i="19"/>
  <c r="E14" i="19"/>
  <c r="D71" i="22" s="1"/>
  <c r="C14" i="19"/>
  <c r="E13" i="19"/>
  <c r="D70" i="22" s="1"/>
  <c r="C13" i="19"/>
  <c r="E12" i="19"/>
  <c r="D69" i="22" s="1"/>
  <c r="C12" i="19"/>
  <c r="E11" i="19"/>
  <c r="D68" i="22" s="1"/>
  <c r="C11" i="19"/>
  <c r="E10" i="19"/>
  <c r="D67" i="22" s="1"/>
  <c r="C10" i="19"/>
  <c r="E9" i="19"/>
  <c r="D66" i="22" s="1"/>
  <c r="C9" i="19"/>
  <c r="E8" i="19"/>
  <c r="D65" i="22" s="1"/>
  <c r="C8" i="19"/>
  <c r="E7" i="19"/>
  <c r="D64" i="22" s="1"/>
  <c r="C7" i="19"/>
  <c r="P55" i="5"/>
  <c r="F66" i="14"/>
  <c r="P51" i="23" s="1"/>
  <c r="Q51" i="23" s="1"/>
  <c r="F65" i="14"/>
  <c r="P50" i="23" s="1"/>
  <c r="Q50" i="23" s="1"/>
  <c r="F45" i="14"/>
  <c r="P68" i="5" s="1"/>
  <c r="C29" i="13"/>
  <c r="C42" i="13"/>
  <c r="C38" i="13"/>
  <c r="K68" i="5"/>
  <c r="L65" i="16"/>
  <c r="M65" i="16" s="1"/>
  <c r="L64" i="16"/>
  <c r="M64" i="16" s="1"/>
  <c r="L63" i="16"/>
  <c r="M63" i="16" s="1"/>
  <c r="L62" i="16"/>
  <c r="M62" i="16" s="1"/>
  <c r="L61" i="16"/>
  <c r="M61" i="16" s="1"/>
  <c r="L60" i="16"/>
  <c r="M60" i="16" s="1"/>
  <c r="L59" i="16"/>
  <c r="M59" i="16" s="1"/>
  <c r="L58" i="16"/>
  <c r="M58" i="16" s="1"/>
  <c r="L57" i="16"/>
  <c r="M57" i="16" s="1"/>
  <c r="L56" i="16"/>
  <c r="M56" i="16" s="1"/>
  <c r="L55" i="16"/>
  <c r="M55" i="16" s="1"/>
  <c r="L54" i="16"/>
  <c r="M54" i="16" s="1"/>
  <c r="L51" i="16"/>
  <c r="M51" i="16" s="1"/>
  <c r="L50" i="16"/>
  <c r="M50" i="16" s="1"/>
  <c r="L49" i="16"/>
  <c r="M49" i="16" s="1"/>
  <c r="L48" i="16"/>
  <c r="M48" i="16" s="1"/>
  <c r="L47" i="16"/>
  <c r="M47" i="16" s="1"/>
  <c r="L46" i="16"/>
  <c r="M46" i="16" s="1"/>
  <c r="L45" i="16"/>
  <c r="M45" i="16" s="1"/>
  <c r="L44" i="16"/>
  <c r="M44" i="16" s="1"/>
  <c r="L43" i="16"/>
  <c r="M43" i="16" s="1"/>
  <c r="L42" i="16"/>
  <c r="M42" i="16" s="1"/>
  <c r="L41" i="16"/>
  <c r="M41" i="16" s="1"/>
  <c r="L40" i="16"/>
  <c r="M40" i="16" s="1"/>
  <c r="L39" i="16"/>
  <c r="M39" i="16" s="1"/>
  <c r="L38" i="16"/>
  <c r="M38" i="16" s="1"/>
  <c r="L37" i="16"/>
  <c r="M37" i="16" s="1"/>
  <c r="L36" i="16"/>
  <c r="M36" i="16" s="1"/>
  <c r="L35" i="16"/>
  <c r="M35" i="16" s="1"/>
  <c r="L34" i="16"/>
  <c r="M34" i="16" s="1"/>
  <c r="L33" i="16"/>
  <c r="M33" i="16" s="1"/>
  <c r="L32" i="16"/>
  <c r="M32" i="16" s="1"/>
  <c r="L31" i="16"/>
  <c r="M31" i="16" s="1"/>
  <c r="L30" i="16"/>
  <c r="M30" i="16" s="1"/>
  <c r="L29" i="16"/>
  <c r="M29" i="16" s="1"/>
  <c r="L28" i="16"/>
  <c r="M28" i="16" s="1"/>
  <c r="L27" i="16"/>
  <c r="M27" i="16" s="1"/>
  <c r="L26" i="16"/>
  <c r="M26" i="16" s="1"/>
  <c r="L25" i="16"/>
  <c r="M25" i="16" s="1"/>
  <c r="L24" i="16"/>
  <c r="M24" i="16" s="1"/>
  <c r="L23" i="16"/>
  <c r="M23" i="16" s="1"/>
  <c r="L22" i="16"/>
  <c r="M22" i="16" s="1"/>
  <c r="L21" i="16"/>
  <c r="M21" i="16" s="1"/>
  <c r="L20" i="16"/>
  <c r="M20" i="16" s="1"/>
  <c r="L19" i="16"/>
  <c r="M19" i="16" s="1"/>
  <c r="L18" i="16"/>
  <c r="M18" i="16" s="1"/>
  <c r="L17" i="16"/>
  <c r="M17" i="16" s="1"/>
  <c r="L16" i="16"/>
  <c r="M16" i="16" s="1"/>
  <c r="L15" i="16"/>
  <c r="M15" i="16" s="1"/>
  <c r="L14" i="16"/>
  <c r="M14" i="16" s="1"/>
  <c r="L13" i="16"/>
  <c r="M13" i="16" s="1"/>
  <c r="L12" i="16"/>
  <c r="M12" i="16" s="1"/>
  <c r="L11" i="16"/>
  <c r="M11" i="16" s="1"/>
  <c r="L10" i="16"/>
  <c r="M10" i="16" s="1"/>
  <c r="L9" i="16"/>
  <c r="M9" i="16" s="1"/>
  <c r="L8" i="16"/>
  <c r="M8" i="16" s="1"/>
  <c r="L7" i="16"/>
  <c r="M7" i="16" s="1"/>
  <c r="L6" i="16"/>
  <c r="M6" i="16" s="1"/>
  <c r="L5" i="16"/>
  <c r="M5" i="16" s="1"/>
  <c r="H68" i="5"/>
  <c r="H67" i="5"/>
  <c r="I67" i="5" s="1"/>
  <c r="F65" i="16" s="1"/>
  <c r="G65" i="16" s="1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I51" i="5" s="1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I35" i="5" s="1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I19" i="5" s="1"/>
  <c r="H18" i="5"/>
  <c r="H17" i="5"/>
  <c r="H16" i="5"/>
  <c r="H15" i="5"/>
  <c r="H14" i="5"/>
  <c r="H13" i="5"/>
  <c r="H12" i="5"/>
  <c r="H11" i="5"/>
  <c r="H10" i="5"/>
  <c r="H9" i="5"/>
  <c r="H8" i="5"/>
  <c r="H7" i="5"/>
  <c r="G67" i="17"/>
  <c r="G68" i="5"/>
  <c r="G64" i="5"/>
  <c r="I64" i="5" s="1"/>
  <c r="G60" i="5"/>
  <c r="G56" i="5"/>
  <c r="I56" i="5" s="1"/>
  <c r="F54" i="16" s="1"/>
  <c r="G54" i="16" s="1"/>
  <c r="G52" i="5"/>
  <c r="G48" i="5"/>
  <c r="I48" i="5" s="1"/>
  <c r="G44" i="5"/>
  <c r="G40" i="5"/>
  <c r="I40" i="5" s="1"/>
  <c r="G36" i="5"/>
  <c r="G32" i="5"/>
  <c r="I32" i="5" s="1"/>
  <c r="G28" i="5"/>
  <c r="G24" i="5"/>
  <c r="I24" i="5" s="1"/>
  <c r="G20" i="5"/>
  <c r="G16" i="5"/>
  <c r="I16" i="5" s="1"/>
  <c r="G12" i="5"/>
  <c r="G8" i="5"/>
  <c r="I8" i="5" s="1"/>
  <c r="F68" i="5"/>
  <c r="F67" i="5"/>
  <c r="G67" i="5" s="1"/>
  <c r="F66" i="5"/>
  <c r="G66" i="5" s="1"/>
  <c r="I66" i="5" s="1"/>
  <c r="F64" i="16" s="1"/>
  <c r="G64" i="16" s="1"/>
  <c r="F65" i="5"/>
  <c r="G65" i="5" s="1"/>
  <c r="I65" i="5" s="1"/>
  <c r="F64" i="5"/>
  <c r="F63" i="5"/>
  <c r="G63" i="5" s="1"/>
  <c r="F62" i="5"/>
  <c r="G62" i="5" s="1"/>
  <c r="I62" i="5" s="1"/>
  <c r="F61" i="5"/>
  <c r="G61" i="5" s="1"/>
  <c r="I61" i="5" s="1"/>
  <c r="F60" i="5"/>
  <c r="F59" i="5"/>
  <c r="G59" i="5" s="1"/>
  <c r="F58" i="5"/>
  <c r="G58" i="5" s="1"/>
  <c r="I58" i="5" s="1"/>
  <c r="F57" i="5"/>
  <c r="G57" i="5" s="1"/>
  <c r="I57" i="5" s="1"/>
  <c r="F56" i="5"/>
  <c r="F55" i="5"/>
  <c r="G55" i="5" s="1"/>
  <c r="F54" i="5"/>
  <c r="G54" i="5" s="1"/>
  <c r="I54" i="5" s="1"/>
  <c r="F53" i="5"/>
  <c r="G53" i="5" s="1"/>
  <c r="I53" i="5" s="1"/>
  <c r="F52" i="5"/>
  <c r="F51" i="5"/>
  <c r="G51" i="5" s="1"/>
  <c r="F50" i="5"/>
  <c r="G50" i="5" s="1"/>
  <c r="I50" i="5" s="1"/>
  <c r="F49" i="5"/>
  <c r="G49" i="5" s="1"/>
  <c r="I49" i="5" s="1"/>
  <c r="F48" i="5"/>
  <c r="F47" i="5"/>
  <c r="G47" i="5" s="1"/>
  <c r="F46" i="5"/>
  <c r="G46" i="5" s="1"/>
  <c r="I46" i="5" s="1"/>
  <c r="F45" i="5"/>
  <c r="G45" i="5" s="1"/>
  <c r="I45" i="5" s="1"/>
  <c r="F44" i="5"/>
  <c r="F43" i="5"/>
  <c r="G43" i="5" s="1"/>
  <c r="F42" i="5"/>
  <c r="G42" i="5" s="1"/>
  <c r="I42" i="5" s="1"/>
  <c r="F41" i="5"/>
  <c r="G41" i="5" s="1"/>
  <c r="I41" i="5" s="1"/>
  <c r="F40" i="5"/>
  <c r="F39" i="5"/>
  <c r="G39" i="5" s="1"/>
  <c r="F38" i="5"/>
  <c r="G38" i="5" s="1"/>
  <c r="I38" i="5" s="1"/>
  <c r="F37" i="5"/>
  <c r="G37" i="5" s="1"/>
  <c r="I37" i="5" s="1"/>
  <c r="F36" i="5"/>
  <c r="F35" i="5"/>
  <c r="G35" i="5" s="1"/>
  <c r="F34" i="5"/>
  <c r="G34" i="5" s="1"/>
  <c r="I34" i="5" s="1"/>
  <c r="F33" i="5"/>
  <c r="G33" i="5" s="1"/>
  <c r="I33" i="5" s="1"/>
  <c r="F32" i="5"/>
  <c r="F31" i="5"/>
  <c r="G31" i="5" s="1"/>
  <c r="F30" i="5"/>
  <c r="G30" i="5" s="1"/>
  <c r="I30" i="5" s="1"/>
  <c r="F29" i="5"/>
  <c r="G29" i="5" s="1"/>
  <c r="I29" i="5" s="1"/>
  <c r="F28" i="5"/>
  <c r="F27" i="5"/>
  <c r="G27" i="5" s="1"/>
  <c r="F26" i="5"/>
  <c r="G26" i="5" s="1"/>
  <c r="I26" i="5" s="1"/>
  <c r="F25" i="5"/>
  <c r="G25" i="5" s="1"/>
  <c r="I25" i="5" s="1"/>
  <c r="F23" i="16" s="1"/>
  <c r="G23" i="16" s="1"/>
  <c r="F24" i="5"/>
  <c r="F23" i="5"/>
  <c r="G23" i="5" s="1"/>
  <c r="F22" i="5"/>
  <c r="G22" i="5" s="1"/>
  <c r="I22" i="5" s="1"/>
  <c r="F21" i="5"/>
  <c r="G21" i="5" s="1"/>
  <c r="I21" i="5" s="1"/>
  <c r="F20" i="5"/>
  <c r="F19" i="5"/>
  <c r="G19" i="5" s="1"/>
  <c r="F18" i="5"/>
  <c r="G18" i="5" s="1"/>
  <c r="I18" i="5" s="1"/>
  <c r="F17" i="5"/>
  <c r="G17" i="5" s="1"/>
  <c r="I17" i="5" s="1"/>
  <c r="F16" i="5"/>
  <c r="F15" i="5"/>
  <c r="G15" i="5" s="1"/>
  <c r="F14" i="5"/>
  <c r="G14" i="5" s="1"/>
  <c r="I14" i="5" s="1"/>
  <c r="F13" i="5"/>
  <c r="G13" i="5" s="1"/>
  <c r="I13" i="5" s="1"/>
  <c r="F12" i="5"/>
  <c r="F11" i="5"/>
  <c r="G11" i="5" s="1"/>
  <c r="F10" i="5"/>
  <c r="G10" i="5" s="1"/>
  <c r="I10" i="5" s="1"/>
  <c r="F9" i="5"/>
  <c r="G9" i="5" s="1"/>
  <c r="I9" i="5" s="1"/>
  <c r="F7" i="16" s="1"/>
  <c r="G7" i="16" s="1"/>
  <c r="F8" i="5"/>
  <c r="F7" i="5"/>
  <c r="G7" i="5" s="1"/>
  <c r="E68" i="5"/>
  <c r="D42" i="22" s="1"/>
  <c r="E67" i="5"/>
  <c r="D41" i="22" s="1"/>
  <c r="C41" i="22" s="1"/>
  <c r="E66" i="5"/>
  <c r="D29" i="22" s="1"/>
  <c r="E65" i="5"/>
  <c r="D27" i="22" s="1"/>
  <c r="C27" i="22" s="1"/>
  <c r="E64" i="5"/>
  <c r="D26" i="22" s="1"/>
  <c r="E63" i="5"/>
  <c r="D44" i="22" s="1"/>
  <c r="E62" i="5"/>
  <c r="D43" i="22" s="1"/>
  <c r="E61" i="5"/>
  <c r="D37" i="22" s="1"/>
  <c r="E60" i="5"/>
  <c r="E59" i="5"/>
  <c r="E58" i="5"/>
  <c r="E57" i="5"/>
  <c r="D24" i="22" s="1"/>
  <c r="E56" i="5"/>
  <c r="D23" i="22" s="1"/>
  <c r="C23" i="22" s="1"/>
  <c r="E55" i="5"/>
  <c r="E54" i="5"/>
  <c r="E53" i="5"/>
  <c r="D61" i="22" s="1"/>
  <c r="C61" i="22" s="1"/>
  <c r="E52" i="5"/>
  <c r="D35" i="22" s="1"/>
  <c r="C35" i="22" s="1"/>
  <c r="E51" i="5"/>
  <c r="D22" i="22" s="1"/>
  <c r="C22" i="22" s="1"/>
  <c r="E50" i="5"/>
  <c r="D21" i="22" s="1"/>
  <c r="E49" i="5"/>
  <c r="D20" i="22" s="1"/>
  <c r="C20" i="22" s="1"/>
  <c r="E48" i="5"/>
  <c r="D19" i="22" s="1"/>
  <c r="C19" i="22" s="1"/>
  <c r="E47" i="5"/>
  <c r="D18" i="22" s="1"/>
  <c r="E46" i="5"/>
  <c r="D17" i="22" s="1"/>
  <c r="E45" i="5"/>
  <c r="D50" i="22" s="1"/>
  <c r="C50" i="22" s="1"/>
  <c r="E44" i="5"/>
  <c r="E43" i="5"/>
  <c r="D16" i="22" s="1"/>
  <c r="C16" i="22" s="1"/>
  <c r="E42" i="5"/>
  <c r="D15" i="22" s="1"/>
  <c r="C15" i="22" s="1"/>
  <c r="E41" i="5"/>
  <c r="D14" i="22" s="1"/>
  <c r="C14" i="22" s="1"/>
  <c r="E40" i="5"/>
  <c r="D13" i="22" s="1"/>
  <c r="C13" i="22" s="1"/>
  <c r="E39" i="5"/>
  <c r="D60" i="22" s="1"/>
  <c r="C60" i="22" s="1"/>
  <c r="E38" i="5"/>
  <c r="D59" i="22" s="1"/>
  <c r="C59" i="22" s="1"/>
  <c r="E37" i="5"/>
  <c r="D58" i="22" s="1"/>
  <c r="C58" i="22" s="1"/>
  <c r="E36" i="5"/>
  <c r="D12" i="22" s="1"/>
  <c r="C12" i="22" s="1"/>
  <c r="E35" i="5"/>
  <c r="D11" i="22" s="1"/>
  <c r="C11" i="22" s="1"/>
  <c r="E34" i="5"/>
  <c r="D10" i="22" s="1"/>
  <c r="C10" i="22" s="1"/>
  <c r="E33" i="5"/>
  <c r="D57" i="22" s="1"/>
  <c r="C57" i="22" s="1"/>
  <c r="E32" i="5"/>
  <c r="D56" i="22" s="1"/>
  <c r="C56" i="22" s="1"/>
  <c r="E31" i="5"/>
  <c r="D48" i="22" s="1"/>
  <c r="C48" i="22" s="1"/>
  <c r="E30" i="5"/>
  <c r="D9" i="22" s="1"/>
  <c r="C9" i="22" s="1"/>
  <c r="E29" i="5"/>
  <c r="D33" i="22" s="1"/>
  <c r="C33" i="22" s="1"/>
  <c r="E28" i="5"/>
  <c r="D31" i="22" s="1"/>
  <c r="C31" i="22" s="1"/>
  <c r="E27" i="5"/>
  <c r="D30" i="22" s="1"/>
  <c r="C30" i="22" s="1"/>
  <c r="E26" i="5"/>
  <c r="D8" i="22" s="1"/>
  <c r="C8" i="22" s="1"/>
  <c r="E25" i="5"/>
  <c r="D7" i="22" s="1"/>
  <c r="C7" i="22" s="1"/>
  <c r="E24" i="5"/>
  <c r="D55" i="22" s="1"/>
  <c r="C55" i="22" s="1"/>
  <c r="E23" i="5"/>
  <c r="D54" i="22" s="1"/>
  <c r="C54" i="22" s="1"/>
  <c r="E22" i="5"/>
  <c r="D53" i="22" s="1"/>
  <c r="C53" i="22" s="1"/>
  <c r="E21" i="5"/>
  <c r="D52" i="22" s="1"/>
  <c r="C52" i="22" s="1"/>
  <c r="E20" i="5"/>
  <c r="D40" i="22" s="1"/>
  <c r="C40" i="22" s="1"/>
  <c r="E19" i="5"/>
  <c r="D34" i="22" s="1"/>
  <c r="C34" i="22" s="1"/>
  <c r="E18" i="5"/>
  <c r="D32" i="22" s="1"/>
  <c r="C32" i="22" s="1"/>
  <c r="E17" i="5"/>
  <c r="D6" i="22" s="1"/>
  <c r="E16" i="5"/>
  <c r="D47" i="22" s="1"/>
  <c r="C47" i="22" s="1"/>
  <c r="E15" i="5"/>
  <c r="D46" i="22" s="1"/>
  <c r="C46" i="22" s="1"/>
  <c r="E14" i="5"/>
  <c r="D45" i="22" s="1"/>
  <c r="C45" i="22" s="1"/>
  <c r="E13" i="5"/>
  <c r="D5" i="22" s="1"/>
  <c r="C5" i="22" s="1"/>
  <c r="E12" i="5"/>
  <c r="D39" i="22" s="1"/>
  <c r="C39" i="22" s="1"/>
  <c r="E11" i="5"/>
  <c r="D4" i="22" s="1"/>
  <c r="C4" i="22" s="1"/>
  <c r="E10" i="5"/>
  <c r="D3" i="22" s="1"/>
  <c r="C3" i="22" s="1"/>
  <c r="E9" i="5"/>
  <c r="D2" i="22" s="1"/>
  <c r="C2" i="22" s="1"/>
  <c r="E8" i="5"/>
  <c r="D51" i="22" s="1"/>
  <c r="C51" i="22" s="1"/>
  <c r="E7" i="5"/>
  <c r="D38" i="22" s="1"/>
  <c r="C38" i="22" s="1"/>
  <c r="E208" i="18"/>
  <c r="C147" i="13" l="1"/>
  <c r="H69" i="5"/>
  <c r="S59" i="5"/>
  <c r="D28" i="22"/>
  <c r="S44" i="5"/>
  <c r="D49" i="22"/>
  <c r="C49" i="22" s="1"/>
  <c r="S60" i="5"/>
  <c r="D36" i="22"/>
  <c r="I11" i="5"/>
  <c r="I15" i="5"/>
  <c r="I23" i="5"/>
  <c r="F18" i="16" s="1"/>
  <c r="G18" i="16" s="1"/>
  <c r="I27" i="5"/>
  <c r="F24" i="16" s="1"/>
  <c r="G24" i="16" s="1"/>
  <c r="I31" i="5"/>
  <c r="I39" i="5"/>
  <c r="I43" i="5"/>
  <c r="I47" i="5"/>
  <c r="F44" i="16" s="1"/>
  <c r="G44" i="16" s="1"/>
  <c r="I55" i="5"/>
  <c r="I59" i="5"/>
  <c r="I63" i="5"/>
  <c r="F55" i="16" s="1"/>
  <c r="G55" i="16" s="1"/>
  <c r="I12" i="5"/>
  <c r="I20" i="5"/>
  <c r="I28" i="5"/>
  <c r="I36" i="5"/>
  <c r="I44" i="5"/>
  <c r="F38" i="16" s="1"/>
  <c r="G38" i="16" s="1"/>
  <c r="I52" i="5"/>
  <c r="I60" i="5"/>
  <c r="I68" i="5"/>
  <c r="S67" i="5"/>
  <c r="I49" i="19"/>
  <c r="Q49" i="19" s="1"/>
  <c r="I53" i="19"/>
  <c r="Q53" i="19" s="1"/>
  <c r="I61" i="19"/>
  <c r="Q61" i="19" s="1"/>
  <c r="I69" i="19"/>
  <c r="Q69" i="19" s="1"/>
  <c r="T69" i="19" s="1"/>
  <c r="I77" i="19"/>
  <c r="Q77" i="19" s="1"/>
  <c r="T77" i="19" s="1"/>
  <c r="I85" i="19"/>
  <c r="S83" i="19"/>
  <c r="C135" i="13"/>
  <c r="C143" i="13"/>
  <c r="S58" i="5"/>
  <c r="D25" i="22"/>
  <c r="C25" i="22" s="1"/>
  <c r="C148" i="22" s="1"/>
  <c r="P54" i="5"/>
  <c r="S66" i="5"/>
  <c r="I14" i="19"/>
  <c r="I18" i="19"/>
  <c r="I22" i="19"/>
  <c r="I30" i="19"/>
  <c r="I34" i="19"/>
  <c r="I38" i="19"/>
  <c r="I50" i="19"/>
  <c r="Q50" i="19" s="1"/>
  <c r="I66" i="19"/>
  <c r="Q66" i="19" s="1"/>
  <c r="T66" i="19" s="1"/>
  <c r="I82" i="19"/>
  <c r="Q82" i="19" s="1"/>
  <c r="T82" i="19" s="1"/>
  <c r="S23" i="23"/>
  <c r="S67" i="19"/>
  <c r="D124" i="22"/>
  <c r="S71" i="19"/>
  <c r="D128" i="22"/>
  <c r="S75" i="19"/>
  <c r="D132" i="22"/>
  <c r="S79" i="19"/>
  <c r="D136" i="22"/>
  <c r="F35" i="16"/>
  <c r="G35" i="16" s="1"/>
  <c r="F15" i="16"/>
  <c r="G15" i="16" s="1"/>
  <c r="Q65" i="19"/>
  <c r="I10" i="19"/>
  <c r="I26" i="19"/>
  <c r="I42" i="19"/>
  <c r="I58" i="19"/>
  <c r="Q58" i="19" s="1"/>
  <c r="I74" i="19"/>
  <c r="Q74" i="19" s="1"/>
  <c r="T74" i="19" s="1"/>
  <c r="I90" i="19"/>
  <c r="Q90" i="19" s="1"/>
  <c r="T90" i="19" s="1"/>
  <c r="Q60" i="19"/>
  <c r="Q85" i="19"/>
  <c r="T85" i="19" s="1"/>
  <c r="C145" i="13"/>
  <c r="G206" i="18" s="1"/>
  <c r="C146" i="13"/>
  <c r="G207" i="18" s="1"/>
  <c r="F46" i="16"/>
  <c r="G46" i="16" s="1"/>
  <c r="F62" i="16"/>
  <c r="G62" i="16" s="1"/>
  <c r="F66" i="16"/>
  <c r="G66" i="16" s="1"/>
  <c r="Q68" i="5"/>
  <c r="T68" i="5" s="1"/>
  <c r="F11" i="16"/>
  <c r="G11" i="16" s="1"/>
  <c r="F32" i="16"/>
  <c r="G32" i="16" s="1"/>
  <c r="F8" i="16"/>
  <c r="G8" i="16" s="1"/>
  <c r="F28" i="16"/>
  <c r="G28" i="16" s="1"/>
  <c r="S68" i="5"/>
  <c r="F201" i="21"/>
  <c r="F205" i="21"/>
  <c r="F209" i="21"/>
  <c r="F213" i="21"/>
  <c r="F217" i="21"/>
  <c r="F221" i="21"/>
  <c r="F225" i="21"/>
  <c r="F229" i="21"/>
  <c r="F233" i="21"/>
  <c r="F202" i="21"/>
  <c r="F206" i="21"/>
  <c r="F210" i="21"/>
  <c r="F214" i="21"/>
  <c r="F218" i="21"/>
  <c r="F222" i="21"/>
  <c r="F226" i="21"/>
  <c r="F230" i="21"/>
  <c r="F234" i="21"/>
  <c r="F199" i="21"/>
  <c r="F203" i="21"/>
  <c r="F207" i="21"/>
  <c r="F211" i="21"/>
  <c r="F215" i="21"/>
  <c r="F219" i="21"/>
  <c r="F223" i="21"/>
  <c r="F227" i="21"/>
  <c r="F231" i="21"/>
  <c r="F235" i="21"/>
  <c r="F200" i="21"/>
  <c r="F204" i="21"/>
  <c r="F208" i="21"/>
  <c r="F212" i="21"/>
  <c r="F216" i="21"/>
  <c r="F220" i="21"/>
  <c r="F224" i="21"/>
  <c r="F228" i="21"/>
  <c r="F232" i="21"/>
  <c r="F236" i="21"/>
  <c r="E132" i="20"/>
  <c r="E133" i="20"/>
  <c r="E131" i="20"/>
  <c r="F350" i="21"/>
  <c r="F351" i="21"/>
  <c r="F348" i="21"/>
  <c r="F352" i="21"/>
  <c r="F356" i="21"/>
  <c r="F355" i="21"/>
  <c r="F349" i="21"/>
  <c r="F357" i="21"/>
  <c r="F353" i="21"/>
  <c r="F358" i="21"/>
  <c r="F354" i="21"/>
  <c r="F359" i="21"/>
  <c r="F392" i="21"/>
  <c r="F389" i="21"/>
  <c r="E245" i="20"/>
  <c r="F390" i="21"/>
  <c r="F391" i="21"/>
  <c r="F295" i="21"/>
  <c r="F296" i="21"/>
  <c r="F313" i="21"/>
  <c r="F317" i="21"/>
  <c r="F321" i="21"/>
  <c r="F325" i="21"/>
  <c r="F329" i="21"/>
  <c r="F333" i="21"/>
  <c r="F314" i="21"/>
  <c r="F318" i="21"/>
  <c r="F322" i="21"/>
  <c r="F326" i="21"/>
  <c r="F330" i="21"/>
  <c r="F334" i="21"/>
  <c r="F315" i="21"/>
  <c r="F319" i="21"/>
  <c r="F323" i="21"/>
  <c r="F327" i="21"/>
  <c r="F331" i="21"/>
  <c r="F335" i="21"/>
  <c r="F312" i="21"/>
  <c r="F316" i="21"/>
  <c r="F320" i="21"/>
  <c r="F324" i="21"/>
  <c r="F328" i="21"/>
  <c r="F332" i="21"/>
  <c r="E184" i="20"/>
  <c r="E188" i="20"/>
  <c r="E185" i="20"/>
  <c r="E189" i="20"/>
  <c r="E186" i="20"/>
  <c r="E190" i="20"/>
  <c r="E183" i="20"/>
  <c r="E187" i="20"/>
  <c r="F129" i="21"/>
  <c r="F133" i="21"/>
  <c r="F130" i="21"/>
  <c r="F134" i="21"/>
  <c r="F131" i="21"/>
  <c r="F135" i="21"/>
  <c r="F128" i="21"/>
  <c r="F132" i="21"/>
  <c r="E60" i="20"/>
  <c r="E61" i="20"/>
  <c r="E58" i="20"/>
  <c r="E62" i="20"/>
  <c r="E59" i="20"/>
  <c r="E63" i="20"/>
  <c r="F298" i="21"/>
  <c r="F299" i="21"/>
  <c r="E172" i="20"/>
  <c r="E173" i="20"/>
  <c r="F249" i="21"/>
  <c r="F253" i="21"/>
  <c r="F257" i="21"/>
  <c r="F250" i="21"/>
  <c r="F254" i="21"/>
  <c r="F258" i="21"/>
  <c r="F251" i="21"/>
  <c r="F255" i="21"/>
  <c r="F259" i="21"/>
  <c r="F252" i="21"/>
  <c r="F256" i="21"/>
  <c r="F260" i="21"/>
  <c r="E144" i="20"/>
  <c r="E148" i="20"/>
  <c r="E152" i="20"/>
  <c r="E156" i="20"/>
  <c r="E160" i="20"/>
  <c r="E164" i="20"/>
  <c r="E145" i="20"/>
  <c r="E149" i="20"/>
  <c r="E153" i="20"/>
  <c r="E157" i="20"/>
  <c r="E161" i="20"/>
  <c r="E165" i="20"/>
  <c r="E146" i="20"/>
  <c r="E150" i="20"/>
  <c r="E154" i="20"/>
  <c r="E158" i="20"/>
  <c r="E162" i="20"/>
  <c r="E166" i="20"/>
  <c r="E143" i="20"/>
  <c r="E147" i="20"/>
  <c r="E151" i="20"/>
  <c r="E155" i="20"/>
  <c r="E159" i="20"/>
  <c r="E163" i="20"/>
  <c r="F372" i="21"/>
  <c r="F376" i="21"/>
  <c r="E204" i="20"/>
  <c r="E208" i="20"/>
  <c r="E212" i="20"/>
  <c r="E216" i="20"/>
  <c r="E220" i="20"/>
  <c r="E224" i="20"/>
  <c r="E228" i="20"/>
  <c r="E232" i="20"/>
  <c r="E236" i="20"/>
  <c r="E240" i="20"/>
  <c r="F369" i="21"/>
  <c r="F373" i="21"/>
  <c r="F377" i="21"/>
  <c r="E201" i="20"/>
  <c r="E205" i="20"/>
  <c r="E209" i="20"/>
  <c r="E213" i="20"/>
  <c r="E217" i="20"/>
  <c r="E221" i="20"/>
  <c r="E225" i="20"/>
  <c r="E229" i="20"/>
  <c r="E233" i="20"/>
  <c r="E237" i="20"/>
  <c r="E241" i="20"/>
  <c r="F370" i="21"/>
  <c r="F374" i="21"/>
  <c r="F378" i="21"/>
  <c r="E202" i="20"/>
  <c r="E206" i="20"/>
  <c r="E210" i="20"/>
  <c r="E214" i="20"/>
  <c r="E218" i="20"/>
  <c r="E222" i="20"/>
  <c r="E226" i="20"/>
  <c r="E230" i="20"/>
  <c r="E234" i="20"/>
  <c r="E238" i="20"/>
  <c r="F371" i="21"/>
  <c r="F375" i="21"/>
  <c r="F379" i="21"/>
  <c r="E203" i="20"/>
  <c r="E207" i="20"/>
  <c r="E211" i="20"/>
  <c r="E215" i="20"/>
  <c r="E219" i="20"/>
  <c r="E223" i="20"/>
  <c r="E227" i="20"/>
  <c r="E231" i="20"/>
  <c r="E235" i="20"/>
  <c r="E239" i="20"/>
  <c r="F29" i="21"/>
  <c r="F33" i="21"/>
  <c r="F37" i="21"/>
  <c r="F26" i="21"/>
  <c r="F30" i="21"/>
  <c r="F34" i="21"/>
  <c r="F38" i="21"/>
  <c r="F27" i="21"/>
  <c r="F31" i="21"/>
  <c r="F35" i="21"/>
  <c r="F39" i="21"/>
  <c r="F28" i="21"/>
  <c r="F32" i="21"/>
  <c r="F36" i="21"/>
  <c r="E24" i="20"/>
  <c r="E28" i="20"/>
  <c r="E32" i="20"/>
  <c r="E25" i="20"/>
  <c r="E29" i="20"/>
  <c r="E33" i="20"/>
  <c r="E26" i="20"/>
  <c r="E30" i="20"/>
  <c r="E34" i="20"/>
  <c r="E23" i="20"/>
  <c r="E27" i="20"/>
  <c r="E31" i="20"/>
  <c r="F424" i="21"/>
  <c r="F428" i="21"/>
  <c r="F432" i="21"/>
  <c r="F436" i="21"/>
  <c r="F440" i="21"/>
  <c r="F444" i="21"/>
  <c r="F448" i="21"/>
  <c r="F452" i="21"/>
  <c r="F456" i="21"/>
  <c r="F460" i="21"/>
  <c r="F421" i="21"/>
  <c r="F425" i="21"/>
  <c r="F429" i="21"/>
  <c r="F433" i="21"/>
  <c r="F437" i="21"/>
  <c r="F441" i="21"/>
  <c r="F445" i="21"/>
  <c r="F449" i="21"/>
  <c r="F453" i="21"/>
  <c r="F457" i="21"/>
  <c r="F461" i="21"/>
  <c r="F422" i="21"/>
  <c r="F426" i="21"/>
  <c r="F430" i="21"/>
  <c r="F434" i="21"/>
  <c r="F438" i="21"/>
  <c r="F442" i="21"/>
  <c r="F446" i="21"/>
  <c r="F450" i="21"/>
  <c r="F454" i="21"/>
  <c r="F458" i="21"/>
  <c r="F423" i="21"/>
  <c r="F427" i="21"/>
  <c r="F431" i="21"/>
  <c r="F435" i="21"/>
  <c r="F439" i="21"/>
  <c r="F443" i="21"/>
  <c r="F447" i="21"/>
  <c r="F451" i="21"/>
  <c r="F455" i="21"/>
  <c r="F459" i="21"/>
  <c r="E251" i="20"/>
  <c r="E249" i="20"/>
  <c r="E250" i="20"/>
  <c r="E252" i="20"/>
  <c r="F462" i="21"/>
  <c r="F463" i="21"/>
  <c r="F384" i="21"/>
  <c r="F388" i="21"/>
  <c r="E244" i="20"/>
  <c r="F381" i="21"/>
  <c r="F385" i="21"/>
  <c r="F382" i="21"/>
  <c r="F386" i="21"/>
  <c r="F383" i="21"/>
  <c r="F387" i="21"/>
  <c r="E243" i="20"/>
  <c r="E242" i="20"/>
  <c r="F157" i="21"/>
  <c r="F161" i="21"/>
  <c r="F165" i="21"/>
  <c r="F169" i="21"/>
  <c r="F158" i="21"/>
  <c r="F162" i="21"/>
  <c r="F166" i="21"/>
  <c r="F170" i="21"/>
  <c r="F159" i="21"/>
  <c r="F163" i="21"/>
  <c r="F167" i="21"/>
  <c r="F171" i="21"/>
  <c r="F160" i="21"/>
  <c r="F164" i="21"/>
  <c r="F168" i="21"/>
  <c r="F172" i="21"/>
  <c r="E68" i="20"/>
  <c r="E72" i="20"/>
  <c r="E76" i="20"/>
  <c r="E80" i="20"/>
  <c r="E84" i="20"/>
  <c r="E88" i="20"/>
  <c r="E69" i="20"/>
  <c r="E73" i="20"/>
  <c r="E77" i="20"/>
  <c r="E81" i="20"/>
  <c r="E85" i="20"/>
  <c r="E89" i="20"/>
  <c r="E66" i="20"/>
  <c r="E70" i="20"/>
  <c r="E74" i="20"/>
  <c r="E78" i="20"/>
  <c r="E82" i="20"/>
  <c r="E86" i="20"/>
  <c r="E67" i="20"/>
  <c r="E71" i="20"/>
  <c r="E75" i="20"/>
  <c r="E79" i="20"/>
  <c r="E83" i="20"/>
  <c r="E87" i="20"/>
  <c r="F41" i="21"/>
  <c r="F45" i="21"/>
  <c r="F49" i="21"/>
  <c r="F53" i="21"/>
  <c r="F57" i="21"/>
  <c r="F61" i="21"/>
  <c r="F65" i="21"/>
  <c r="F69" i="21"/>
  <c r="F73" i="21"/>
  <c r="F77" i="21"/>
  <c r="F81" i="21"/>
  <c r="F42" i="21"/>
  <c r="F46" i="21"/>
  <c r="F50" i="21"/>
  <c r="F54" i="21"/>
  <c r="F58" i="21"/>
  <c r="F62" i="21"/>
  <c r="F66" i="21"/>
  <c r="F70" i="21"/>
  <c r="F74" i="21"/>
  <c r="F78" i="21"/>
  <c r="F43" i="21"/>
  <c r="F47" i="21"/>
  <c r="F51" i="21"/>
  <c r="F55" i="21"/>
  <c r="F59" i="21"/>
  <c r="F63" i="21"/>
  <c r="F67" i="21"/>
  <c r="F71" i="21"/>
  <c r="F75" i="21"/>
  <c r="F79" i="21"/>
  <c r="F40" i="21"/>
  <c r="F44" i="21"/>
  <c r="F48" i="21"/>
  <c r="F52" i="21"/>
  <c r="F56" i="21"/>
  <c r="F60" i="21"/>
  <c r="F64" i="21"/>
  <c r="F68" i="21"/>
  <c r="F72" i="21"/>
  <c r="F76" i="21"/>
  <c r="F80" i="21"/>
  <c r="E36" i="20"/>
  <c r="E40" i="20"/>
  <c r="E44" i="20"/>
  <c r="E37" i="20"/>
  <c r="E41" i="20"/>
  <c r="E45" i="20"/>
  <c r="E38" i="20"/>
  <c r="E42" i="20"/>
  <c r="E46" i="20"/>
  <c r="E35" i="20"/>
  <c r="E39" i="20"/>
  <c r="E43" i="20"/>
  <c r="F396" i="21"/>
  <c r="F393" i="21"/>
  <c r="F397" i="21"/>
  <c r="F394" i="21"/>
  <c r="F395" i="21"/>
  <c r="F294" i="21"/>
  <c r="E168" i="20"/>
  <c r="E169" i="20"/>
  <c r="E170" i="20"/>
  <c r="E171" i="20"/>
  <c r="F137" i="21"/>
  <c r="F138" i="21"/>
  <c r="F136" i="21"/>
  <c r="F173" i="21"/>
  <c r="F174" i="21"/>
  <c r="F175" i="21"/>
  <c r="E90" i="20"/>
  <c r="E91" i="20"/>
  <c r="F13" i="21"/>
  <c r="F17" i="21"/>
  <c r="F14" i="21"/>
  <c r="F18" i="21"/>
  <c r="F15" i="21"/>
  <c r="F19" i="21"/>
  <c r="F16" i="21"/>
  <c r="F20" i="21"/>
  <c r="E19" i="20"/>
  <c r="F241" i="21"/>
  <c r="F245" i="21"/>
  <c r="F242" i="21"/>
  <c r="F246" i="21"/>
  <c r="F239" i="21"/>
  <c r="F243" i="21"/>
  <c r="F247" i="21"/>
  <c r="F240" i="21"/>
  <c r="F244" i="21"/>
  <c r="F248" i="21"/>
  <c r="E136" i="20"/>
  <c r="E140" i="20"/>
  <c r="E137" i="20"/>
  <c r="E141" i="20"/>
  <c r="E134" i="20"/>
  <c r="E138" i="20"/>
  <c r="E142" i="20"/>
  <c r="E135" i="20"/>
  <c r="E139" i="20"/>
  <c r="F261" i="21"/>
  <c r="F265" i="21"/>
  <c r="F262" i="21"/>
  <c r="F266" i="21"/>
  <c r="F263" i="21"/>
  <c r="F267" i="21"/>
  <c r="F264" i="21"/>
  <c r="F85" i="21"/>
  <c r="F89" i="21"/>
  <c r="F93" i="21"/>
  <c r="F97" i="21"/>
  <c r="F101" i="21"/>
  <c r="F105" i="21"/>
  <c r="F109" i="21"/>
  <c r="F113" i="21"/>
  <c r="F117" i="21"/>
  <c r="F121" i="21"/>
  <c r="F82" i="21"/>
  <c r="F86" i="21"/>
  <c r="F90" i="21"/>
  <c r="F94" i="21"/>
  <c r="F98" i="21"/>
  <c r="F102" i="21"/>
  <c r="F106" i="21"/>
  <c r="F110" i="21"/>
  <c r="F114" i="21"/>
  <c r="F118" i="21"/>
  <c r="F122" i="21"/>
  <c r="F83" i="21"/>
  <c r="F87" i="21"/>
  <c r="F91" i="21"/>
  <c r="F95" i="21"/>
  <c r="F99" i="21"/>
  <c r="F103" i="21"/>
  <c r="F107" i="21"/>
  <c r="F111" i="21"/>
  <c r="F115" i="21"/>
  <c r="F119" i="21"/>
  <c r="F84" i="21"/>
  <c r="F88" i="21"/>
  <c r="F92" i="21"/>
  <c r="F96" i="21"/>
  <c r="F100" i="21"/>
  <c r="F104" i="21"/>
  <c r="F108" i="21"/>
  <c r="F112" i="21"/>
  <c r="F116" i="21"/>
  <c r="F120" i="21"/>
  <c r="E48" i="20"/>
  <c r="E52" i="20"/>
  <c r="E56" i="20"/>
  <c r="E49" i="20"/>
  <c r="E53" i="20"/>
  <c r="E57" i="20"/>
  <c r="E50" i="20"/>
  <c r="E54" i="20"/>
  <c r="E47" i="20"/>
  <c r="E51" i="20"/>
  <c r="E55" i="20"/>
  <c r="F404" i="21"/>
  <c r="F408" i="21"/>
  <c r="F412" i="21"/>
  <c r="F416" i="21"/>
  <c r="F420" i="21"/>
  <c r="E248" i="20"/>
  <c r="F405" i="21"/>
  <c r="F409" i="21"/>
  <c r="F413" i="21"/>
  <c r="F417" i="21"/>
  <c r="F406" i="21"/>
  <c r="F410" i="21"/>
  <c r="F414" i="21"/>
  <c r="F418" i="21"/>
  <c r="F403" i="21"/>
  <c r="F407" i="21"/>
  <c r="F411" i="21"/>
  <c r="F415" i="21"/>
  <c r="F419" i="21"/>
  <c r="E247" i="20"/>
  <c r="F277" i="21"/>
  <c r="F281" i="21"/>
  <c r="F285" i="21"/>
  <c r="F289" i="21"/>
  <c r="F293" i="21"/>
  <c r="F278" i="21"/>
  <c r="F282" i="21"/>
  <c r="F286" i="21"/>
  <c r="F290" i="21"/>
  <c r="F279" i="21"/>
  <c r="F283" i="21"/>
  <c r="F287" i="21"/>
  <c r="F291" i="21"/>
  <c r="F280" i="21"/>
  <c r="F284" i="21"/>
  <c r="F288" i="21"/>
  <c r="F292" i="21"/>
  <c r="E167" i="20"/>
  <c r="F177" i="21"/>
  <c r="F181" i="21"/>
  <c r="F178" i="21"/>
  <c r="F179" i="21"/>
  <c r="F176" i="21"/>
  <c r="F180" i="21"/>
  <c r="E92" i="20"/>
  <c r="E96" i="20"/>
  <c r="E93" i="20"/>
  <c r="E94" i="20"/>
  <c r="E95" i="20"/>
  <c r="F21" i="21"/>
  <c r="F360" i="21"/>
  <c r="F364" i="21"/>
  <c r="F380" i="21"/>
  <c r="E196" i="20"/>
  <c r="E200" i="20"/>
  <c r="F361" i="21"/>
  <c r="F365" i="21"/>
  <c r="E197" i="20"/>
  <c r="F362" i="21"/>
  <c r="F366" i="21"/>
  <c r="E194" i="20"/>
  <c r="E198" i="20"/>
  <c r="F363" i="21"/>
  <c r="F367" i="21"/>
  <c r="E195" i="20"/>
  <c r="E199" i="20"/>
  <c r="F185" i="21"/>
  <c r="F189" i="21"/>
  <c r="F193" i="21"/>
  <c r="F197" i="21"/>
  <c r="F182" i="21"/>
  <c r="F186" i="21"/>
  <c r="F190" i="21"/>
  <c r="F194" i="21"/>
  <c r="F198" i="21"/>
  <c r="F183" i="21"/>
  <c r="F187" i="21"/>
  <c r="F191" i="21"/>
  <c r="F195" i="21"/>
  <c r="F184" i="21"/>
  <c r="F188" i="21"/>
  <c r="F192" i="21"/>
  <c r="F196" i="21"/>
  <c r="E100" i="20"/>
  <c r="E104" i="20"/>
  <c r="E108" i="20"/>
  <c r="E112" i="20"/>
  <c r="E116" i="20"/>
  <c r="E120" i="20"/>
  <c r="E124" i="20"/>
  <c r="E128" i="20"/>
  <c r="E97" i="20"/>
  <c r="E101" i="20"/>
  <c r="E105" i="20"/>
  <c r="E109" i="20"/>
  <c r="E113" i="20"/>
  <c r="E117" i="20"/>
  <c r="E121" i="20"/>
  <c r="E125" i="20"/>
  <c r="E129" i="20"/>
  <c r="E98" i="20"/>
  <c r="E102" i="20"/>
  <c r="E106" i="20"/>
  <c r="E110" i="20"/>
  <c r="E114" i="20"/>
  <c r="E118" i="20"/>
  <c r="E122" i="20"/>
  <c r="E126" i="20"/>
  <c r="E130" i="20"/>
  <c r="E99" i="20"/>
  <c r="E103" i="20"/>
  <c r="E107" i="20"/>
  <c r="E111" i="20"/>
  <c r="E115" i="20"/>
  <c r="E119" i="20"/>
  <c r="E123" i="20"/>
  <c r="E127" i="20"/>
  <c r="F237" i="21"/>
  <c r="F238" i="21"/>
  <c r="F346" i="21"/>
  <c r="F347" i="21"/>
  <c r="E14" i="20"/>
  <c r="E13" i="20"/>
  <c r="E10" i="20"/>
  <c r="E8" i="20"/>
  <c r="E9" i="20"/>
  <c r="E20" i="20"/>
  <c r="E21" i="20"/>
  <c r="E6" i="20"/>
  <c r="E4" i="20"/>
  <c r="E5" i="20"/>
  <c r="E3" i="20"/>
  <c r="E16" i="20"/>
  <c r="F11" i="21"/>
  <c r="E17" i="20"/>
  <c r="F8" i="21"/>
  <c r="F9" i="21"/>
  <c r="S80" i="19"/>
  <c r="S66" i="19"/>
  <c r="S70" i="19"/>
  <c r="S74" i="19"/>
  <c r="S82" i="19"/>
  <c r="S88" i="19"/>
  <c r="S69" i="19"/>
  <c r="S73" i="19"/>
  <c r="E92" i="19"/>
  <c r="I46" i="19"/>
  <c r="Q46" i="19" s="1"/>
  <c r="I54" i="19"/>
  <c r="Q54" i="19" s="1"/>
  <c r="I62" i="19"/>
  <c r="Q62" i="19" s="1"/>
  <c r="I70" i="19"/>
  <c r="Q70" i="19" s="1"/>
  <c r="T70" i="19" s="1"/>
  <c r="I78" i="19"/>
  <c r="Q78" i="19" s="1"/>
  <c r="T78" i="19" s="1"/>
  <c r="I86" i="19"/>
  <c r="Q86" i="19" s="1"/>
  <c r="T86" i="19" s="1"/>
  <c r="I11" i="19"/>
  <c r="F87" i="16" s="1"/>
  <c r="G87" i="16" s="1"/>
  <c r="I15" i="19"/>
  <c r="I19" i="19"/>
  <c r="I23" i="19"/>
  <c r="I27" i="19"/>
  <c r="I31" i="19"/>
  <c r="I35" i="19"/>
  <c r="I39" i="19"/>
  <c r="I43" i="19"/>
  <c r="I47" i="19"/>
  <c r="Q47" i="19" s="1"/>
  <c r="I51" i="19"/>
  <c r="Q51" i="19" s="1"/>
  <c r="I55" i="19"/>
  <c r="Q55" i="19" s="1"/>
  <c r="I59" i="19"/>
  <c r="Q59" i="19" s="1"/>
  <c r="I63" i="19"/>
  <c r="Q63" i="19" s="1"/>
  <c r="I67" i="19"/>
  <c r="Q67" i="19" s="1"/>
  <c r="T67" i="19" s="1"/>
  <c r="I71" i="19"/>
  <c r="Q71" i="19" s="1"/>
  <c r="T71" i="19" s="1"/>
  <c r="I75" i="19"/>
  <c r="Q75" i="19" s="1"/>
  <c r="T75" i="19" s="1"/>
  <c r="I79" i="19"/>
  <c r="I83" i="19"/>
  <c r="Q83" i="19" s="1"/>
  <c r="T83" i="19" s="1"/>
  <c r="I87" i="19"/>
  <c r="Q87" i="19" s="1"/>
  <c r="T87" i="19" s="1"/>
  <c r="I91" i="19"/>
  <c r="Q91" i="19" s="1"/>
  <c r="T91" i="19" s="1"/>
  <c r="S68" i="19"/>
  <c r="S72" i="19"/>
  <c r="S76" i="19"/>
  <c r="H92" i="19"/>
  <c r="S81" i="19"/>
  <c r="F67" i="17"/>
  <c r="E67" i="17"/>
  <c r="E72" i="17" s="1"/>
  <c r="E73" i="17" s="1"/>
  <c r="G165" i="18"/>
  <c r="G202" i="18"/>
  <c r="S24" i="23" l="1"/>
  <c r="F121" i="16"/>
  <c r="G121" i="16" s="1"/>
  <c r="F92" i="16"/>
  <c r="G92" i="16" s="1"/>
  <c r="F145" i="16"/>
  <c r="G145" i="16" s="1"/>
  <c r="F77" i="16"/>
  <c r="G77" i="16" s="1"/>
  <c r="F112" i="16"/>
  <c r="G112" i="16" s="1"/>
  <c r="F148" i="16"/>
  <c r="G148" i="16" s="1"/>
  <c r="F128" i="16"/>
  <c r="G128" i="16" s="1"/>
  <c r="Q79" i="19"/>
  <c r="T79" i="19" s="1"/>
  <c r="F142" i="16"/>
  <c r="G142" i="16" s="1"/>
  <c r="G203" i="18"/>
  <c r="G204" i="18"/>
  <c r="S25" i="23" l="1"/>
  <c r="G201" i="18"/>
  <c r="G200" i="18"/>
  <c r="G198" i="18"/>
  <c r="G197" i="18"/>
  <c r="G196" i="18"/>
  <c r="G194" i="18"/>
  <c r="G193" i="18"/>
  <c r="G192" i="18"/>
  <c r="G190" i="18"/>
  <c r="G189" i="18"/>
  <c r="G188" i="18"/>
  <c r="G186" i="18"/>
  <c r="G185" i="18"/>
  <c r="G184" i="18"/>
  <c r="G182" i="18"/>
  <c r="G181" i="18"/>
  <c r="G180" i="18"/>
  <c r="G178" i="18"/>
  <c r="G177" i="18"/>
  <c r="G174" i="18"/>
  <c r="G173" i="18"/>
  <c r="G172" i="18"/>
  <c r="G170" i="18"/>
  <c r="G169" i="18"/>
  <c r="G168" i="18"/>
  <c r="G166" i="18"/>
  <c r="G164" i="18"/>
  <c r="G163" i="18"/>
  <c r="G162" i="18"/>
  <c r="G161" i="18"/>
  <c r="G160" i="18"/>
  <c r="G158" i="18"/>
  <c r="G157" i="18"/>
  <c r="G156" i="18"/>
  <c r="G154" i="18"/>
  <c r="G153" i="18"/>
  <c r="G152" i="18"/>
  <c r="G150" i="18"/>
  <c r="G149" i="18"/>
  <c r="G148" i="18"/>
  <c r="G147" i="18"/>
  <c r="G146" i="18"/>
  <c r="G145" i="18"/>
  <c r="G144" i="18"/>
  <c r="G142" i="18"/>
  <c r="G141" i="18"/>
  <c r="G140" i="18"/>
  <c r="G138" i="18"/>
  <c r="G137" i="18"/>
  <c r="G136" i="18"/>
  <c r="G134" i="18"/>
  <c r="G133" i="18"/>
  <c r="G132" i="18"/>
  <c r="G128" i="18"/>
  <c r="G199" i="18"/>
  <c r="G195" i="18"/>
  <c r="G191" i="18"/>
  <c r="G187" i="18"/>
  <c r="G183" i="18"/>
  <c r="G179" i="18"/>
  <c r="G176" i="18"/>
  <c r="G175" i="18"/>
  <c r="G171" i="18"/>
  <c r="G167" i="18"/>
  <c r="G159" i="18"/>
  <c r="G155" i="18"/>
  <c r="G151" i="18"/>
  <c r="G143" i="18"/>
  <c r="G139" i="18"/>
  <c r="G135" i="18"/>
  <c r="S26" i="23" l="1"/>
  <c r="J9" i="18"/>
  <c r="S27" i="23" l="1"/>
  <c r="S65" i="19"/>
  <c r="S62" i="19"/>
  <c r="S61" i="19"/>
  <c r="S56" i="19"/>
  <c r="S55" i="19"/>
  <c r="S54" i="19"/>
  <c r="S52" i="19"/>
  <c r="S51" i="19"/>
  <c r="S48" i="19"/>
  <c r="S47" i="19"/>
  <c r="S45" i="19"/>
  <c r="S44" i="19"/>
  <c r="S43" i="19"/>
  <c r="S40" i="19"/>
  <c r="S39" i="19"/>
  <c r="S37" i="19"/>
  <c r="S36" i="19"/>
  <c r="S35" i="19"/>
  <c r="S32" i="19"/>
  <c r="S31" i="19"/>
  <c r="S29" i="19"/>
  <c r="S28" i="19"/>
  <c r="S27" i="19"/>
  <c r="S24" i="19"/>
  <c r="S23" i="19"/>
  <c r="S21" i="19"/>
  <c r="S20" i="19"/>
  <c r="S19" i="19"/>
  <c r="S16" i="19"/>
  <c r="S15" i="19"/>
  <c r="S13" i="19"/>
  <c r="S12" i="19"/>
  <c r="S11" i="19"/>
  <c r="S8" i="19"/>
  <c r="M7" i="19"/>
  <c r="C64" i="13" s="1"/>
  <c r="G7" i="19"/>
  <c r="G92" i="19" s="1"/>
  <c r="E12" i="20" l="1"/>
  <c r="E11" i="20"/>
  <c r="F6" i="21"/>
  <c r="F7" i="21"/>
  <c r="G131" i="18"/>
  <c r="G129" i="18"/>
  <c r="G130" i="18"/>
  <c r="J21" i="18" s="1"/>
  <c r="S28" i="23"/>
  <c r="Q28" i="19"/>
  <c r="T28" i="19" s="1"/>
  <c r="S34" i="19"/>
  <c r="Q36" i="19"/>
  <c r="T36" i="19" s="1"/>
  <c r="Q16" i="19"/>
  <c r="T16" i="19" s="1"/>
  <c r="T61" i="19"/>
  <c r="T54" i="19"/>
  <c r="Q24" i="19"/>
  <c r="T24" i="19" s="1"/>
  <c r="Q40" i="19"/>
  <c r="T40" i="19" s="1"/>
  <c r="T52" i="19"/>
  <c r="S57" i="19"/>
  <c r="Q35" i="19"/>
  <c r="T35" i="19" s="1"/>
  <c r="S38" i="19"/>
  <c r="Q39" i="19"/>
  <c r="T39" i="19" s="1"/>
  <c r="Q44" i="19"/>
  <c r="T44" i="19" s="1"/>
  <c r="T64" i="19"/>
  <c r="T65" i="19"/>
  <c r="Q20" i="19"/>
  <c r="T20" i="19" s="1"/>
  <c r="Q8" i="19"/>
  <c r="T8" i="19" s="1"/>
  <c r="Q27" i="19"/>
  <c r="T27" i="19" s="1"/>
  <c r="Q32" i="19"/>
  <c r="T32" i="19" s="1"/>
  <c r="T48" i="19"/>
  <c r="T55" i="19"/>
  <c r="S14" i="19"/>
  <c r="S22" i="19"/>
  <c r="Q37" i="19"/>
  <c r="T37" i="19" s="1"/>
  <c r="Q43" i="19"/>
  <c r="T43" i="19" s="1"/>
  <c r="S50" i="19"/>
  <c r="T60" i="19"/>
  <c r="S10" i="19"/>
  <c r="S9" i="19"/>
  <c r="Q12" i="19"/>
  <c r="T12" i="19" s="1"/>
  <c r="Q13" i="19"/>
  <c r="T13" i="19" s="1"/>
  <c r="S18" i="19"/>
  <c r="Q19" i="19"/>
  <c r="T19" i="19" s="1"/>
  <c r="S26" i="19"/>
  <c r="S46" i="19"/>
  <c r="T58" i="19"/>
  <c r="S60" i="19"/>
  <c r="S63" i="19"/>
  <c r="S64" i="19"/>
  <c r="S17" i="19"/>
  <c r="S25" i="19"/>
  <c r="Q15" i="19"/>
  <c r="T15" i="19" s="1"/>
  <c r="Q23" i="19"/>
  <c r="T23" i="19" s="1"/>
  <c r="S33" i="19"/>
  <c r="S42" i="19"/>
  <c r="T51" i="19"/>
  <c r="S30" i="19"/>
  <c r="Q31" i="19"/>
  <c r="T31" i="19" s="1"/>
  <c r="S41" i="19"/>
  <c r="S49" i="19"/>
  <c r="T57" i="19"/>
  <c r="Q14" i="19"/>
  <c r="T14" i="19" s="1"/>
  <c r="T45" i="19"/>
  <c r="I7" i="19"/>
  <c r="Q21" i="19"/>
  <c r="T21" i="19" s="1"/>
  <c r="Q22" i="19"/>
  <c r="T22" i="19" s="1"/>
  <c r="T53" i="19"/>
  <c r="T62" i="19"/>
  <c r="Q11" i="19"/>
  <c r="T11" i="19" s="1"/>
  <c r="Q29" i="19"/>
  <c r="T29" i="19" s="1"/>
  <c r="T47" i="19"/>
  <c r="Q30" i="19"/>
  <c r="T30" i="19" s="1"/>
  <c r="Q38" i="19"/>
  <c r="T38" i="19" s="1"/>
  <c r="T46" i="19"/>
  <c r="T56" i="19"/>
  <c r="T63" i="19"/>
  <c r="S7" i="19"/>
  <c r="Q9" i="19"/>
  <c r="T9" i="19" s="1"/>
  <c r="Q17" i="19"/>
  <c r="T17" i="19" s="1"/>
  <c r="Q25" i="19"/>
  <c r="T25" i="19" s="1"/>
  <c r="Q33" i="19"/>
  <c r="T33" i="19" s="1"/>
  <c r="Q41" i="19"/>
  <c r="T41" i="19" s="1"/>
  <c r="T49" i="19"/>
  <c r="T59" i="19"/>
  <c r="Q10" i="19"/>
  <c r="T10" i="19" s="1"/>
  <c r="Q18" i="19"/>
  <c r="T18" i="19" s="1"/>
  <c r="Q26" i="19"/>
  <c r="T26" i="19" s="1"/>
  <c r="Q34" i="19"/>
  <c r="T34" i="19" s="1"/>
  <c r="Q42" i="19"/>
  <c r="T42" i="19" s="1"/>
  <c r="T50" i="19"/>
  <c r="E2" i="18"/>
  <c r="S29" i="23" l="1"/>
  <c r="I92" i="19"/>
  <c r="I3" i="19" s="1"/>
  <c r="F67" i="16"/>
  <c r="G67" i="16" s="1"/>
  <c r="S92" i="19"/>
  <c r="S3" i="19" s="1"/>
  <c r="Q7" i="19"/>
  <c r="Q92" i="19" s="1"/>
  <c r="S30" i="23" l="1"/>
  <c r="T7" i="19"/>
  <c r="Q3" i="19"/>
  <c r="S31" i="23" l="1"/>
  <c r="T92" i="19"/>
  <c r="T3" i="19" s="1"/>
  <c r="T2" i="19" s="1"/>
  <c r="S32" i="23" l="1"/>
  <c r="D2" i="16"/>
  <c r="S33" i="23" l="1"/>
  <c r="F6" i="14"/>
  <c r="F7" i="14"/>
  <c r="F8" i="14"/>
  <c r="F9" i="14"/>
  <c r="P17" i="5" s="1"/>
  <c r="F10" i="14"/>
  <c r="F11" i="14"/>
  <c r="F12" i="14"/>
  <c r="F13" i="14"/>
  <c r="F14" i="14"/>
  <c r="F15" i="14"/>
  <c r="F16" i="14"/>
  <c r="F17" i="14"/>
  <c r="F18" i="14"/>
  <c r="F19" i="14"/>
  <c r="F20" i="14"/>
  <c r="P46" i="5" s="1"/>
  <c r="F21" i="14"/>
  <c r="P47" i="5" s="1"/>
  <c r="F22" i="14"/>
  <c r="F23" i="14"/>
  <c r="F24" i="14"/>
  <c r="P50" i="5" s="1"/>
  <c r="F25" i="14"/>
  <c r="F26" i="14"/>
  <c r="F27" i="14"/>
  <c r="P57" i="5" s="1"/>
  <c r="F28" i="14"/>
  <c r="F29" i="14"/>
  <c r="P64" i="5" s="1"/>
  <c r="F30" i="14"/>
  <c r="F31" i="14"/>
  <c r="P59" i="5" s="1"/>
  <c r="F32" i="14"/>
  <c r="P66" i="5" s="1"/>
  <c r="Q66" i="5" s="1"/>
  <c r="T66" i="5" s="1"/>
  <c r="F33" i="14"/>
  <c r="F34" i="14"/>
  <c r="F35" i="14"/>
  <c r="F36" i="14"/>
  <c r="F37" i="14"/>
  <c r="F38" i="14"/>
  <c r="F39" i="14"/>
  <c r="P60" i="5" s="1"/>
  <c r="F40" i="14"/>
  <c r="P61" i="5" s="1"/>
  <c r="F41" i="14"/>
  <c r="F42" i="14"/>
  <c r="F43" i="14"/>
  <c r="F44" i="14"/>
  <c r="F46" i="14"/>
  <c r="P62" i="5" s="1"/>
  <c r="F47" i="14"/>
  <c r="P63" i="5" s="1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5" i="14"/>
  <c r="P28" i="23" l="1"/>
  <c r="Q28" i="23" s="1"/>
  <c r="T28" i="23" s="1"/>
  <c r="P29" i="5"/>
  <c r="P17" i="23"/>
  <c r="Q17" i="23" s="1"/>
  <c r="T17" i="23" s="1"/>
  <c r="P18" i="5"/>
  <c r="P38" i="23"/>
  <c r="Q38" i="23" s="1"/>
  <c r="P39" i="5"/>
  <c r="P31" i="23"/>
  <c r="Q31" i="23" s="1"/>
  <c r="T31" i="23" s="1"/>
  <c r="P32" i="5"/>
  <c r="P20" i="23"/>
  <c r="Q20" i="23" s="1"/>
  <c r="T20" i="23" s="1"/>
  <c r="P21" i="5"/>
  <c r="P30" i="23"/>
  <c r="Q30" i="23" s="1"/>
  <c r="T30" i="23" s="1"/>
  <c r="P31" i="5"/>
  <c r="P12" i="23"/>
  <c r="Q12" i="23" s="1"/>
  <c r="T12" i="23" s="1"/>
  <c r="P12" i="5"/>
  <c r="P48" i="23"/>
  <c r="Q48" i="23" s="1"/>
  <c r="P52" i="5"/>
  <c r="P27" i="23"/>
  <c r="Q27" i="23" s="1"/>
  <c r="T27" i="23" s="1"/>
  <c r="P28" i="5"/>
  <c r="P54" i="23"/>
  <c r="Q54" i="23" s="1"/>
  <c r="P65" i="5"/>
  <c r="P52" i="23"/>
  <c r="Q52" i="23" s="1"/>
  <c r="P56" i="5"/>
  <c r="P45" i="23"/>
  <c r="Q45" i="23" s="1"/>
  <c r="P48" i="5"/>
  <c r="P41" i="23"/>
  <c r="Q41" i="23" s="1"/>
  <c r="P42" i="5"/>
  <c r="P34" i="23"/>
  <c r="Q34" i="23" s="1"/>
  <c r="P35" i="5"/>
  <c r="P24" i="23"/>
  <c r="Q24" i="23" s="1"/>
  <c r="T24" i="23" s="1"/>
  <c r="P25" i="5"/>
  <c r="P10" i="23"/>
  <c r="Q10" i="23" s="1"/>
  <c r="T10" i="23" s="1"/>
  <c r="P10" i="5"/>
  <c r="P9" i="23"/>
  <c r="Q9" i="23" s="1"/>
  <c r="T9" i="23" s="1"/>
  <c r="P9" i="5"/>
  <c r="P36" i="23"/>
  <c r="Q36" i="23" s="1"/>
  <c r="P37" i="5"/>
  <c r="P22" i="23"/>
  <c r="Q22" i="23" s="1"/>
  <c r="T22" i="23" s="1"/>
  <c r="P23" i="5"/>
  <c r="P44" i="23"/>
  <c r="Q44" i="23" s="1"/>
  <c r="P45" i="5"/>
  <c r="P15" i="23"/>
  <c r="Q15" i="23" s="1"/>
  <c r="T15" i="23" s="1"/>
  <c r="P15" i="5"/>
  <c r="P55" i="23"/>
  <c r="Q55" i="23" s="1"/>
  <c r="P67" i="5"/>
  <c r="Q67" i="5" s="1"/>
  <c r="T67" i="5" s="1"/>
  <c r="P37" i="23"/>
  <c r="Q37" i="23" s="1"/>
  <c r="P38" i="5"/>
  <c r="P23" i="23"/>
  <c r="Q23" i="23" s="1"/>
  <c r="T23" i="23" s="1"/>
  <c r="P24" i="5"/>
  <c r="P8" i="23"/>
  <c r="Q8" i="23" s="1"/>
  <c r="T8" i="23" s="1"/>
  <c r="P8" i="5"/>
  <c r="P16" i="23"/>
  <c r="Q16" i="23" s="1"/>
  <c r="T16" i="23" s="1"/>
  <c r="P16" i="5"/>
  <c r="P7" i="23"/>
  <c r="Q7" i="23" s="1"/>
  <c r="P7" i="5"/>
  <c r="P18" i="23"/>
  <c r="Q18" i="23" s="1"/>
  <c r="T18" i="23" s="1"/>
  <c r="P19" i="5"/>
  <c r="P26" i="23"/>
  <c r="Q26" i="23" s="1"/>
  <c r="T26" i="23" s="1"/>
  <c r="P27" i="5"/>
  <c r="P47" i="23"/>
  <c r="Q47" i="23" s="1"/>
  <c r="P51" i="5"/>
  <c r="P40" i="23"/>
  <c r="Q40" i="23" s="1"/>
  <c r="P41" i="5"/>
  <c r="P33" i="23"/>
  <c r="Q33" i="23" s="1"/>
  <c r="T33" i="23" s="1"/>
  <c r="P34" i="5"/>
  <c r="P53" i="23"/>
  <c r="Q53" i="23" s="1"/>
  <c r="P58" i="5"/>
  <c r="P39" i="23"/>
  <c r="Q39" i="23" s="1"/>
  <c r="P40" i="5"/>
  <c r="P29" i="23"/>
  <c r="Q29" i="23" s="1"/>
  <c r="T29" i="23" s="1"/>
  <c r="P30" i="5"/>
  <c r="P13" i="23"/>
  <c r="Q13" i="23" s="1"/>
  <c r="T13" i="23" s="1"/>
  <c r="P13" i="5"/>
  <c r="P49" i="23"/>
  <c r="Q49" i="23" s="1"/>
  <c r="P53" i="5"/>
  <c r="P32" i="23"/>
  <c r="Q32" i="23" s="1"/>
  <c r="T32" i="23" s="1"/>
  <c r="P33" i="5"/>
  <c r="P21" i="23"/>
  <c r="Q21" i="23" s="1"/>
  <c r="T21" i="23" s="1"/>
  <c r="P22" i="5"/>
  <c r="P43" i="23"/>
  <c r="Q43" i="23" s="1"/>
  <c r="P44" i="5"/>
  <c r="P14" i="23"/>
  <c r="Q14" i="23" s="1"/>
  <c r="T14" i="23" s="1"/>
  <c r="P14" i="5"/>
  <c r="P19" i="23"/>
  <c r="Q19" i="23" s="1"/>
  <c r="T19" i="23" s="1"/>
  <c r="P20" i="5"/>
  <c r="P46" i="23"/>
  <c r="Q46" i="23" s="1"/>
  <c r="P49" i="5"/>
  <c r="P42" i="23"/>
  <c r="Q42" i="23" s="1"/>
  <c r="P43" i="5"/>
  <c r="P35" i="23"/>
  <c r="Q35" i="23" s="1"/>
  <c r="P36" i="5"/>
  <c r="P25" i="23"/>
  <c r="Q25" i="23" s="1"/>
  <c r="T25" i="23" s="1"/>
  <c r="P26" i="5"/>
  <c r="P11" i="23"/>
  <c r="Q11" i="23" s="1"/>
  <c r="T11" i="23" s="1"/>
  <c r="P11" i="5"/>
  <c r="S34" i="23"/>
  <c r="G127" i="18"/>
  <c r="G124" i="18"/>
  <c r="G114" i="18"/>
  <c r="C59" i="13"/>
  <c r="C56" i="13"/>
  <c r="C9" i="13"/>
  <c r="C2" i="13"/>
  <c r="C39" i="13"/>
  <c r="C5" i="13"/>
  <c r="C45" i="13"/>
  <c r="G34" i="18"/>
  <c r="C7" i="13"/>
  <c r="C30" i="13"/>
  <c r="G62" i="18"/>
  <c r="C33" i="13"/>
  <c r="C48" i="13"/>
  <c r="G84" i="18"/>
  <c r="G89" i="18"/>
  <c r="G101" i="18"/>
  <c r="G102" i="18"/>
  <c r="G105" i="18"/>
  <c r="G108" i="18"/>
  <c r="G109" i="18"/>
  <c r="G112" i="18"/>
  <c r="G115" i="18"/>
  <c r="G118" i="18"/>
  <c r="G119" i="18"/>
  <c r="G120" i="18"/>
  <c r="G121" i="18"/>
  <c r="G123" i="18"/>
  <c r="G126" i="18"/>
  <c r="G7" i="18"/>
  <c r="Q75" i="23" l="1"/>
  <c r="Q3" i="23" s="1"/>
  <c r="T7" i="23"/>
  <c r="S35" i="23"/>
  <c r="T34" i="23"/>
  <c r="G122" i="18"/>
  <c r="G116" i="18"/>
  <c r="G117" i="18"/>
  <c r="F141" i="21"/>
  <c r="F142" i="21"/>
  <c r="F139" i="21"/>
  <c r="F155" i="21"/>
  <c r="F152" i="21"/>
  <c r="F145" i="21"/>
  <c r="F146" i="21"/>
  <c r="F143" i="21"/>
  <c r="F140" i="21"/>
  <c r="F156" i="21"/>
  <c r="F149" i="21"/>
  <c r="F150" i="21"/>
  <c r="F147" i="21"/>
  <c r="F144" i="21"/>
  <c r="E64" i="20"/>
  <c r="G93" i="18"/>
  <c r="F153" i="21"/>
  <c r="F154" i="21"/>
  <c r="F151" i="21"/>
  <c r="F148" i="21"/>
  <c r="E65" i="20"/>
  <c r="G94" i="18"/>
  <c r="G92" i="18"/>
  <c r="F123" i="21"/>
  <c r="F127" i="21"/>
  <c r="G24" i="18"/>
  <c r="F125" i="21"/>
  <c r="F124" i="21"/>
  <c r="F126" i="21"/>
  <c r="G23" i="18"/>
  <c r="F274" i="21"/>
  <c r="F276" i="21"/>
  <c r="F271" i="21"/>
  <c r="F275" i="21"/>
  <c r="F273" i="21"/>
  <c r="F272" i="21"/>
  <c r="G88" i="18"/>
  <c r="F402" i="21"/>
  <c r="F399" i="21"/>
  <c r="F400" i="21"/>
  <c r="E246" i="20"/>
  <c r="G19" i="18"/>
  <c r="F401" i="21"/>
  <c r="G18" i="18"/>
  <c r="G113" i="18"/>
  <c r="F305" i="21"/>
  <c r="F310" i="21"/>
  <c r="F300" i="21"/>
  <c r="E180" i="20"/>
  <c r="E178" i="20"/>
  <c r="F309" i="21"/>
  <c r="F303" i="21"/>
  <c r="F304" i="21"/>
  <c r="E177" i="20"/>
  <c r="E182" i="20"/>
  <c r="F302" i="21"/>
  <c r="F307" i="21"/>
  <c r="F308" i="21"/>
  <c r="E181" i="20"/>
  <c r="E175" i="20"/>
  <c r="G13" i="18"/>
  <c r="F301" i="21"/>
  <c r="F306" i="21"/>
  <c r="F311" i="21"/>
  <c r="E176" i="20"/>
  <c r="E174" i="20"/>
  <c r="E179" i="20"/>
  <c r="G12" i="18"/>
  <c r="G125" i="18"/>
  <c r="F270" i="21"/>
  <c r="G107" i="18"/>
  <c r="F268" i="21"/>
  <c r="F269" i="21"/>
  <c r="G106" i="18"/>
  <c r="F337" i="21"/>
  <c r="F341" i="21"/>
  <c r="F338" i="21"/>
  <c r="F342" i="21"/>
  <c r="F339" i="21"/>
  <c r="F343" i="21"/>
  <c r="F336" i="21"/>
  <c r="F340" i="21"/>
  <c r="F344" i="21"/>
  <c r="F345" i="21"/>
  <c r="E192" i="20"/>
  <c r="E193" i="20"/>
  <c r="E191" i="20"/>
  <c r="G6" i="18"/>
  <c r="G54" i="18"/>
  <c r="G53" i="18"/>
  <c r="G86" i="18"/>
  <c r="G85" i="18"/>
  <c r="G87" i="18"/>
  <c r="G50" i="18"/>
  <c r="G52" i="18"/>
  <c r="G51" i="18"/>
  <c r="G22" i="18"/>
  <c r="G21" i="18"/>
  <c r="G20" i="18"/>
  <c r="G74" i="18"/>
  <c r="G76" i="18"/>
  <c r="G75" i="18"/>
  <c r="G57" i="18"/>
  <c r="J40" i="18" s="1"/>
  <c r="G56" i="18"/>
  <c r="G55" i="18"/>
  <c r="G41" i="18"/>
  <c r="G40" i="18"/>
  <c r="G39" i="18"/>
  <c r="G14" i="18"/>
  <c r="G17" i="18"/>
  <c r="G16" i="18"/>
  <c r="G15" i="18"/>
  <c r="G90" i="18"/>
  <c r="J22" i="18" s="1"/>
  <c r="G91" i="18"/>
  <c r="G110" i="18"/>
  <c r="G111" i="18"/>
  <c r="G104" i="18"/>
  <c r="G103" i="18"/>
  <c r="G66" i="18"/>
  <c r="G65" i="18"/>
  <c r="G64" i="18"/>
  <c r="G67" i="18"/>
  <c r="G63" i="18"/>
  <c r="G38" i="18"/>
  <c r="G37" i="18"/>
  <c r="G46" i="18"/>
  <c r="G49" i="18"/>
  <c r="G45" i="18"/>
  <c r="G48" i="18"/>
  <c r="G47" i="18"/>
  <c r="G36" i="18"/>
  <c r="G35" i="18"/>
  <c r="G10" i="18"/>
  <c r="G9" i="18"/>
  <c r="G8" i="18"/>
  <c r="J6" i="18" s="1"/>
  <c r="G11" i="18"/>
  <c r="G70" i="18"/>
  <c r="G73" i="18"/>
  <c r="G69" i="18"/>
  <c r="G72" i="18"/>
  <c r="G68" i="18"/>
  <c r="G71" i="18"/>
  <c r="G98" i="18"/>
  <c r="G97" i="18"/>
  <c r="G100" i="18"/>
  <c r="G96" i="18"/>
  <c r="G99" i="18"/>
  <c r="G95" i="18"/>
  <c r="G58" i="18"/>
  <c r="G61" i="18"/>
  <c r="G60" i="18"/>
  <c r="G59" i="18"/>
  <c r="G42" i="18"/>
  <c r="G44" i="18"/>
  <c r="G43" i="18"/>
  <c r="G82" i="18"/>
  <c r="G78" i="18"/>
  <c r="J8" i="18" s="1"/>
  <c r="G81" i="18"/>
  <c r="G77" i="18"/>
  <c r="J7" i="18" s="1"/>
  <c r="G80" i="18"/>
  <c r="J23" i="18" s="1"/>
  <c r="G83" i="18"/>
  <c r="G79" i="18"/>
  <c r="S7" i="5"/>
  <c r="S36" i="23" l="1"/>
  <c r="T35" i="23"/>
  <c r="J29" i="18"/>
  <c r="J13" i="18"/>
  <c r="J35" i="18"/>
  <c r="J19" i="18"/>
  <c r="J30" i="18"/>
  <c r="J10" i="18"/>
  <c r="G26" i="18"/>
  <c r="G25" i="18"/>
  <c r="G28" i="18"/>
  <c r="G27" i="18"/>
  <c r="J27" i="18" s="1"/>
  <c r="J28" i="18"/>
  <c r="J31" i="18"/>
  <c r="J34" i="18"/>
  <c r="J11" i="18"/>
  <c r="J32" i="18"/>
  <c r="G33" i="18"/>
  <c r="J39" i="18" s="1"/>
  <c r="G32" i="18"/>
  <c r="J26" i="18" s="1"/>
  <c r="J18" i="18"/>
  <c r="J14" i="18"/>
  <c r="J15" i="18"/>
  <c r="G30" i="18"/>
  <c r="G29" i="18"/>
  <c r="G31" i="18"/>
  <c r="J37" i="18" s="1"/>
  <c r="J12" i="18"/>
  <c r="J17" i="18"/>
  <c r="J33" i="18"/>
  <c r="J25" i="18"/>
  <c r="J20" i="18"/>
  <c r="J38" i="18"/>
  <c r="S62" i="5"/>
  <c r="S51" i="5"/>
  <c r="S43" i="5"/>
  <c r="S35" i="5"/>
  <c r="S27" i="5"/>
  <c r="S11" i="5"/>
  <c r="S65" i="5"/>
  <c r="S55" i="5"/>
  <c r="S46" i="5"/>
  <c r="S38" i="5"/>
  <c r="S30" i="5"/>
  <c r="S26" i="5"/>
  <c r="S64" i="5"/>
  <c r="S54" i="5"/>
  <c r="S49" i="5"/>
  <c r="S45" i="5"/>
  <c r="S41" i="5"/>
  <c r="S37" i="5"/>
  <c r="S33" i="5"/>
  <c r="S29" i="5"/>
  <c r="S25" i="5"/>
  <c r="S21" i="5"/>
  <c r="S17" i="5"/>
  <c r="S13" i="5"/>
  <c r="S9" i="5"/>
  <c r="S56" i="5"/>
  <c r="S47" i="5"/>
  <c r="S39" i="5"/>
  <c r="S31" i="5"/>
  <c r="S23" i="5"/>
  <c r="S19" i="5"/>
  <c r="S15" i="5"/>
  <c r="S61" i="5"/>
  <c r="S50" i="5"/>
  <c r="S42" i="5"/>
  <c r="S34" i="5"/>
  <c r="S22" i="5"/>
  <c r="S18" i="5"/>
  <c r="S14" i="5"/>
  <c r="S10" i="5"/>
  <c r="S63" i="5"/>
  <c r="S57" i="5"/>
  <c r="S52" i="5"/>
  <c r="S48" i="5"/>
  <c r="S40" i="5"/>
  <c r="S36" i="5"/>
  <c r="S32" i="5"/>
  <c r="S28" i="5"/>
  <c r="S24" i="5"/>
  <c r="S20" i="5"/>
  <c r="S16" i="5"/>
  <c r="S12" i="5"/>
  <c r="S8" i="5"/>
  <c r="E69" i="5"/>
  <c r="T36" i="23" l="1"/>
  <c r="S37" i="23"/>
  <c r="S69" i="5"/>
  <c r="S3" i="5" s="1"/>
  <c r="G208" i="18"/>
  <c r="G2" i="18" s="1"/>
  <c r="J16" i="18"/>
  <c r="J36" i="18"/>
  <c r="J24" i="18"/>
  <c r="Q31" i="5"/>
  <c r="T31" i="5" s="1"/>
  <c r="Q8" i="5"/>
  <c r="T8" i="5" s="1"/>
  <c r="Q12" i="5"/>
  <c r="T12" i="5" s="1"/>
  <c r="Q15" i="5"/>
  <c r="T15" i="5" s="1"/>
  <c r="T37" i="23" l="1"/>
  <c r="S38" i="23"/>
  <c r="J42" i="18"/>
  <c r="J2" i="18" s="1"/>
  <c r="Q46" i="5"/>
  <c r="T46" i="5" s="1"/>
  <c r="Q60" i="5"/>
  <c r="T60" i="5" s="1"/>
  <c r="Q48" i="5"/>
  <c r="T48" i="5" s="1"/>
  <c r="Q9" i="5"/>
  <c r="T9" i="5" s="1"/>
  <c r="Q44" i="5"/>
  <c r="T44" i="5" s="1"/>
  <c r="Q32" i="5"/>
  <c r="T32" i="5" s="1"/>
  <c r="Q26" i="5"/>
  <c r="T26" i="5" s="1"/>
  <c r="Q61" i="5"/>
  <c r="T61" i="5" s="1"/>
  <c r="Q40" i="5"/>
  <c r="T40" i="5" s="1"/>
  <c r="Q25" i="5"/>
  <c r="T25" i="5" s="1"/>
  <c r="Q30" i="5"/>
  <c r="T30" i="5" s="1"/>
  <c r="Q41" i="5"/>
  <c r="T41" i="5" s="1"/>
  <c r="Q50" i="5"/>
  <c r="T50" i="5" s="1"/>
  <c r="Q11" i="5"/>
  <c r="T11" i="5" s="1"/>
  <c r="Q19" i="5"/>
  <c r="T19" i="5" s="1"/>
  <c r="Q58" i="5"/>
  <c r="T58" i="5" s="1"/>
  <c r="Q21" i="5"/>
  <c r="T21" i="5" s="1"/>
  <c r="Q38" i="5"/>
  <c r="T38" i="5" s="1"/>
  <c r="Q37" i="5"/>
  <c r="T37" i="5" s="1"/>
  <c r="Q63" i="5"/>
  <c r="T63" i="5" s="1"/>
  <c r="Q47" i="5"/>
  <c r="T47" i="5" s="1"/>
  <c r="Q56" i="5"/>
  <c r="T56" i="5" s="1"/>
  <c r="Q64" i="5"/>
  <c r="T64" i="5" s="1"/>
  <c r="Q16" i="5"/>
  <c r="T16" i="5" s="1"/>
  <c r="Q59" i="5"/>
  <c r="T59" i="5" s="1"/>
  <c r="Q36" i="5"/>
  <c r="T36" i="5" s="1"/>
  <c r="Q18" i="5"/>
  <c r="T18" i="5" s="1"/>
  <c r="Q42" i="5"/>
  <c r="T42" i="5" s="1"/>
  <c r="Q24" i="5"/>
  <c r="T24" i="5" s="1"/>
  <c r="Q17" i="5"/>
  <c r="T17" i="5" s="1"/>
  <c r="Q53" i="5"/>
  <c r="T53" i="5" s="1"/>
  <c r="Q35" i="5"/>
  <c r="T35" i="5" s="1"/>
  <c r="Q27" i="5"/>
  <c r="T27" i="5" s="1"/>
  <c r="Q51" i="5"/>
  <c r="T51" i="5" s="1"/>
  <c r="Q49" i="5"/>
  <c r="T49" i="5" s="1"/>
  <c r="Q39" i="5"/>
  <c r="T39" i="5" s="1"/>
  <c r="Q20" i="5"/>
  <c r="T20" i="5" s="1"/>
  <c r="Q23" i="5"/>
  <c r="T23" i="5" s="1"/>
  <c r="Q33" i="5"/>
  <c r="T33" i="5" s="1"/>
  <c r="Q57" i="5"/>
  <c r="T57" i="5" s="1"/>
  <c r="Q22" i="5"/>
  <c r="T22" i="5" s="1"/>
  <c r="Q45" i="5"/>
  <c r="T45" i="5" s="1"/>
  <c r="Q34" i="5"/>
  <c r="T34" i="5" s="1"/>
  <c r="Q10" i="5"/>
  <c r="T10" i="5" s="1"/>
  <c r="Q65" i="5"/>
  <c r="T65" i="5" s="1"/>
  <c r="Q62" i="5"/>
  <c r="T62" i="5" s="1"/>
  <c r="Q55" i="5"/>
  <c r="T55" i="5" s="1"/>
  <c r="Q13" i="5"/>
  <c r="T13" i="5" s="1"/>
  <c r="Q54" i="5"/>
  <c r="T54" i="5" s="1"/>
  <c r="Q14" i="5"/>
  <c r="T14" i="5" s="1"/>
  <c r="Q29" i="5"/>
  <c r="T29" i="5" s="1"/>
  <c r="F69" i="5"/>
  <c r="S39" i="23" l="1"/>
  <c r="T38" i="23"/>
  <c r="Q43" i="5"/>
  <c r="T43" i="5" s="1"/>
  <c r="Q52" i="5"/>
  <c r="T52" i="5" s="1"/>
  <c r="Q28" i="5"/>
  <c r="T28" i="5" s="1"/>
  <c r="G69" i="5"/>
  <c r="I7" i="5"/>
  <c r="F5" i="16" s="1"/>
  <c r="G5" i="16" s="1"/>
  <c r="S40" i="23" l="1"/>
  <c r="T39" i="23"/>
  <c r="Q7" i="5"/>
  <c r="I69" i="5"/>
  <c r="I3" i="5" s="1"/>
  <c r="T40" i="23" l="1"/>
  <c r="S41" i="23"/>
  <c r="K55" i="5"/>
  <c r="T7" i="5"/>
  <c r="T69" i="5" s="1"/>
  <c r="T3" i="5" s="1"/>
  <c r="T2" i="5" s="1"/>
  <c r="Q69" i="5"/>
  <c r="Q3" i="5" s="1"/>
  <c r="S42" i="23" l="1"/>
  <c r="T41" i="23"/>
  <c r="K54" i="5"/>
  <c r="T42" i="23" l="1"/>
  <c r="S43" i="23"/>
  <c r="J128" i="16"/>
  <c r="J129" i="16" s="1"/>
  <c r="J77" i="16"/>
  <c r="K77" i="16" s="1"/>
  <c r="N77" i="16" s="1"/>
  <c r="O77" i="16" s="1"/>
  <c r="J148" i="16"/>
  <c r="J87" i="16"/>
  <c r="J112" i="16"/>
  <c r="J121" i="16"/>
  <c r="J92" i="16"/>
  <c r="J145" i="16"/>
  <c r="J142" i="16"/>
  <c r="S44" i="23" l="1"/>
  <c r="T43" i="23"/>
  <c r="K128" i="16"/>
  <c r="N128" i="16" s="1"/>
  <c r="O128" i="16" s="1"/>
  <c r="J78" i="16"/>
  <c r="K78" i="16" s="1"/>
  <c r="N78" i="16" s="1"/>
  <c r="O78" i="16" s="1"/>
  <c r="J143" i="16"/>
  <c r="K142" i="16"/>
  <c r="N142" i="16" s="1"/>
  <c r="O142" i="16" s="1"/>
  <c r="K79" i="19" s="1"/>
  <c r="J146" i="16"/>
  <c r="K145" i="16"/>
  <c r="N145" i="16" s="1"/>
  <c r="O145" i="16" s="1"/>
  <c r="K82" i="19" s="1"/>
  <c r="J67" i="16"/>
  <c r="K148" i="16"/>
  <c r="N148" i="16" s="1"/>
  <c r="O148" i="16" s="1"/>
  <c r="K85" i="19" s="1"/>
  <c r="J149" i="16"/>
  <c r="K149" i="16" s="1"/>
  <c r="N149" i="16" s="1"/>
  <c r="O149" i="16" s="1"/>
  <c r="K91" i="19" s="1"/>
  <c r="J93" i="16"/>
  <c r="K92" i="16"/>
  <c r="N92" i="16" s="1"/>
  <c r="O92" i="16" s="1"/>
  <c r="K112" i="16"/>
  <c r="N112" i="16" s="1"/>
  <c r="O112" i="16" s="1"/>
  <c r="J113" i="16"/>
  <c r="J122" i="16"/>
  <c r="K121" i="16"/>
  <c r="N121" i="16" s="1"/>
  <c r="O121" i="16" s="1"/>
  <c r="J88" i="16"/>
  <c r="K87" i="16"/>
  <c r="N87" i="16" s="1"/>
  <c r="O87" i="16" s="1"/>
  <c r="K129" i="16"/>
  <c r="N129" i="16" s="1"/>
  <c r="O129" i="16" s="1"/>
  <c r="K66" i="19" s="1"/>
  <c r="J130" i="16"/>
  <c r="T44" i="23" l="1"/>
  <c r="S45" i="23"/>
  <c r="J79" i="16"/>
  <c r="J80" i="16" s="1"/>
  <c r="J89" i="16"/>
  <c r="K88" i="16"/>
  <c r="N88" i="16" s="1"/>
  <c r="O88" i="16" s="1"/>
  <c r="K143" i="16"/>
  <c r="N143" i="16" s="1"/>
  <c r="O143" i="16" s="1"/>
  <c r="K80" i="19" s="1"/>
  <c r="J144" i="16"/>
  <c r="K144" i="16" s="1"/>
  <c r="N144" i="16" s="1"/>
  <c r="O144" i="16" s="1"/>
  <c r="K81" i="19" s="1"/>
  <c r="J131" i="16"/>
  <c r="K130" i="16"/>
  <c r="N130" i="16" s="1"/>
  <c r="O130" i="16" s="1"/>
  <c r="K67" i="19" s="1"/>
  <c r="K122" i="16"/>
  <c r="N122" i="16" s="1"/>
  <c r="O122" i="16" s="1"/>
  <c r="J123" i="16"/>
  <c r="K93" i="16"/>
  <c r="N93" i="16" s="1"/>
  <c r="O93" i="16" s="1"/>
  <c r="J94" i="16"/>
  <c r="J147" i="16"/>
  <c r="K147" i="16" s="1"/>
  <c r="N147" i="16" s="1"/>
  <c r="O147" i="16" s="1"/>
  <c r="K84" i="19" s="1"/>
  <c r="K146" i="16"/>
  <c r="N146" i="16" s="1"/>
  <c r="O146" i="16" s="1"/>
  <c r="K83" i="19" s="1"/>
  <c r="J114" i="16"/>
  <c r="K113" i="16"/>
  <c r="N113" i="16" s="1"/>
  <c r="O113" i="16" s="1"/>
  <c r="J68" i="16"/>
  <c r="K67" i="16"/>
  <c r="N67" i="16" s="1"/>
  <c r="O67" i="16" s="1"/>
  <c r="T45" i="23" l="1"/>
  <c r="S46" i="23"/>
  <c r="K79" i="16"/>
  <c r="N79" i="16" s="1"/>
  <c r="O79" i="16" s="1"/>
  <c r="K68" i="16"/>
  <c r="N68" i="16" s="1"/>
  <c r="O68" i="16" s="1"/>
  <c r="J69" i="16"/>
  <c r="K114" i="16"/>
  <c r="N114" i="16" s="1"/>
  <c r="O114" i="16" s="1"/>
  <c r="J115" i="16"/>
  <c r="J124" i="16"/>
  <c r="K123" i="16"/>
  <c r="N123" i="16" s="1"/>
  <c r="O123" i="16" s="1"/>
  <c r="K131" i="16"/>
  <c r="N131" i="16" s="1"/>
  <c r="O131" i="16" s="1"/>
  <c r="K68" i="19" s="1"/>
  <c r="J132" i="16"/>
  <c r="J90" i="16"/>
  <c r="K89" i="16"/>
  <c r="N89" i="16" s="1"/>
  <c r="O89" i="16" s="1"/>
  <c r="K80" i="16"/>
  <c r="N80" i="16" s="1"/>
  <c r="O80" i="16" s="1"/>
  <c r="J81" i="16"/>
  <c r="J95" i="16"/>
  <c r="K94" i="16"/>
  <c r="N94" i="16" s="1"/>
  <c r="O94" i="16" s="1"/>
  <c r="T46" i="23" l="1"/>
  <c r="S47" i="23"/>
  <c r="J70" i="16"/>
  <c r="K69" i="16"/>
  <c r="N69" i="16" s="1"/>
  <c r="O69" i="16" s="1"/>
  <c r="K95" i="16"/>
  <c r="N95" i="16" s="1"/>
  <c r="O95" i="16" s="1"/>
  <c r="J96" i="16"/>
  <c r="J91" i="16"/>
  <c r="K91" i="16" s="1"/>
  <c r="N91" i="16" s="1"/>
  <c r="O91" i="16" s="1"/>
  <c r="K90" i="16"/>
  <c r="N90" i="16" s="1"/>
  <c r="O90" i="16" s="1"/>
  <c r="K124" i="16"/>
  <c r="N124" i="16" s="1"/>
  <c r="O124" i="16" s="1"/>
  <c r="J125" i="16"/>
  <c r="J82" i="16"/>
  <c r="K81" i="16"/>
  <c r="N81" i="16" s="1"/>
  <c r="O81" i="16" s="1"/>
  <c r="J133" i="16"/>
  <c r="K132" i="16"/>
  <c r="N132" i="16" s="1"/>
  <c r="O132" i="16" s="1"/>
  <c r="K69" i="19" s="1"/>
  <c r="J116" i="16"/>
  <c r="K115" i="16"/>
  <c r="N115" i="16" s="1"/>
  <c r="O115" i="16" s="1"/>
  <c r="S48" i="23" l="1"/>
  <c r="T47" i="23"/>
  <c r="K116" i="16"/>
  <c r="N116" i="16" s="1"/>
  <c r="O116" i="16" s="1"/>
  <c r="J117" i="16"/>
  <c r="K82" i="16"/>
  <c r="N82" i="16" s="1"/>
  <c r="O82" i="16" s="1"/>
  <c r="J83" i="16"/>
  <c r="K70" i="16"/>
  <c r="N70" i="16" s="1"/>
  <c r="O70" i="16" s="1"/>
  <c r="J71" i="16"/>
  <c r="J126" i="16"/>
  <c r="K125" i="16"/>
  <c r="N125" i="16" s="1"/>
  <c r="O125" i="16" s="1"/>
  <c r="J97" i="16"/>
  <c r="K96" i="16"/>
  <c r="N96" i="16" s="1"/>
  <c r="O96" i="16" s="1"/>
  <c r="K133" i="16"/>
  <c r="N133" i="16" s="1"/>
  <c r="O133" i="16" s="1"/>
  <c r="K70" i="19" s="1"/>
  <c r="J134" i="16"/>
  <c r="T48" i="23" l="1"/>
  <c r="S49" i="23"/>
  <c r="J72" i="16"/>
  <c r="K71" i="16"/>
  <c r="N71" i="16" s="1"/>
  <c r="O71" i="16" s="1"/>
  <c r="J118" i="16"/>
  <c r="K117" i="16"/>
  <c r="N117" i="16" s="1"/>
  <c r="O117" i="16" s="1"/>
  <c r="K97" i="16"/>
  <c r="N97" i="16" s="1"/>
  <c r="O97" i="16" s="1"/>
  <c r="J98" i="16"/>
  <c r="J135" i="16"/>
  <c r="K134" i="16"/>
  <c r="N134" i="16" s="1"/>
  <c r="O134" i="16" s="1"/>
  <c r="K71" i="19" s="1"/>
  <c r="J84" i="16"/>
  <c r="K83" i="16"/>
  <c r="N83" i="16" s="1"/>
  <c r="O83" i="16" s="1"/>
  <c r="K126" i="16"/>
  <c r="N126" i="16" s="1"/>
  <c r="O126" i="16" s="1"/>
  <c r="K89" i="19" s="1"/>
  <c r="J127" i="16"/>
  <c r="K127" i="16" s="1"/>
  <c r="N127" i="16" s="1"/>
  <c r="O127" i="16" s="1"/>
  <c r="K90" i="19" s="1"/>
  <c r="T49" i="23" l="1"/>
  <c r="S50" i="23"/>
  <c r="K84" i="16"/>
  <c r="N84" i="16" s="1"/>
  <c r="O84" i="16" s="1"/>
  <c r="J85" i="16"/>
  <c r="K72" i="16"/>
  <c r="N72" i="16" s="1"/>
  <c r="O72" i="16" s="1"/>
  <c r="J73" i="16"/>
  <c r="K135" i="16"/>
  <c r="N135" i="16" s="1"/>
  <c r="O135" i="16" s="1"/>
  <c r="K72" i="19" s="1"/>
  <c r="J136" i="16"/>
  <c r="K118" i="16"/>
  <c r="N118" i="16" s="1"/>
  <c r="O118" i="16" s="1"/>
  <c r="J119" i="16"/>
  <c r="J99" i="16"/>
  <c r="K98" i="16"/>
  <c r="N98" i="16" s="1"/>
  <c r="O98" i="16" s="1"/>
  <c r="T50" i="23" l="1"/>
  <c r="S51" i="23"/>
  <c r="K99" i="16"/>
  <c r="N99" i="16" s="1"/>
  <c r="O99" i="16" s="1"/>
  <c r="J100" i="16"/>
  <c r="J120" i="16"/>
  <c r="K120" i="16" s="1"/>
  <c r="N120" i="16" s="1"/>
  <c r="O120" i="16" s="1"/>
  <c r="K86" i="19" s="1"/>
  <c r="K119" i="16"/>
  <c r="N119" i="16" s="1"/>
  <c r="O119" i="16" s="1"/>
  <c r="J74" i="16"/>
  <c r="K73" i="16"/>
  <c r="N73" i="16" s="1"/>
  <c r="O73" i="16" s="1"/>
  <c r="J137" i="16"/>
  <c r="K136" i="16"/>
  <c r="N136" i="16" s="1"/>
  <c r="O136" i="16" s="1"/>
  <c r="K73" i="19" s="1"/>
  <c r="J86" i="16"/>
  <c r="K86" i="16" s="1"/>
  <c r="N86" i="16" s="1"/>
  <c r="O86" i="16" s="1"/>
  <c r="K85" i="16"/>
  <c r="N85" i="16" s="1"/>
  <c r="O85" i="16" s="1"/>
  <c r="S52" i="23" l="1"/>
  <c r="T51" i="23"/>
  <c r="J101" i="16"/>
  <c r="K100" i="16"/>
  <c r="N100" i="16" s="1"/>
  <c r="O100" i="16" s="1"/>
  <c r="K137" i="16"/>
  <c r="N137" i="16" s="1"/>
  <c r="O137" i="16" s="1"/>
  <c r="K74" i="19" s="1"/>
  <c r="J138" i="16"/>
  <c r="K74" i="16"/>
  <c r="N74" i="16" s="1"/>
  <c r="O74" i="16" s="1"/>
  <c r="J75" i="16"/>
  <c r="T52" i="23" l="1"/>
  <c r="S53" i="23"/>
  <c r="J139" i="16"/>
  <c r="K138" i="16"/>
  <c r="N138" i="16" s="1"/>
  <c r="O138" i="16" s="1"/>
  <c r="K75" i="19" s="1"/>
  <c r="K101" i="16"/>
  <c r="N101" i="16" s="1"/>
  <c r="O101" i="16" s="1"/>
  <c r="J102" i="16"/>
  <c r="J76" i="16"/>
  <c r="K76" i="16" s="1"/>
  <c r="N76" i="16" s="1"/>
  <c r="O76" i="16" s="1"/>
  <c r="K75" i="16"/>
  <c r="N75" i="16" s="1"/>
  <c r="O75" i="16" s="1"/>
  <c r="T53" i="23" l="1"/>
  <c r="S55" i="23"/>
  <c r="S54" i="23"/>
  <c r="K139" i="16"/>
  <c r="N139" i="16" s="1"/>
  <c r="O139" i="16" s="1"/>
  <c r="K76" i="19" s="1"/>
  <c r="J140" i="16"/>
  <c r="J103" i="16"/>
  <c r="K102" i="16"/>
  <c r="N102" i="16" s="1"/>
  <c r="O102" i="16" s="1"/>
  <c r="S3" i="23" l="1"/>
  <c r="T55" i="23"/>
  <c r="T54" i="23"/>
  <c r="T75" i="23" s="1"/>
  <c r="T3" i="23" s="1"/>
  <c r="T2" i="23" s="1"/>
  <c r="K103" i="16"/>
  <c r="N103" i="16" s="1"/>
  <c r="O103" i="16" s="1"/>
  <c r="J104" i="16"/>
  <c r="J141" i="16"/>
  <c r="K141" i="16" s="1"/>
  <c r="N141" i="16" s="1"/>
  <c r="O141" i="16" s="1"/>
  <c r="K78" i="19" s="1"/>
  <c r="K140" i="16"/>
  <c r="N140" i="16" s="1"/>
  <c r="O140" i="16" s="1"/>
  <c r="K77" i="19" s="1"/>
  <c r="S75" i="23" l="1"/>
  <c r="S5" i="23" s="1"/>
  <c r="J105" i="16"/>
  <c r="K104" i="16"/>
  <c r="N104" i="16" s="1"/>
  <c r="O104" i="16" s="1"/>
  <c r="K105" i="16" l="1"/>
  <c r="N105" i="16" s="1"/>
  <c r="O105" i="16" s="1"/>
  <c r="J106" i="16"/>
  <c r="J107" i="16" l="1"/>
  <c r="K106" i="16"/>
  <c r="N106" i="16" s="1"/>
  <c r="O106" i="16" s="1"/>
  <c r="K107" i="16" l="1"/>
  <c r="N107" i="16" s="1"/>
  <c r="O107" i="16" s="1"/>
  <c r="J108" i="16"/>
  <c r="J109" i="16" l="1"/>
  <c r="K108" i="16"/>
  <c r="N108" i="16" s="1"/>
  <c r="O108" i="16" s="1"/>
  <c r="K109" i="16" l="1"/>
  <c r="N109" i="16" s="1"/>
  <c r="O109" i="16" s="1"/>
  <c r="J110" i="16"/>
  <c r="J111" i="16" l="1"/>
  <c r="K111" i="16" s="1"/>
  <c r="N111" i="16" s="1"/>
  <c r="O111" i="16" s="1"/>
  <c r="K88" i="19" s="1"/>
  <c r="K110" i="16"/>
  <c r="N110" i="16" s="1"/>
  <c r="O110" i="16" s="1"/>
  <c r="J36" i="16" l="1"/>
  <c r="K36" i="16" s="1"/>
  <c r="N36" i="16" s="1"/>
  <c r="O36" i="16" s="1"/>
  <c r="K37" i="23" s="1"/>
  <c r="J23" i="16"/>
  <c r="K23" i="16" s="1"/>
  <c r="N23" i="16" s="1"/>
  <c r="O23" i="16" s="1"/>
  <c r="K24" i="23" s="1"/>
  <c r="J18" i="16"/>
  <c r="J37" i="16" l="1"/>
  <c r="K37" i="16" s="1"/>
  <c r="N37" i="16" s="1"/>
  <c r="O37" i="16" s="1"/>
  <c r="J35" i="16"/>
  <c r="K35" i="16" s="1"/>
  <c r="N35" i="16" s="1"/>
  <c r="O35" i="16" s="1"/>
  <c r="J14" i="16"/>
  <c r="K14" i="16" s="1"/>
  <c r="N14" i="16" s="1"/>
  <c r="O14" i="16" s="1"/>
  <c r="K16" i="23" s="1"/>
  <c r="J25" i="16"/>
  <c r="K25" i="16" s="1"/>
  <c r="N25" i="16" s="1"/>
  <c r="O25" i="16" s="1"/>
  <c r="K26" i="23" s="1"/>
  <c r="J38" i="16"/>
  <c r="J39" i="16" s="1"/>
  <c r="J15" i="16"/>
  <c r="K15" i="16" s="1"/>
  <c r="N15" i="16" s="1"/>
  <c r="O15" i="16" s="1"/>
  <c r="J46" i="16"/>
  <c r="K46" i="16" s="1"/>
  <c r="N46" i="16" s="1"/>
  <c r="O46" i="16" s="1"/>
  <c r="K45" i="23" s="1"/>
  <c r="J5" i="16"/>
  <c r="K12" i="19"/>
  <c r="K25" i="5"/>
  <c r="K62" i="19"/>
  <c r="J22" i="16"/>
  <c r="K22" i="16" s="1"/>
  <c r="N22" i="16" s="1"/>
  <c r="O22" i="16" s="1"/>
  <c r="K23" i="23" s="1"/>
  <c r="J21" i="16"/>
  <c r="K21" i="16" s="1"/>
  <c r="N21" i="16" s="1"/>
  <c r="O21" i="16" s="1"/>
  <c r="K22" i="23" s="1"/>
  <c r="K18" i="16"/>
  <c r="N18" i="16" s="1"/>
  <c r="O18" i="16" s="1"/>
  <c r="K19" i="23" s="1"/>
  <c r="J19" i="16"/>
  <c r="K19" i="16" s="1"/>
  <c r="N19" i="16" s="1"/>
  <c r="O19" i="16" s="1"/>
  <c r="K20" i="23" s="1"/>
  <c r="J20" i="16"/>
  <c r="K20" i="16" s="1"/>
  <c r="N20" i="16" s="1"/>
  <c r="O20" i="16" s="1"/>
  <c r="K21" i="23" s="1"/>
  <c r="J64" i="16"/>
  <c r="J54" i="16"/>
  <c r="K54" i="16" s="1"/>
  <c r="N54" i="16" s="1"/>
  <c r="O54" i="16" s="1"/>
  <c r="K52" i="23" s="1"/>
  <c r="J8" i="16"/>
  <c r="K38" i="5"/>
  <c r="K63" i="19"/>
  <c r="K37" i="5" l="1"/>
  <c r="K36" i="23"/>
  <c r="K39" i="5"/>
  <c r="K38" i="23"/>
  <c r="K38" i="16"/>
  <c r="N38" i="16" s="1"/>
  <c r="O38" i="16" s="1"/>
  <c r="K64" i="19"/>
  <c r="J26" i="16"/>
  <c r="K26" i="16" s="1"/>
  <c r="N26" i="16" s="1"/>
  <c r="O26" i="16" s="1"/>
  <c r="J47" i="16"/>
  <c r="K47" i="16" s="1"/>
  <c r="N47" i="16" s="1"/>
  <c r="O47" i="16" s="1"/>
  <c r="K46" i="23" s="1"/>
  <c r="J16" i="16"/>
  <c r="K16" i="16" s="1"/>
  <c r="N16" i="16" s="1"/>
  <c r="O16" i="16" s="1"/>
  <c r="J17" i="16"/>
  <c r="K17" i="16" s="1"/>
  <c r="N17" i="16" s="1"/>
  <c r="O17" i="16" s="1"/>
  <c r="J12" i="16"/>
  <c r="K12" i="16" s="1"/>
  <c r="N12" i="16" s="1"/>
  <c r="O12" i="16" s="1"/>
  <c r="J11" i="16"/>
  <c r="K11" i="16" s="1"/>
  <c r="N11" i="16" s="1"/>
  <c r="O11" i="16" s="1"/>
  <c r="J13" i="16"/>
  <c r="K13" i="16" s="1"/>
  <c r="N13" i="16" s="1"/>
  <c r="O13" i="16" s="1"/>
  <c r="J24" i="16"/>
  <c r="K24" i="16" s="1"/>
  <c r="N24" i="16" s="1"/>
  <c r="O24" i="16" s="1"/>
  <c r="J34" i="16"/>
  <c r="K34" i="16" s="1"/>
  <c r="N34" i="16" s="1"/>
  <c r="O34" i="16" s="1"/>
  <c r="K35" i="23" s="1"/>
  <c r="J27" i="16"/>
  <c r="K27" i="16" s="1"/>
  <c r="N27" i="16" s="1"/>
  <c r="O27" i="16" s="1"/>
  <c r="J63" i="16"/>
  <c r="K63" i="16" s="1"/>
  <c r="N63" i="16" s="1"/>
  <c r="O63" i="16" s="1"/>
  <c r="K54" i="23" s="1"/>
  <c r="J62" i="16"/>
  <c r="K62" i="16" s="1"/>
  <c r="N62" i="16" s="1"/>
  <c r="O62" i="16" s="1"/>
  <c r="J9" i="16"/>
  <c r="K8" i="16"/>
  <c r="N8" i="16" s="1"/>
  <c r="O8" i="16" s="1"/>
  <c r="K10" i="23" s="1"/>
  <c r="K23" i="5"/>
  <c r="K58" i="19"/>
  <c r="J6" i="16"/>
  <c r="K6" i="16" s="1"/>
  <c r="N6" i="16" s="1"/>
  <c r="O6" i="16" s="1"/>
  <c r="K8" i="23" s="1"/>
  <c r="K5" i="16"/>
  <c r="N5" i="16" s="1"/>
  <c r="O5" i="16" s="1"/>
  <c r="K7" i="23" s="1"/>
  <c r="K28" i="19"/>
  <c r="K56" i="5"/>
  <c r="K35" i="19"/>
  <c r="K27" i="5"/>
  <c r="K57" i="19"/>
  <c r="K22" i="5"/>
  <c r="K59" i="19"/>
  <c r="K24" i="5"/>
  <c r="J40" i="16"/>
  <c r="K39" i="16"/>
  <c r="N39" i="16" s="1"/>
  <c r="O39" i="16" s="1"/>
  <c r="K40" i="23" s="1"/>
  <c r="J56" i="16"/>
  <c r="J55" i="16"/>
  <c r="K55" i="16" s="1"/>
  <c r="N55" i="16" s="1"/>
  <c r="O55" i="16" s="1"/>
  <c r="K18" i="5"/>
  <c r="J31" i="16"/>
  <c r="K31" i="16" s="1"/>
  <c r="N31" i="16" s="1"/>
  <c r="O31" i="16" s="1"/>
  <c r="K32" i="23" s="1"/>
  <c r="J29" i="16"/>
  <c r="K29" i="16" s="1"/>
  <c r="N29" i="16" s="1"/>
  <c r="O29" i="16" s="1"/>
  <c r="K30" i="23" s="1"/>
  <c r="J28" i="16"/>
  <c r="K28" i="16" s="1"/>
  <c r="N28" i="16" s="1"/>
  <c r="O28" i="16" s="1"/>
  <c r="K29" i="23" s="1"/>
  <c r="J30" i="16"/>
  <c r="K30" i="16" s="1"/>
  <c r="N30" i="16" s="1"/>
  <c r="O30" i="16" s="1"/>
  <c r="K31" i="23" s="1"/>
  <c r="K45" i="19"/>
  <c r="K20" i="5"/>
  <c r="K16" i="5"/>
  <c r="K51" i="19"/>
  <c r="K39" i="19"/>
  <c r="J65" i="16"/>
  <c r="K65" i="16" s="1"/>
  <c r="N65" i="16" s="1"/>
  <c r="O65" i="16" s="1"/>
  <c r="K55" i="23" s="1"/>
  <c r="K64" i="16"/>
  <c r="N64" i="16" s="1"/>
  <c r="O64" i="16" s="1"/>
  <c r="J45" i="16"/>
  <c r="K45" i="16" s="1"/>
  <c r="N45" i="16" s="1"/>
  <c r="O45" i="16" s="1"/>
  <c r="J44" i="16"/>
  <c r="K44" i="16" s="1"/>
  <c r="N44" i="16" s="1"/>
  <c r="O44" i="16" s="1"/>
  <c r="K24" i="19"/>
  <c r="K48" i="5"/>
  <c r="K56" i="19"/>
  <c r="K21" i="5"/>
  <c r="K18" i="19"/>
  <c r="K17" i="5"/>
  <c r="K11" i="19"/>
  <c r="K13" i="19" l="1"/>
  <c r="K25" i="23"/>
  <c r="K19" i="5"/>
  <c r="K18" i="23"/>
  <c r="K29" i="5"/>
  <c r="K28" i="23"/>
  <c r="K13" i="5"/>
  <c r="K13" i="23"/>
  <c r="K49" i="19"/>
  <c r="K14" i="23"/>
  <c r="K28" i="5"/>
  <c r="K27" i="23"/>
  <c r="K50" i="19"/>
  <c r="K15" i="23"/>
  <c r="K37" i="19"/>
  <c r="K17" i="23"/>
  <c r="K40" i="5"/>
  <c r="K39" i="23"/>
  <c r="K36" i="19"/>
  <c r="K34" i="19"/>
  <c r="K66" i="5"/>
  <c r="K46" i="19"/>
  <c r="K67" i="5"/>
  <c r="J48" i="16"/>
  <c r="K48" i="16" s="1"/>
  <c r="N48" i="16" s="1"/>
  <c r="O48" i="16" s="1"/>
  <c r="K15" i="5"/>
  <c r="K10" i="19"/>
  <c r="K38" i="19"/>
  <c r="J33" i="16"/>
  <c r="K33" i="16" s="1"/>
  <c r="N33" i="16" s="1"/>
  <c r="O33" i="16" s="1"/>
  <c r="J32" i="16"/>
  <c r="K32" i="16" s="1"/>
  <c r="N32" i="16" s="1"/>
  <c r="O32" i="16" s="1"/>
  <c r="K14" i="5"/>
  <c r="K26" i="5"/>
  <c r="K52" i="19"/>
  <c r="K31" i="5"/>
  <c r="K19" i="19"/>
  <c r="K41" i="5"/>
  <c r="K32" i="19"/>
  <c r="K65" i="5"/>
  <c r="K25" i="19"/>
  <c r="K49" i="5"/>
  <c r="K61" i="19"/>
  <c r="K33" i="5"/>
  <c r="K40" i="16"/>
  <c r="N40" i="16" s="1"/>
  <c r="O40" i="16" s="1"/>
  <c r="K41" i="23" s="1"/>
  <c r="J41" i="16"/>
  <c r="K8" i="19"/>
  <c r="K10" i="5"/>
  <c r="K22" i="19"/>
  <c r="K46" i="5"/>
  <c r="K60" i="19"/>
  <c r="K32" i="5"/>
  <c r="K29" i="19"/>
  <c r="K57" i="5"/>
  <c r="K7" i="5"/>
  <c r="K43" i="19"/>
  <c r="J10" i="16"/>
  <c r="K10" i="16" s="1"/>
  <c r="N10" i="16" s="1"/>
  <c r="O10" i="16" s="1"/>
  <c r="K12" i="23" s="1"/>
  <c r="K9" i="16"/>
  <c r="N9" i="16" s="1"/>
  <c r="O9" i="16" s="1"/>
  <c r="K11" i="23" s="1"/>
  <c r="J49" i="16"/>
  <c r="K36" i="5"/>
  <c r="K17" i="19"/>
  <c r="K23" i="19"/>
  <c r="K47" i="5"/>
  <c r="K30" i="5"/>
  <c r="K14" i="19"/>
  <c r="K56" i="16"/>
  <c r="N56" i="16" s="1"/>
  <c r="O56" i="16" s="1"/>
  <c r="K53" i="23" s="1"/>
  <c r="J57" i="16"/>
  <c r="K55" i="19"/>
  <c r="K8" i="5"/>
  <c r="K31" i="19"/>
  <c r="K64" i="5"/>
  <c r="K16" i="19" l="1"/>
  <c r="K34" i="23"/>
  <c r="K34" i="5"/>
  <c r="K33" i="23"/>
  <c r="K35" i="5"/>
  <c r="K15" i="19"/>
  <c r="J7" i="16"/>
  <c r="K7" i="16" s="1"/>
  <c r="N7" i="16" s="1"/>
  <c r="O7" i="16" s="1"/>
  <c r="K9" i="23" s="1"/>
  <c r="F2" i="16"/>
  <c r="K50" i="5"/>
  <c r="K26" i="19"/>
  <c r="J42" i="16"/>
  <c r="K41" i="16"/>
  <c r="N41" i="16" s="1"/>
  <c r="O41" i="16" s="1"/>
  <c r="K42" i="23" s="1"/>
  <c r="K49" i="16"/>
  <c r="N49" i="16" s="1"/>
  <c r="O49" i="16" s="1"/>
  <c r="K47" i="23" s="1"/>
  <c r="J50" i="16"/>
  <c r="K20" i="19"/>
  <c r="K42" i="5"/>
  <c r="K30" i="19"/>
  <c r="K58" i="5"/>
  <c r="K12" i="5"/>
  <c r="K44" i="19"/>
  <c r="J58" i="16"/>
  <c r="K57" i="16"/>
  <c r="N57" i="16" s="1"/>
  <c r="O57" i="16" s="1"/>
  <c r="K11" i="5"/>
  <c r="K9" i="19"/>
  <c r="K59" i="5" l="1"/>
  <c r="K33" i="19"/>
  <c r="K58" i="16"/>
  <c r="N58" i="16" s="1"/>
  <c r="O58" i="16" s="1"/>
  <c r="J59" i="16"/>
  <c r="K43" i="5"/>
  <c r="K21" i="19"/>
  <c r="J51" i="16"/>
  <c r="K50" i="16"/>
  <c r="N50" i="16" s="1"/>
  <c r="O50" i="16" s="1"/>
  <c r="K48" i="23" s="1"/>
  <c r="K51" i="5"/>
  <c r="K27" i="19"/>
  <c r="K42" i="16"/>
  <c r="N42" i="16" s="1"/>
  <c r="O42" i="16" s="1"/>
  <c r="K43" i="23" s="1"/>
  <c r="J43" i="16"/>
  <c r="K43" i="16" s="1"/>
  <c r="N43" i="16" s="1"/>
  <c r="O43" i="16" s="1"/>
  <c r="K44" i="23" s="1"/>
  <c r="K9" i="5"/>
  <c r="K7" i="19"/>
  <c r="K51" i="16" l="1"/>
  <c r="N51" i="16" s="1"/>
  <c r="O51" i="16" s="1"/>
  <c r="J52" i="16"/>
  <c r="K45" i="5"/>
  <c r="K54" i="19"/>
  <c r="K52" i="5"/>
  <c r="K40" i="19"/>
  <c r="J60" i="16"/>
  <c r="K59" i="16"/>
  <c r="N59" i="16" s="1"/>
  <c r="O59" i="16" s="1"/>
  <c r="K44" i="5"/>
  <c r="K53" i="19"/>
  <c r="K60" i="5"/>
  <c r="K41" i="19"/>
  <c r="K65" i="19" l="1"/>
  <c r="K49" i="23"/>
  <c r="J53" i="16"/>
  <c r="K53" i="16" s="1"/>
  <c r="K52" i="16"/>
  <c r="K53" i="5"/>
  <c r="K60" i="16"/>
  <c r="N60" i="16" s="1"/>
  <c r="O60" i="16" s="1"/>
  <c r="J61" i="16"/>
  <c r="K61" i="16" s="1"/>
  <c r="N61" i="16" s="1"/>
  <c r="O61" i="16" s="1"/>
  <c r="K61" i="5"/>
  <c r="K42" i="19"/>
  <c r="K62" i="5" l="1"/>
  <c r="K47" i="19"/>
  <c r="K48" i="19"/>
  <c r="K63" i="5"/>
</calcChain>
</file>

<file path=xl/comments1.xml><?xml version="1.0" encoding="utf-8"?>
<comments xmlns="http://schemas.openxmlformats.org/spreadsheetml/2006/main">
  <authors>
    <author>Edson Gabriel Landeros Poblete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Demanda Máxima Diaria 2014 / Plan de Desarrollo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 xml:space="preserve">PGAP - Balance Oferta Demanda / Pexc95% con Restriccion por Calidad mes Enero 2011
</t>
        </r>
      </text>
    </comment>
    <comment ref="L16" authorId="0">
      <text>
        <r>
          <rPr>
            <sz val="9"/>
            <color indexed="81"/>
            <rFont val="Tahoma"/>
            <family val="2"/>
          </rPr>
          <t>Depende de:
- A 09 Departamental Bajo</t>
        </r>
      </text>
    </comment>
    <comment ref="L17" authorId="0">
      <text>
        <r>
          <rPr>
            <sz val="9"/>
            <color indexed="81"/>
            <rFont val="Tahoma"/>
            <family val="2"/>
          </rPr>
          <t>Depende de:
- A 09 Departamental Bajo
- A10 Interconectado Norte</t>
        </r>
      </text>
    </comment>
    <comment ref="L23" authorId="0">
      <text>
        <r>
          <rPr>
            <sz val="9"/>
            <color indexed="81"/>
            <rFont val="Tahoma"/>
            <family val="2"/>
          </rPr>
          <t>Depende de:
- A 16 Lo Hermida Alto</t>
        </r>
      </text>
    </comment>
    <comment ref="L30" authorId="0">
      <text>
        <r>
          <rPr>
            <sz val="9"/>
            <color indexed="81"/>
            <rFont val="Tahoma"/>
            <family val="2"/>
          </rPr>
          <t>Depende de:
- A 23 Lo Contador Alto</t>
        </r>
      </text>
    </comment>
    <comment ref="L32" authorId="0">
      <text>
        <r>
          <rPr>
            <sz val="9"/>
            <color indexed="81"/>
            <rFont val="Tahoma"/>
            <family val="2"/>
          </rPr>
          <t>Depende de:
- A 25 Antonio Varas Alto</t>
        </r>
      </text>
    </comment>
    <comment ref="L37" authorId="0">
      <text>
        <r>
          <rPr>
            <sz val="9"/>
            <color indexed="81"/>
            <rFont val="Tahoma"/>
            <family val="2"/>
          </rPr>
          <t>Depende de:
- A05 Peñon Bajo
- A 33 Interconectado Sur</t>
        </r>
      </text>
    </comment>
    <comment ref="L38" authorId="0">
      <text>
        <r>
          <rPr>
            <sz val="9"/>
            <color indexed="81"/>
            <rFont val="Tahoma"/>
            <family val="2"/>
          </rPr>
          <t>Depende de:
- A 07 Trinidad Bajo</t>
        </r>
      </text>
    </comment>
    <comment ref="L39" authorId="0">
      <text>
        <r>
          <rPr>
            <sz val="9"/>
            <color indexed="81"/>
            <rFont val="Tahoma"/>
            <family val="2"/>
          </rPr>
          <t>Depende de:
- A05 Peñon Bajo</t>
        </r>
      </text>
    </comment>
    <comment ref="L44" authorId="0">
      <text>
        <r>
          <rPr>
            <sz val="9"/>
            <color indexed="81"/>
            <rFont val="Tahoma"/>
            <family val="2"/>
          </rPr>
          <t xml:space="preserve">Depende de:
- A 02 Lo Mena Alto
</t>
        </r>
      </text>
    </comment>
    <comment ref="L62" authorId="0">
      <text>
        <r>
          <rPr>
            <sz val="9"/>
            <color indexed="81"/>
            <rFont val="Tahoma"/>
            <family val="2"/>
          </rPr>
          <t>Depende de:
- A  57 Quebrada de Macul Medio</t>
        </r>
      </text>
    </comment>
    <comment ref="L65" authorId="0">
      <text>
        <r>
          <rPr>
            <sz val="9"/>
            <color indexed="81"/>
            <rFont val="Tahoma"/>
            <family val="2"/>
          </rPr>
          <t>Depende de:
- A  18 Reina Alta A</t>
        </r>
      </text>
    </comment>
  </commentList>
</comments>
</file>

<file path=xl/comments2.xml><?xml version="1.0" encoding="utf-8"?>
<comments xmlns="http://schemas.openxmlformats.org/spreadsheetml/2006/main">
  <authors>
    <author>Edson Gabriel Landeros Poblete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Demanda Máxima Diaria 2014 / Plan de Desarrollo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 xml:space="preserve">PGAP - Balance Oferta Demanda / Pexc95% con Restriccion por Calidad mes Enero 2011
</t>
        </r>
      </text>
    </comment>
    <comment ref="L16" authorId="0">
      <text>
        <r>
          <rPr>
            <sz val="9"/>
            <color indexed="81"/>
            <rFont val="Tahoma"/>
            <family val="2"/>
          </rPr>
          <t>Depende de:
- A 09 Departamental Bajo</t>
        </r>
      </text>
    </comment>
    <comment ref="L17" authorId="0">
      <text>
        <r>
          <rPr>
            <sz val="9"/>
            <color indexed="81"/>
            <rFont val="Tahoma"/>
            <family val="2"/>
          </rPr>
          <t>Depende de:
- A 09 Departamental Bajo
- A10 Interconectado Norte</t>
        </r>
      </text>
    </comment>
    <comment ref="L23" authorId="0">
      <text>
        <r>
          <rPr>
            <sz val="9"/>
            <color indexed="81"/>
            <rFont val="Tahoma"/>
            <family val="2"/>
          </rPr>
          <t>Depende de:
- A 16 Lo Hermida Alto</t>
        </r>
      </text>
    </comment>
    <comment ref="L30" authorId="0">
      <text>
        <r>
          <rPr>
            <sz val="9"/>
            <color indexed="81"/>
            <rFont val="Tahoma"/>
            <family val="2"/>
          </rPr>
          <t>Depende de:
- A 23 Lo Contador Alto</t>
        </r>
      </text>
    </comment>
    <comment ref="L32" authorId="0">
      <text>
        <r>
          <rPr>
            <sz val="9"/>
            <color indexed="81"/>
            <rFont val="Tahoma"/>
            <family val="2"/>
          </rPr>
          <t>Depende de:
- A 25 Antonio Varas Alto</t>
        </r>
      </text>
    </comment>
    <comment ref="L37" authorId="0">
      <text>
        <r>
          <rPr>
            <sz val="9"/>
            <color indexed="81"/>
            <rFont val="Tahoma"/>
            <family val="2"/>
          </rPr>
          <t>Depende de:
- A05 Peñon Bajo
- A 33 Interconectado Sur</t>
        </r>
      </text>
    </comment>
    <comment ref="L38" authorId="0">
      <text>
        <r>
          <rPr>
            <sz val="9"/>
            <color indexed="81"/>
            <rFont val="Tahoma"/>
            <family val="2"/>
          </rPr>
          <t>Depende de:
- A 07 Trinidad Bajo</t>
        </r>
      </text>
    </comment>
    <comment ref="L39" authorId="0">
      <text>
        <r>
          <rPr>
            <sz val="9"/>
            <color indexed="81"/>
            <rFont val="Tahoma"/>
            <family val="2"/>
          </rPr>
          <t>Depende de:
- A05 Peñon Bajo</t>
        </r>
      </text>
    </comment>
    <comment ref="L44" authorId="0">
      <text>
        <r>
          <rPr>
            <sz val="9"/>
            <color indexed="81"/>
            <rFont val="Tahoma"/>
            <family val="2"/>
          </rPr>
          <t xml:space="preserve">Depende de:
- A 02 Lo Mena Alto
</t>
        </r>
      </text>
    </comment>
    <comment ref="L62" authorId="0">
      <text>
        <r>
          <rPr>
            <sz val="9"/>
            <color indexed="81"/>
            <rFont val="Tahoma"/>
            <family val="2"/>
          </rPr>
          <t>Depende de:
- A  57 Quebrada de Macul Medio</t>
        </r>
      </text>
    </comment>
    <comment ref="L65" authorId="0">
      <text>
        <r>
          <rPr>
            <sz val="9"/>
            <color indexed="81"/>
            <rFont val="Tahoma"/>
            <family val="2"/>
          </rPr>
          <t>Depende de:
- A  18 Reina Alta A</t>
        </r>
      </text>
    </comment>
  </commentList>
</comments>
</file>

<file path=xl/comments3.xml><?xml version="1.0" encoding="utf-8"?>
<comments xmlns="http://schemas.openxmlformats.org/spreadsheetml/2006/main">
  <authors>
    <author>Edson Gabriel Landeros Poblete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Demanda Máxima Diaria 2014 / Plan de Desarrollo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 xml:space="preserve">PGAP - Balance Oferta Demanda / Pexc95% con Restriccion por Calidad mes Enero 2011
</t>
        </r>
      </text>
    </comment>
  </commentList>
</comments>
</file>

<file path=xl/comments4.xml><?xml version="1.0" encoding="utf-8"?>
<comments xmlns="http://schemas.openxmlformats.org/spreadsheetml/2006/main">
  <authors>
    <author>Edson Gabriel Landeros Poblete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 xml:space="preserve">PGAP - Balance Oferta Demanda / Pexc95% con Restriccion por Calidad mes Enero 2011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 xml:space="preserve">PGAP - Balance Oferta Demanda / Pexc95% con Restriccion por Calidad mes Enero 2011
</t>
        </r>
      </text>
    </comment>
  </commentList>
</comments>
</file>

<file path=xl/sharedStrings.xml><?xml version="1.0" encoding="utf-8"?>
<sst xmlns="http://schemas.openxmlformats.org/spreadsheetml/2006/main" count="6330" uniqueCount="1807">
  <si>
    <t>Código</t>
  </si>
  <si>
    <t>PERALILLO</t>
  </si>
  <si>
    <t>A 01</t>
  </si>
  <si>
    <t>LO MENA ALTO</t>
  </si>
  <si>
    <t>A 02</t>
  </si>
  <si>
    <t>CERRO NEGRO</t>
  </si>
  <si>
    <t>A 03</t>
  </si>
  <si>
    <t>CALERA DE TANGO</t>
  </si>
  <si>
    <t>PENON ALTO</t>
  </si>
  <si>
    <t>A 04</t>
  </si>
  <si>
    <t>PENON BAJO</t>
  </si>
  <si>
    <t>TRINIDAD ALTO</t>
  </si>
  <si>
    <t>A 06</t>
  </si>
  <si>
    <t>A 07</t>
  </si>
  <si>
    <t>A 08</t>
  </si>
  <si>
    <t>A 09</t>
  </si>
  <si>
    <t>A 10</t>
  </si>
  <si>
    <t>A 11</t>
  </si>
  <si>
    <t>PENALOLEN ALTO</t>
  </si>
  <si>
    <t>A 12</t>
  </si>
  <si>
    <t>PENALOLEN MEDIO</t>
  </si>
  <si>
    <t>A 13</t>
  </si>
  <si>
    <t>LA REINA</t>
  </si>
  <si>
    <t>PENALOLEN BAJO</t>
  </si>
  <si>
    <t>A 14</t>
  </si>
  <si>
    <t>LA FAENA</t>
  </si>
  <si>
    <t>A 15</t>
  </si>
  <si>
    <t>LO HERMIDA ALTO</t>
  </si>
  <si>
    <t>A 16</t>
  </si>
  <si>
    <t>LO HERMIDA BAJO</t>
  </si>
  <si>
    <t>A 17</t>
  </si>
  <si>
    <t>REINA ALTA A</t>
  </si>
  <si>
    <t>A 18</t>
  </si>
  <si>
    <t>REINA ALTA</t>
  </si>
  <si>
    <t>A 19</t>
  </si>
  <si>
    <t>REINA MEDIA</t>
  </si>
  <si>
    <t>A 20</t>
  </si>
  <si>
    <t>REINA BAJA</t>
  </si>
  <si>
    <t>A 21</t>
  </si>
  <si>
    <t>LO BRAVO</t>
  </si>
  <si>
    <t>A 22</t>
  </si>
  <si>
    <t>LO CONTADOR ALTO</t>
  </si>
  <si>
    <t>A 23</t>
  </si>
  <si>
    <t>LO CONTADOR BAJO</t>
  </si>
  <si>
    <t>A 24</t>
  </si>
  <si>
    <t>QUILICURA</t>
  </si>
  <si>
    <t>RENCA</t>
  </si>
  <si>
    <t>ANTONIO VARAS ALTO</t>
  </si>
  <si>
    <t>A 25</t>
  </si>
  <si>
    <t>ANTONIO VARAS BAJO</t>
  </si>
  <si>
    <t>A 26</t>
  </si>
  <si>
    <t>PINCOYA 2</t>
  </si>
  <si>
    <t>A 27</t>
  </si>
  <si>
    <t>HUECHURABA</t>
  </si>
  <si>
    <t>A 28</t>
  </si>
  <si>
    <t>LO VALLEDOR</t>
  </si>
  <si>
    <t>A 29</t>
  </si>
  <si>
    <t>SANTA OLGA</t>
  </si>
  <si>
    <t>A 30</t>
  </si>
  <si>
    <t>LO ESPEJO</t>
  </si>
  <si>
    <t>A 31</t>
  </si>
  <si>
    <t>INTERCONECTADO CENTRO</t>
  </si>
  <si>
    <t>A 32</t>
  </si>
  <si>
    <t>INTERCONECTADO SUR</t>
  </si>
  <si>
    <t>A 33</t>
  </si>
  <si>
    <t>PEDRO DE VALDIVIA NORTE</t>
  </si>
  <si>
    <t>A 34</t>
  </si>
  <si>
    <t>PINCOYA 1</t>
  </si>
  <si>
    <t>A 35</t>
  </si>
  <si>
    <t>SANTA VICTORIA</t>
  </si>
  <si>
    <t>A 36</t>
  </si>
  <si>
    <t>LO GALLARDO</t>
  </si>
  <si>
    <t>A 37</t>
  </si>
  <si>
    <t>LO MENA BAJO</t>
  </si>
  <si>
    <t>A 38</t>
  </si>
  <si>
    <t>LO CANAS BAJO</t>
  </si>
  <si>
    <t>A 39</t>
  </si>
  <si>
    <t>A 40</t>
  </si>
  <si>
    <t>A 41</t>
  </si>
  <si>
    <t>A 42</t>
  </si>
  <si>
    <t>EL PERAL BAJO</t>
  </si>
  <si>
    <t>A 43</t>
  </si>
  <si>
    <t>EL PERAL MEDIO</t>
  </si>
  <si>
    <t>A 44</t>
  </si>
  <si>
    <t>EL PERAL ALTO</t>
  </si>
  <si>
    <t>A 45</t>
  </si>
  <si>
    <t>SANTA SOFIA BAJO</t>
  </si>
  <si>
    <t>A 46</t>
  </si>
  <si>
    <t>JOHN JACKSON</t>
  </si>
  <si>
    <t>A 48</t>
  </si>
  <si>
    <t>LA BALLENA</t>
  </si>
  <si>
    <t>A 49</t>
  </si>
  <si>
    <t>LO CANAS MEDIO</t>
  </si>
  <si>
    <t>A 50</t>
  </si>
  <si>
    <t>LO CANAS ALTO</t>
  </si>
  <si>
    <t>A 51</t>
  </si>
  <si>
    <t>SANTA SOFIA MEDIO</t>
  </si>
  <si>
    <t>A 54</t>
  </si>
  <si>
    <t>SANTA SOFIA ALTO</t>
  </si>
  <si>
    <t>A 55</t>
  </si>
  <si>
    <t>QUEBRADA DE MACUL BAJO</t>
  </si>
  <si>
    <t>A 56</t>
  </si>
  <si>
    <t>QUEBRADA DE MACUL MEDIO</t>
  </si>
  <si>
    <t>A 57</t>
  </si>
  <si>
    <t>QUEBRADA DE MACUL ALTO</t>
  </si>
  <si>
    <t>A 58</t>
  </si>
  <si>
    <t>TALINAY</t>
  </si>
  <si>
    <t>A 59</t>
  </si>
  <si>
    <t>A 05</t>
  </si>
  <si>
    <t>A 47</t>
  </si>
  <si>
    <t>A 52</t>
  </si>
  <si>
    <t>A 53</t>
  </si>
  <si>
    <t>CODIGO 
SECTOR</t>
  </si>
  <si>
    <t>TRINIDAD BAJO</t>
  </si>
  <si>
    <t>DEPARTAMENTAL ALTO</t>
  </si>
  <si>
    <t>DEPARTAMENTAL BAJO</t>
  </si>
  <si>
    <t>INTERCONECTADO NORTE</t>
  </si>
  <si>
    <t>LOS POZOS</t>
  </si>
  <si>
    <t>LA MONTANA</t>
  </si>
  <si>
    <t>C 01</t>
  </si>
  <si>
    <t>SAN ENRIQUE</t>
  </si>
  <si>
    <t>C 02</t>
  </si>
  <si>
    <t>QUINCHAMALI 1</t>
  </si>
  <si>
    <t>C 03</t>
  </si>
  <si>
    <t>SAN CARLOS BAJO</t>
  </si>
  <si>
    <t>C 04</t>
  </si>
  <si>
    <t>SAN ENRIQUE - SAN CARLOS</t>
  </si>
  <si>
    <t>C 05</t>
  </si>
  <si>
    <t>SAN FRANCISCO</t>
  </si>
  <si>
    <t>C 06</t>
  </si>
  <si>
    <t>CALANES</t>
  </si>
  <si>
    <t>C 07</t>
  </si>
  <si>
    <t>LOMAS DE LA VILLA</t>
  </si>
  <si>
    <t>C 08</t>
  </si>
  <si>
    <t>ELEVADO LO GALLO-VITACURA</t>
  </si>
  <si>
    <t>C 09</t>
  </si>
  <si>
    <t>ELEVADO LO GALLO-VITACURA-CALANES</t>
  </si>
  <si>
    <t>C 10</t>
  </si>
  <si>
    <t>PUNTA DEL ESTE</t>
  </si>
  <si>
    <t>C 11</t>
  </si>
  <si>
    <t>ARRAYAN</t>
  </si>
  <si>
    <t>C 12</t>
  </si>
  <si>
    <t>LA DEHESA</t>
  </si>
  <si>
    <t>C 13</t>
  </si>
  <si>
    <t>EL ZORRO</t>
  </si>
  <si>
    <t>C 14</t>
  </si>
  <si>
    <t>HUINGANAL</t>
  </si>
  <si>
    <t>C 15</t>
  </si>
  <si>
    <t>PARQUE DEL SOL BAJO</t>
  </si>
  <si>
    <t>C 16</t>
  </si>
  <si>
    <t>LO BARNECHEA 1</t>
  </si>
  <si>
    <t>C 17</t>
  </si>
  <si>
    <t>LO BARNECHEA 2</t>
  </si>
  <si>
    <t>C 18</t>
  </si>
  <si>
    <t>LO BARNECHEA 3</t>
  </si>
  <si>
    <t>C 19</t>
  </si>
  <si>
    <t>LO BARNECHEA 4</t>
  </si>
  <si>
    <t>C 20</t>
  </si>
  <si>
    <t>EL CRISTO</t>
  </si>
  <si>
    <t>C 21</t>
  </si>
  <si>
    <t>MILICO 1</t>
  </si>
  <si>
    <t>C 22</t>
  </si>
  <si>
    <t>VIA GRIS</t>
  </si>
  <si>
    <t>C 23</t>
  </si>
  <si>
    <t>ALMENDRO</t>
  </si>
  <si>
    <t>C 24</t>
  </si>
  <si>
    <t>PRINCIPAL LO CURRO</t>
  </si>
  <si>
    <t>C 25</t>
  </si>
  <si>
    <t>VIA AZUL</t>
  </si>
  <si>
    <t>C 26</t>
  </si>
  <si>
    <t>CLUB DE TIRO</t>
  </si>
  <si>
    <t>C 27</t>
  </si>
  <si>
    <t>RECABARREN</t>
  </si>
  <si>
    <t>C 28</t>
  </si>
  <si>
    <t>ENTERRADO LO GALLO</t>
  </si>
  <si>
    <t>C 29</t>
  </si>
  <si>
    <t>ROSA ELENA KENNEDY</t>
  </si>
  <si>
    <t>C 30</t>
  </si>
  <si>
    <t>ROSA ELENA LAS CONDES</t>
  </si>
  <si>
    <t>C 31</t>
  </si>
  <si>
    <t>EL AROMO ALTO</t>
  </si>
  <si>
    <t>C 32</t>
  </si>
  <si>
    <t>EL AROMO BAJO</t>
  </si>
  <si>
    <t>C 33</t>
  </si>
  <si>
    <t>ELEVADO SAN LUIS</t>
  </si>
  <si>
    <t>C 34</t>
  </si>
  <si>
    <t>MIRADOR DE LOS DOMINICOS BAJO</t>
  </si>
  <si>
    <t>C 35</t>
  </si>
  <si>
    <t>MIRADOR DE LOS DOMINICOS ALTO</t>
  </si>
  <si>
    <t>C 36</t>
  </si>
  <si>
    <t>SAN CARLOS ALTO</t>
  </si>
  <si>
    <t>C 37</t>
  </si>
  <si>
    <t>QUINCHAMALI 2</t>
  </si>
  <si>
    <t>C 38</t>
  </si>
  <si>
    <t>QUINCHAMALI 3</t>
  </si>
  <si>
    <t>C 39</t>
  </si>
  <si>
    <t>SANTA TERESA BAJO</t>
  </si>
  <si>
    <t>C 40</t>
  </si>
  <si>
    <t>SANTA TERESA ALTO</t>
  </si>
  <si>
    <t>C 41</t>
  </si>
  <si>
    <t>CERRO ALVARADO</t>
  </si>
  <si>
    <t>C 42</t>
  </si>
  <si>
    <t>PUERTA DE HIERRO</t>
  </si>
  <si>
    <t>C 43</t>
  </si>
  <si>
    <t>AMPLIACION SAN CARLOS</t>
  </si>
  <si>
    <t>C 44</t>
  </si>
  <si>
    <t>PARQUE DEL SOL ALTO</t>
  </si>
  <si>
    <t>C 47</t>
  </si>
  <si>
    <t>LOMAS DE LA DEHESA</t>
  </si>
  <si>
    <t>C 51</t>
  </si>
  <si>
    <t>LOS PIQUES</t>
  </si>
  <si>
    <t>C 52</t>
  </si>
  <si>
    <t>ALBA 1</t>
  </si>
  <si>
    <t>C 53</t>
  </si>
  <si>
    <t>MONTECASINO</t>
  </si>
  <si>
    <t>C 54</t>
  </si>
  <si>
    <t>ALBA 2 (ANDES 1)</t>
  </si>
  <si>
    <t>C 55</t>
  </si>
  <si>
    <t>ANDES 2</t>
  </si>
  <si>
    <t>C 57</t>
  </si>
  <si>
    <t>EL GOLF DE MANQUEHUE</t>
  </si>
  <si>
    <t>C 58</t>
  </si>
  <si>
    <t>SANTUARIO DEL VALLE</t>
  </si>
  <si>
    <t>C 59</t>
  </si>
  <si>
    <t>EL GOLF DE MANQUEHUE ALTO</t>
  </si>
  <si>
    <t>C 60</t>
  </si>
  <si>
    <t>MANSO DE VELASCO ALTO</t>
  </si>
  <si>
    <t>C 61</t>
  </si>
  <si>
    <t>VISTA HERMOSA</t>
  </si>
  <si>
    <t>C 62</t>
  </si>
  <si>
    <t>LA VENDIMIA</t>
  </si>
  <si>
    <t>C 63</t>
  </si>
  <si>
    <t>AGUA DEL PADRE 1</t>
  </si>
  <si>
    <t>C 64</t>
  </si>
  <si>
    <t>AGUA DEL PADRE 2</t>
  </si>
  <si>
    <t>C 65</t>
  </si>
  <si>
    <t>PINOT 1</t>
  </si>
  <si>
    <t>C 66</t>
  </si>
  <si>
    <t>PINOT 2</t>
  </si>
  <si>
    <t>C 67</t>
  </si>
  <si>
    <t>CONDOR 1</t>
  </si>
  <si>
    <t>C 68</t>
  </si>
  <si>
    <t>CONDOR 2</t>
  </si>
  <si>
    <t>C 69</t>
  </si>
  <si>
    <t>CONDOR 3</t>
  </si>
  <si>
    <t>C 70</t>
  </si>
  <si>
    <t>VITACURA 6</t>
  </si>
  <si>
    <t>C 71</t>
  </si>
  <si>
    <t>EL ALMENDRAL 1</t>
  </si>
  <si>
    <t>C 72</t>
  </si>
  <si>
    <t>EL ALMENDRAL 2</t>
  </si>
  <si>
    <t>C 74</t>
  </si>
  <si>
    <t>HUECHURABA 4</t>
  </si>
  <si>
    <t>C 76</t>
  </si>
  <si>
    <t>CHICUREO BAJO</t>
  </si>
  <si>
    <t>C 77</t>
  </si>
  <si>
    <t>CHICUREO MEDIO</t>
  </si>
  <si>
    <t>C 78</t>
  </si>
  <si>
    <t>CHICUREO ALTO</t>
  </si>
  <si>
    <t>C 79</t>
  </si>
  <si>
    <t>CHAMISERO BAJO</t>
  </si>
  <si>
    <t>C 82</t>
  </si>
  <si>
    <t>VALLE GRANDE</t>
  </si>
  <si>
    <t>C 84</t>
  </si>
  <si>
    <t>IV CENTENARIO</t>
  </si>
  <si>
    <t>C 85</t>
  </si>
  <si>
    <t>MILICO 2</t>
  </si>
  <si>
    <t xml:space="preserve">NOMBRE DE SECTOR </t>
  </si>
  <si>
    <t>SECTOR DE DISTRIBUCIÓN</t>
  </si>
  <si>
    <t xml:space="preserve">CODIGO </t>
  </si>
  <si>
    <t>NOMBRE</t>
  </si>
  <si>
    <t>CLIENTES</t>
  </si>
  <si>
    <t>TOTAL</t>
  </si>
  <si>
    <t>LO CANAS ALTO A</t>
  </si>
  <si>
    <t>LO CANAS ALTO B</t>
  </si>
  <si>
    <t>PEÑÓN ALTO</t>
  </si>
  <si>
    <t>PEÑÓN BAJO</t>
  </si>
  <si>
    <t>LO CAÑAS ALTO A</t>
  </si>
  <si>
    <t>LO CAÑAS ALTO B</t>
  </si>
  <si>
    <t>Quilicura</t>
  </si>
  <si>
    <t>Antonio Varas</t>
  </si>
  <si>
    <t>Lo Bravo</t>
  </si>
  <si>
    <t>APORTE SUBTERRÁNEO (L/S)</t>
  </si>
  <si>
    <t>DEMANDA SUPERFICIAL (L/S)</t>
  </si>
  <si>
    <t>PROGRAMACION CORTE</t>
  </si>
  <si>
    <t>CORTE</t>
  </si>
  <si>
    <t>PENALOLEN ALTO A</t>
  </si>
  <si>
    <t>DISTRIBUCIÓN DE DEMANDA (L/S)</t>
  </si>
  <si>
    <t>DEMANDA DISTRIBUIDA (L/S)</t>
  </si>
  <si>
    <t>FACTOR REDUCCIÓN DEMANDA</t>
  </si>
  <si>
    <t>RESTRICCIÓN DE PRESIONES</t>
  </si>
  <si>
    <t>% SECTOR REGULADO</t>
  </si>
  <si>
    <t>% DE REDUCCIÓN DEMANDA POR RESTRICCION DE PRESION</t>
  </si>
  <si>
    <t>FACTOR REDUCCIÓN DEMANDA (%)</t>
  </si>
  <si>
    <t>FACTOR PÉRDIDA</t>
  </si>
  <si>
    <t>DEMANDA REDUCIDA POR  PRESIÓN</t>
  </si>
  <si>
    <t>DEMANDA DESPUES ACTUACIONES (L/S)</t>
  </si>
  <si>
    <t>CLIENTES AFECTADOS CORTE</t>
  </si>
  <si>
    <t>CAUDAL REDUCIDO 
(M3/S)</t>
  </si>
  <si>
    <t>Sistema de Transporte</t>
  </si>
  <si>
    <t>Área</t>
  </si>
  <si>
    <t>Volumen Estanques</t>
  </si>
  <si>
    <t>Sectores de Distribución</t>
  </si>
  <si>
    <t>(km2)</t>
  </si>
  <si>
    <t>(m3)</t>
  </si>
  <si>
    <t>N°</t>
  </si>
  <si>
    <t>Nombre Sector</t>
  </si>
  <si>
    <t>ST-01</t>
  </si>
  <si>
    <t>Lo Gallardo</t>
  </si>
  <si>
    <t>A</t>
  </si>
  <si>
    <t>ST-02</t>
  </si>
  <si>
    <t>Peralillo</t>
  </si>
  <si>
    <t>ST-03</t>
  </si>
  <si>
    <t>Domingo Tocornal</t>
  </si>
  <si>
    <t>Lo Mena Alto</t>
  </si>
  <si>
    <t>ST-04</t>
  </si>
  <si>
    <t>Peñón Alto</t>
  </si>
  <si>
    <t>El Peral Bajo</t>
  </si>
  <si>
    <t>ST-05</t>
  </si>
  <si>
    <t>Peñón Bajo</t>
  </si>
  <si>
    <t>ST-06</t>
  </si>
  <si>
    <t>Lo Cañas</t>
  </si>
  <si>
    <t>Lo Cañas Medio</t>
  </si>
  <si>
    <t>ST-09</t>
  </si>
  <si>
    <t>Trinidad Alto</t>
  </si>
  <si>
    <t>ST-08</t>
  </si>
  <si>
    <t>Trinidad Bajo</t>
  </si>
  <si>
    <t>Departamental Alto</t>
  </si>
  <si>
    <t>Santa Sofía Bajo</t>
  </si>
  <si>
    <t>ST-10</t>
  </si>
  <si>
    <t>Departamental Bajo</t>
  </si>
  <si>
    <t>ST-11</t>
  </si>
  <si>
    <t>Quebrada de Macul</t>
  </si>
  <si>
    <t>Quebrada de Macul Alto</t>
  </si>
  <si>
    <t>ST-12</t>
  </si>
  <si>
    <t xml:space="preserve">Peñalolén </t>
  </si>
  <si>
    <t>Peñalolén Alto</t>
  </si>
  <si>
    <t>ST-13</t>
  </si>
  <si>
    <t>Lo Hermida</t>
  </si>
  <si>
    <t>Lo Hermida Alto</t>
  </si>
  <si>
    <t>ST-14</t>
  </si>
  <si>
    <t>La Reina</t>
  </si>
  <si>
    <t>Reina Alta A</t>
  </si>
  <si>
    <t>C</t>
  </si>
  <si>
    <t>ST-15</t>
  </si>
  <si>
    <t>ST-16</t>
  </si>
  <si>
    <t>Lo Contador</t>
  </si>
  <si>
    <t>Lo Contador Alto</t>
  </si>
  <si>
    <t>ST-17</t>
  </si>
  <si>
    <t>Antonio Varas Alto</t>
  </si>
  <si>
    <t>ST-18</t>
  </si>
  <si>
    <t>ST-19</t>
  </si>
  <si>
    <t>Arrayán - San Enrique</t>
  </si>
  <si>
    <t>Arrayán</t>
  </si>
  <si>
    <t>ST-20</t>
  </si>
  <si>
    <t>Los Dominicos - San Carlos</t>
  </si>
  <si>
    <t>San Carlos Alto</t>
  </si>
  <si>
    <t>ST-21</t>
  </si>
  <si>
    <t>San Francisco</t>
  </si>
  <si>
    <t>Lomas de la Villa</t>
  </si>
  <si>
    <t>ST-22</t>
  </si>
  <si>
    <t>Mapocho- Maipo</t>
  </si>
  <si>
    <t>Elev. Lo Gallo-Vitacura</t>
  </si>
  <si>
    <t>ST-23</t>
  </si>
  <si>
    <t xml:space="preserve">La Dehesa </t>
  </si>
  <si>
    <t>Parque del Sol Bajo</t>
  </si>
  <si>
    <t>ST-24</t>
  </si>
  <si>
    <t>Los Trapenses</t>
  </si>
  <si>
    <t>El Golf de Manquehue</t>
  </si>
  <si>
    <t>ST-25</t>
  </si>
  <si>
    <t>Santa María de Manquehue</t>
  </si>
  <si>
    <t>Vitacura 6</t>
  </si>
  <si>
    <t>ST-26</t>
  </si>
  <si>
    <t>Chicureo</t>
  </si>
  <si>
    <t>Chicureo Bajo</t>
  </si>
  <si>
    <t>ST-27</t>
  </si>
  <si>
    <t>Chamisero</t>
  </si>
  <si>
    <t>Chamisero Bajo</t>
  </si>
  <si>
    <t>ST-28</t>
  </si>
  <si>
    <t xml:space="preserve">Valle Grande </t>
  </si>
  <si>
    <t>Valle Grande</t>
  </si>
  <si>
    <t>ST-07</t>
  </si>
  <si>
    <t>SECTOR DE TRANSPORTE</t>
  </si>
  <si>
    <t>DOMINGO TOCORNAL</t>
  </si>
  <si>
    <t xml:space="preserve">PEÑALOLÉN </t>
  </si>
  <si>
    <t>LO HERMIDA</t>
  </si>
  <si>
    <t>LO CONTADOR</t>
  </si>
  <si>
    <t>ANTONIO VARAS</t>
  </si>
  <si>
    <t>LO CAÑAS</t>
  </si>
  <si>
    <t>QUEBRADA DE MACUL</t>
  </si>
  <si>
    <t>VOLUMEN M3</t>
  </si>
  <si>
    <t>TIEMPO AUTONOMÍA (H)</t>
  </si>
  <si>
    <t>CODIGO SD</t>
  </si>
  <si>
    <t>CODIGO ST</t>
  </si>
  <si>
    <t>DEMANDA MEDIA (LT/S)</t>
  </si>
  <si>
    <t>%REG</t>
  </si>
  <si>
    <t>AUTONOMÍA ST MÁXIMA (H)</t>
  </si>
  <si>
    <t>RANGO AUTONOMÍA</t>
  </si>
  <si>
    <t>RANGO  SENSIBLES</t>
  </si>
  <si>
    <t>PRIORIDAD DE CORTE</t>
  </si>
  <si>
    <t>CLIENTES CRITICOS</t>
  </si>
  <si>
    <t>DISTRIBUCIÓN DE DEMANDA
 (L/S)</t>
  </si>
  <si>
    <t>DEMANDA ESTIMADA
(M3/S)</t>
  </si>
  <si>
    <t>Clientes
 afectados</t>
  </si>
  <si>
    <t>PROPUESTA CORTE</t>
  </si>
  <si>
    <t>CORTE EFECTIVO</t>
  </si>
  <si>
    <t>PROPUESTA RESTRICCION</t>
  </si>
  <si>
    <t>RANGO SUMADO</t>
  </si>
  <si>
    <t>PRIORIDAD</t>
  </si>
  <si>
    <t>Sector Distribución</t>
  </si>
  <si>
    <t>Nombre</t>
  </si>
  <si>
    <t>Comuna</t>
  </si>
  <si>
    <t>Cantidad de Clientes</t>
  </si>
  <si>
    <t>PUENTE ALTO</t>
  </si>
  <si>
    <t>EL BOSQUE</t>
  </si>
  <si>
    <t>SAN BERNARDO</t>
  </si>
  <si>
    <t>LA FLORIDA</t>
  </si>
  <si>
    <t>LA GRANJA</t>
  </si>
  <si>
    <t>LA PINTANA</t>
  </si>
  <si>
    <t>SAN JOAQUIN</t>
  </si>
  <si>
    <t>PENALOLEN</t>
  </si>
  <si>
    <t>MACUL</t>
  </si>
  <si>
    <t>SAN MIGUEL</t>
  </si>
  <si>
    <t>PEDRO AGUIRRE CERDA</t>
  </si>
  <si>
    <t>SANTIAGO</t>
  </si>
  <si>
    <t>NUNOA</t>
  </si>
  <si>
    <t>PROVIDENCIA</t>
  </si>
  <si>
    <t>ESTACION CENTRAL</t>
  </si>
  <si>
    <t>LAS CONDES</t>
  </si>
  <si>
    <t>CONCHALI</t>
  </si>
  <si>
    <t>INDEPENDENCIA</t>
  </si>
  <si>
    <t>RECOLETA</t>
  </si>
  <si>
    <t>QUINTA NORMAL</t>
  </si>
  <si>
    <t>CERRILLOS</t>
  </si>
  <si>
    <t>CERRO NAVIA</t>
  </si>
  <si>
    <t>LO PRADO</t>
  </si>
  <si>
    <t>PUDAHUEL</t>
  </si>
  <si>
    <t>LA CISTERNA</t>
  </si>
  <si>
    <t>SAN RAMON</t>
  </si>
  <si>
    <t>Afectado a Corte</t>
  </si>
  <si>
    <t>Clientes</t>
  </si>
  <si>
    <t>Afectados a Corte</t>
  </si>
  <si>
    <t>Clientes Afectados por Comuna</t>
  </si>
  <si>
    <t>C 45</t>
  </si>
  <si>
    <t>PARQUE DEL SOL ALTO A</t>
  </si>
  <si>
    <t>C 46</t>
  </si>
  <si>
    <t>NOGALES</t>
  </si>
  <si>
    <t>C 56</t>
  </si>
  <si>
    <t>ANDES 3</t>
  </si>
  <si>
    <t>C 73</t>
  </si>
  <si>
    <t>EL ALMENDRAL 3</t>
  </si>
  <si>
    <t>C 75</t>
  </si>
  <si>
    <t>HUECHURABA 5</t>
  </si>
  <si>
    <t>C 80</t>
  </si>
  <si>
    <t>CHAMISERO MEDIO</t>
  </si>
  <si>
    <t>C 81</t>
  </si>
  <si>
    <t>CHAMISERO ALTO</t>
  </si>
  <si>
    <t>C 83</t>
  </si>
  <si>
    <t>NIDO DE AGUILA</t>
  </si>
  <si>
    <t>C 86</t>
  </si>
  <si>
    <t>VISTA HERMOSA SUR</t>
  </si>
  <si>
    <t>C 87</t>
  </si>
  <si>
    <t>EL LITRE</t>
  </si>
  <si>
    <t>C 88</t>
  </si>
  <si>
    <t>ALTO LAMPA</t>
  </si>
  <si>
    <t>PEÐALOLEN ALTO A</t>
  </si>
  <si>
    <t>VITACURA</t>
  </si>
  <si>
    <t>LO BARNECHEA</t>
  </si>
  <si>
    <t>COLINA</t>
  </si>
  <si>
    <t>AGUAS ANDINAS</t>
  </si>
  <si>
    <t>AGUAS CORDILLERA</t>
  </si>
  <si>
    <t>A 40AUX</t>
  </si>
  <si>
    <t>RENCA - COLORADO</t>
  </si>
  <si>
    <t>ST-18AUX1</t>
  </si>
  <si>
    <t>ST-18AUX2</t>
  </si>
  <si>
    <t>COD_SEC_D</t>
  </si>
  <si>
    <t>SEC_DIS</t>
  </si>
  <si>
    <t>Total</t>
  </si>
  <si>
    <t>VISTA HERMOSA NORTE</t>
  </si>
  <si>
    <t>Total general</t>
  </si>
  <si>
    <t>RENCA COLORADO</t>
  </si>
  <si>
    <t>PUNTOS DE ABASTECIMIENTO ALTERNATIVO</t>
  </si>
  <si>
    <t>ZONA</t>
  </si>
  <si>
    <t>COMUNA</t>
  </si>
  <si>
    <t>CODIGO</t>
  </si>
  <si>
    <t>DIRECCION</t>
  </si>
  <si>
    <t>ÑUÑOA</t>
  </si>
  <si>
    <t>NORTE</t>
  </si>
  <si>
    <t>CORDILLERA-MAPUE</t>
  </si>
  <si>
    <t>MAPOCHO</t>
  </si>
  <si>
    <t>ANTILCO</t>
  </si>
  <si>
    <t>CHAMISERO</t>
  </si>
  <si>
    <t>CHICUREO</t>
  </si>
  <si>
    <t>COL-06</t>
  </si>
  <si>
    <t>BAR-04</t>
  </si>
  <si>
    <t>VIT-01</t>
  </si>
  <si>
    <t>BAR-05</t>
  </si>
  <si>
    <t>BAR-07</t>
  </si>
  <si>
    <t>BAR-01</t>
  </si>
  <si>
    <t>BAR-02</t>
  </si>
  <si>
    <t>BAR-03</t>
  </si>
  <si>
    <t>VIT-02</t>
  </si>
  <si>
    <t>BAR-06</t>
  </si>
  <si>
    <t>LCO-06</t>
  </si>
  <si>
    <t>LCO-08</t>
  </si>
  <si>
    <t>LCO-09</t>
  </si>
  <si>
    <t>LCO-10</t>
  </si>
  <si>
    <t>LCO-11</t>
  </si>
  <si>
    <t>LCO-12</t>
  </si>
  <si>
    <t>LCO-15</t>
  </si>
  <si>
    <t>LCO-16</t>
  </si>
  <si>
    <t>LCO-14</t>
  </si>
  <si>
    <t>COL-01</t>
  </si>
  <si>
    <t>COL-02</t>
  </si>
  <si>
    <t>COL-03</t>
  </si>
  <si>
    <t>COL-04</t>
  </si>
  <si>
    <t>EST-04</t>
  </si>
  <si>
    <t>STG-06</t>
  </si>
  <si>
    <t>STG-09</t>
  </si>
  <si>
    <t>STG-10</t>
  </si>
  <si>
    <t>STG-11</t>
  </si>
  <si>
    <t>STG-12</t>
  </si>
  <si>
    <t>STG-13</t>
  </si>
  <si>
    <t>STG-14</t>
  </si>
  <si>
    <t>STG-15</t>
  </si>
  <si>
    <t>STG-16</t>
  </si>
  <si>
    <t>QNO-04</t>
  </si>
  <si>
    <t>QNO-06</t>
  </si>
  <si>
    <t>QNO-07</t>
  </si>
  <si>
    <t>QNO-14</t>
  </si>
  <si>
    <t>EST-01</t>
  </si>
  <si>
    <t>EST-02</t>
  </si>
  <si>
    <t>EST-03</t>
  </si>
  <si>
    <t>NAV-01</t>
  </si>
  <si>
    <t>NAV-02</t>
  </si>
  <si>
    <t>NAV-03</t>
  </si>
  <si>
    <t>NAV-04</t>
  </si>
  <si>
    <t>LOP-01</t>
  </si>
  <si>
    <t>LOP-02</t>
  </si>
  <si>
    <t>LOP-03</t>
  </si>
  <si>
    <t>LOP-04</t>
  </si>
  <si>
    <t>LOP-05</t>
  </si>
  <si>
    <t>LOP-06</t>
  </si>
  <si>
    <t>LOP-07</t>
  </si>
  <si>
    <t>LOP-08</t>
  </si>
  <si>
    <t>LOP-09</t>
  </si>
  <si>
    <t>LOP-10</t>
  </si>
  <si>
    <t>LOP-11</t>
  </si>
  <si>
    <t>LOP-12</t>
  </si>
  <si>
    <t>LOP-13</t>
  </si>
  <si>
    <t>LOP-14</t>
  </si>
  <si>
    <t>LOP-15</t>
  </si>
  <si>
    <t>LOP-16</t>
  </si>
  <si>
    <t>LOP-17</t>
  </si>
  <si>
    <t>LOP-18</t>
  </si>
  <si>
    <t>QNO-01</t>
  </si>
  <si>
    <t>QNO-02</t>
  </si>
  <si>
    <t>QNO-03</t>
  </si>
  <si>
    <t>QNO-05</t>
  </si>
  <si>
    <t>QNO-08</t>
  </si>
  <si>
    <t>QNO-09</t>
  </si>
  <si>
    <t>QNO-10</t>
  </si>
  <si>
    <t>QNO-11</t>
  </si>
  <si>
    <t>QNO-12</t>
  </si>
  <si>
    <t>QNO-13</t>
  </si>
  <si>
    <t>PUD-01</t>
  </si>
  <si>
    <t>PUD-02</t>
  </si>
  <si>
    <t>PUD-03</t>
  </si>
  <si>
    <t>PUD-04</t>
  </si>
  <si>
    <t>PUD-05</t>
  </si>
  <si>
    <t>PUD-06</t>
  </si>
  <si>
    <t>LOP-19</t>
  </si>
  <si>
    <t>BOS-19</t>
  </si>
  <si>
    <t>BOS-20</t>
  </si>
  <si>
    <t>BOS-21</t>
  </si>
  <si>
    <t>BDO-04</t>
  </si>
  <si>
    <t>BDO-05</t>
  </si>
  <si>
    <t>BDO-06</t>
  </si>
  <si>
    <t>BDO-07</t>
  </si>
  <si>
    <t>BDO-08</t>
  </si>
  <si>
    <t>BDO-09</t>
  </si>
  <si>
    <t>BDO-10</t>
  </si>
  <si>
    <t>BDO-11</t>
  </si>
  <si>
    <t>BDO-12</t>
  </si>
  <si>
    <t>BDO-13</t>
  </si>
  <si>
    <t>BDO-14</t>
  </si>
  <si>
    <t>BDO-15</t>
  </si>
  <si>
    <t>BDO-16</t>
  </si>
  <si>
    <t>BDO-17</t>
  </si>
  <si>
    <t>BDO-18</t>
  </si>
  <si>
    <t>BDO-19</t>
  </si>
  <si>
    <t>BDO-20</t>
  </si>
  <si>
    <t>BDO-21</t>
  </si>
  <si>
    <t>BDO-22</t>
  </si>
  <si>
    <t>BDO-23</t>
  </si>
  <si>
    <t>BDO-24</t>
  </si>
  <si>
    <t>BDO-25</t>
  </si>
  <si>
    <t>BDO-26</t>
  </si>
  <si>
    <t>BDO-27</t>
  </si>
  <si>
    <t>BDO-28</t>
  </si>
  <si>
    <t>BDO-29</t>
  </si>
  <si>
    <t>BDO-30</t>
  </si>
  <si>
    <t>BDO-31</t>
  </si>
  <si>
    <t>BDO-32</t>
  </si>
  <si>
    <t>BDO-33</t>
  </si>
  <si>
    <t>BDO-34</t>
  </si>
  <si>
    <t>BDO-35</t>
  </si>
  <si>
    <t>BDO-36</t>
  </si>
  <si>
    <t>BDO-37</t>
  </si>
  <si>
    <t>BDO-38</t>
  </si>
  <si>
    <t>BDO-39</t>
  </si>
  <si>
    <t>BDO-40</t>
  </si>
  <si>
    <t>BDO-41</t>
  </si>
  <si>
    <t>PEÑ-01</t>
  </si>
  <si>
    <t>PEÑ-04</t>
  </si>
  <si>
    <t>PEÑ-12</t>
  </si>
  <si>
    <t>FLO-11</t>
  </si>
  <si>
    <t>FLO-13</t>
  </si>
  <si>
    <t>PEÑ-03</t>
  </si>
  <si>
    <t>MAC-01</t>
  </si>
  <si>
    <t>MAC-02</t>
  </si>
  <si>
    <t>MAC-04</t>
  </si>
  <si>
    <t>MAC-05</t>
  </si>
  <si>
    <t>MAC-06</t>
  </si>
  <si>
    <t>MAC-09</t>
  </si>
  <si>
    <t>MAC-10</t>
  </si>
  <si>
    <t>HUE-01</t>
  </si>
  <si>
    <t>HUE-02</t>
  </si>
  <si>
    <t>HUE-03</t>
  </si>
  <si>
    <t>CIS-02</t>
  </si>
  <si>
    <t>CIS-03</t>
  </si>
  <si>
    <t>CIS-04</t>
  </si>
  <si>
    <t>CIS-06</t>
  </si>
  <si>
    <t>CIS-08</t>
  </si>
  <si>
    <t>CIS-09</t>
  </si>
  <si>
    <t>CIS-13</t>
  </si>
  <si>
    <t>CIS-14</t>
  </si>
  <si>
    <t>CIS-15</t>
  </si>
  <si>
    <t>CIS-16</t>
  </si>
  <si>
    <t>CIS-17</t>
  </si>
  <si>
    <t>CIS-18</t>
  </si>
  <si>
    <t>CIS-19</t>
  </si>
  <si>
    <t>CIS-20</t>
  </si>
  <si>
    <t>RAM-06</t>
  </si>
  <si>
    <t>RAM-07</t>
  </si>
  <si>
    <t>RAM-08</t>
  </si>
  <si>
    <t>RAM-10</t>
  </si>
  <si>
    <t>MIG-01</t>
  </si>
  <si>
    <t>MIG-02</t>
  </si>
  <si>
    <t>MIG-03</t>
  </si>
  <si>
    <t>MIG-04</t>
  </si>
  <si>
    <t>MIG-05</t>
  </si>
  <si>
    <t>MIG-06</t>
  </si>
  <si>
    <t>MIG-07</t>
  </si>
  <si>
    <t>MIG-08</t>
  </si>
  <si>
    <t>MIG-09</t>
  </si>
  <si>
    <t>JOA-01</t>
  </si>
  <si>
    <t>JOA-02</t>
  </si>
  <si>
    <t>JOA-03</t>
  </si>
  <si>
    <t>JOA-05</t>
  </si>
  <si>
    <t>JOA-06</t>
  </si>
  <si>
    <t>JOA-07</t>
  </si>
  <si>
    <t>JOA-08</t>
  </si>
  <si>
    <t>PAL-23</t>
  </si>
  <si>
    <t>PAL-29</t>
  </si>
  <si>
    <t>PAL-30</t>
  </si>
  <si>
    <t>REI-05</t>
  </si>
  <si>
    <t>REI-10</t>
  </si>
  <si>
    <t>ÑUÑ-09</t>
  </si>
  <si>
    <t>PEÑ-05</t>
  </si>
  <si>
    <t>PEÑ-06</t>
  </si>
  <si>
    <t>PEÑ-11</t>
  </si>
  <si>
    <t>PRO-05</t>
  </si>
  <si>
    <t>STG-02</t>
  </si>
  <si>
    <t>STG-17</t>
  </si>
  <si>
    <t>STG-18</t>
  </si>
  <si>
    <t>STG-24</t>
  </si>
  <si>
    <t>STG-25</t>
  </si>
  <si>
    <t>STG-26</t>
  </si>
  <si>
    <t>IND-11</t>
  </si>
  <si>
    <t>IND-12</t>
  </si>
  <si>
    <t>REC-01</t>
  </si>
  <si>
    <t>REC-02</t>
  </si>
  <si>
    <t>REC-03</t>
  </si>
  <si>
    <t>REC-04</t>
  </si>
  <si>
    <t>REC-05</t>
  </si>
  <si>
    <t>REC-06</t>
  </si>
  <si>
    <t>REC-08</t>
  </si>
  <si>
    <t>REC-12</t>
  </si>
  <si>
    <t>IND-01</t>
  </si>
  <si>
    <t>IND-02</t>
  </si>
  <si>
    <t>IND-03</t>
  </si>
  <si>
    <t>IND-04</t>
  </si>
  <si>
    <t>IND-05</t>
  </si>
  <si>
    <t>IND-06</t>
  </si>
  <si>
    <t>IND-07</t>
  </si>
  <si>
    <t>IND-08</t>
  </si>
  <si>
    <t>IND-09</t>
  </si>
  <si>
    <t>IND-10</t>
  </si>
  <si>
    <t>IND-13</t>
  </si>
  <si>
    <t>IND-14</t>
  </si>
  <si>
    <t>IND-15</t>
  </si>
  <si>
    <t>IND-16</t>
  </si>
  <si>
    <t>IND-17</t>
  </si>
  <si>
    <t>REN-01</t>
  </si>
  <si>
    <t>REN-06</t>
  </si>
  <si>
    <t>CON-01</t>
  </si>
  <si>
    <t>CON-02</t>
  </si>
  <si>
    <t>CON-03</t>
  </si>
  <si>
    <t>CON-04</t>
  </si>
  <si>
    <t>CON-05</t>
  </si>
  <si>
    <t>CON-06</t>
  </si>
  <si>
    <t>CON-07</t>
  </si>
  <si>
    <t>CON-08</t>
  </si>
  <si>
    <t>CON-09</t>
  </si>
  <si>
    <t>CON-10</t>
  </si>
  <si>
    <t>CON-11</t>
  </si>
  <si>
    <t>CON-12</t>
  </si>
  <si>
    <t>CON-13</t>
  </si>
  <si>
    <t>CON-14</t>
  </si>
  <si>
    <t>REC-07</t>
  </si>
  <si>
    <t>REC-09</t>
  </si>
  <si>
    <t>REC-10</t>
  </si>
  <si>
    <t>REC-11</t>
  </si>
  <si>
    <t>REC-13</t>
  </si>
  <si>
    <t>IND-18</t>
  </si>
  <si>
    <t>IND-19</t>
  </si>
  <si>
    <t>ESP-01</t>
  </si>
  <si>
    <t>ESP-07</t>
  </si>
  <si>
    <t>ÑUÑ-01</t>
  </si>
  <si>
    <t>ÑUÑ-02</t>
  </si>
  <si>
    <t>ÑUÑ-03</t>
  </si>
  <si>
    <t>ÑUÑ-06</t>
  </si>
  <si>
    <t>ÑUÑ-07</t>
  </si>
  <si>
    <t>ÑUÑ-08</t>
  </si>
  <si>
    <t>MAC-03</t>
  </si>
  <si>
    <t>MAC-07</t>
  </si>
  <si>
    <t>MAC-08</t>
  </si>
  <si>
    <t>MAC-11</t>
  </si>
  <si>
    <t>JOA-04</t>
  </si>
  <si>
    <t>STG-01</t>
  </si>
  <si>
    <t>STG-03</t>
  </si>
  <si>
    <t>STG-04</t>
  </si>
  <si>
    <t>STG-05</t>
  </si>
  <si>
    <t>STG-07</t>
  </si>
  <si>
    <t>STG-08</t>
  </si>
  <si>
    <t>STG-19</t>
  </si>
  <si>
    <t>STG-20</t>
  </si>
  <si>
    <t>STG-21</t>
  </si>
  <si>
    <t>STG-22</t>
  </si>
  <si>
    <t>STG-23</t>
  </si>
  <si>
    <t>PAL-01</t>
  </si>
  <si>
    <t>PAL-02</t>
  </si>
  <si>
    <t>PAL-05</t>
  </si>
  <si>
    <t>PAL-06</t>
  </si>
  <si>
    <t>PAL-07</t>
  </si>
  <si>
    <t>PAL-08</t>
  </si>
  <si>
    <t>PAL-09</t>
  </si>
  <si>
    <t>PIN-10</t>
  </si>
  <si>
    <t>PAL-03</t>
  </si>
  <si>
    <t>PAL-04</t>
  </si>
  <si>
    <t>PAC-08</t>
  </si>
  <si>
    <t>PAC-13</t>
  </si>
  <si>
    <t>PAC-14</t>
  </si>
  <si>
    <t>PAC-15</t>
  </si>
  <si>
    <t>PAC-16</t>
  </si>
  <si>
    <t>PAC-20</t>
  </si>
  <si>
    <t>PAC-23</t>
  </si>
  <si>
    <t>PAC-01</t>
  </si>
  <si>
    <t>PAC-02</t>
  </si>
  <si>
    <t>PAC-03</t>
  </si>
  <si>
    <t>PAC-04</t>
  </si>
  <si>
    <t>PAC-05</t>
  </si>
  <si>
    <t>PAC-06</t>
  </si>
  <si>
    <t>PAC-07</t>
  </si>
  <si>
    <t>PAC-09</t>
  </si>
  <si>
    <t>PAC-10</t>
  </si>
  <si>
    <t>PAC-11</t>
  </si>
  <si>
    <t>PAC-12</t>
  </si>
  <si>
    <t>PAC-17</t>
  </si>
  <si>
    <t>PAC-18</t>
  </si>
  <si>
    <t>PAC-19</t>
  </si>
  <si>
    <t>PAC-21</t>
  </si>
  <si>
    <t>PAC-22</t>
  </si>
  <si>
    <t>PRO-01</t>
  </si>
  <si>
    <t>PEÑ-02</t>
  </si>
  <si>
    <t>PEÑ-08</t>
  </si>
  <si>
    <t>PEÑ-10</t>
  </si>
  <si>
    <t>PEÑ-07</t>
  </si>
  <si>
    <t>PEÑ-09</t>
  </si>
  <si>
    <t>FLO-08</t>
  </si>
  <si>
    <t>PAL-19</t>
  </si>
  <si>
    <t>PAL-20</t>
  </si>
  <si>
    <t>PAL-22</t>
  </si>
  <si>
    <t>PAL-26</t>
  </si>
  <si>
    <t>PAL-27</t>
  </si>
  <si>
    <t>PAL-28</t>
  </si>
  <si>
    <t>PAL-33</t>
  </si>
  <si>
    <t>PAL-34</t>
  </si>
  <si>
    <t>PAL-35</t>
  </si>
  <si>
    <t>PAL-36</t>
  </si>
  <si>
    <t>PAL-39</t>
  </si>
  <si>
    <t>FLO-10</t>
  </si>
  <si>
    <t>FLO-12</t>
  </si>
  <si>
    <t>GRA-10</t>
  </si>
  <si>
    <t>GRA-13</t>
  </si>
  <si>
    <t>GRA-14</t>
  </si>
  <si>
    <t>GRA-15</t>
  </si>
  <si>
    <t>GRA-16</t>
  </si>
  <si>
    <t>PIN-02</t>
  </si>
  <si>
    <t>PIN-03</t>
  </si>
  <si>
    <t>PIN-04</t>
  </si>
  <si>
    <t>PIN-05</t>
  </si>
  <si>
    <t>PIN-06</t>
  </si>
  <si>
    <t>PIN-07</t>
  </si>
  <si>
    <t>PIN-08</t>
  </si>
  <si>
    <t>PIN-09</t>
  </si>
  <si>
    <t>PIN-11</t>
  </si>
  <si>
    <t>PIN-12</t>
  </si>
  <si>
    <t>PIN-13</t>
  </si>
  <si>
    <t>PIN-16</t>
  </si>
  <si>
    <t>PIN-17</t>
  </si>
  <si>
    <t>PAL-13</t>
  </si>
  <si>
    <t>PAL-14</t>
  </si>
  <si>
    <t>PAL-15</t>
  </si>
  <si>
    <t>PAL-21</t>
  </si>
  <si>
    <t>PAL-10</t>
  </si>
  <si>
    <t>PAL-11</t>
  </si>
  <si>
    <t>PAL-12</t>
  </si>
  <si>
    <t>PAL-16</t>
  </si>
  <si>
    <t>PAL-17</t>
  </si>
  <si>
    <t>PAL-18</t>
  </si>
  <si>
    <t>PAL-24</t>
  </si>
  <si>
    <t>PAL-25</t>
  </si>
  <si>
    <t>PAL-31</t>
  </si>
  <si>
    <t>PAL-32</t>
  </si>
  <si>
    <t>HUE-05</t>
  </si>
  <si>
    <t>HUE-06</t>
  </si>
  <si>
    <t>QUI-01</t>
  </si>
  <si>
    <t>QUI-02</t>
  </si>
  <si>
    <t>QUI-03</t>
  </si>
  <si>
    <t>QUI-04</t>
  </si>
  <si>
    <t>QUI-05</t>
  </si>
  <si>
    <t>QUI-06</t>
  </si>
  <si>
    <t>QUI-07</t>
  </si>
  <si>
    <t>QUI-08</t>
  </si>
  <si>
    <t>QUI-09</t>
  </si>
  <si>
    <t>QUI-10</t>
  </si>
  <si>
    <t>QUI-11</t>
  </si>
  <si>
    <t>QUI-12</t>
  </si>
  <si>
    <t>LCO-03</t>
  </si>
  <si>
    <t>LCO-05</t>
  </si>
  <si>
    <t>LCO-07</t>
  </si>
  <si>
    <t>LCO-17</t>
  </si>
  <si>
    <t>REI-02</t>
  </si>
  <si>
    <t>REI-06</t>
  </si>
  <si>
    <t>REI-07</t>
  </si>
  <si>
    <t>REI-12</t>
  </si>
  <si>
    <t>REI-04</t>
  </si>
  <si>
    <t>PRO-02</t>
  </si>
  <si>
    <t>PRO-03</t>
  </si>
  <si>
    <t>PRO-04</t>
  </si>
  <si>
    <t>PRO-06</t>
  </si>
  <si>
    <t>PRO-07</t>
  </si>
  <si>
    <t>PRO-08</t>
  </si>
  <si>
    <t>PRO-09</t>
  </si>
  <si>
    <t>PRO-10</t>
  </si>
  <si>
    <t>PRO-11</t>
  </si>
  <si>
    <t>ÑUÑ-04</t>
  </si>
  <si>
    <t>ÑUÑ-05</t>
  </si>
  <si>
    <t>LCO-13</t>
  </si>
  <si>
    <t>LCO-01</t>
  </si>
  <si>
    <t>LCO-02</t>
  </si>
  <si>
    <t>LCO-04</t>
  </si>
  <si>
    <t>REI-01</t>
  </si>
  <si>
    <t>REI-08</t>
  </si>
  <si>
    <t>REI-09</t>
  </si>
  <si>
    <t>REI-11</t>
  </si>
  <si>
    <t>REN-02</t>
  </si>
  <si>
    <t>REN-03</t>
  </si>
  <si>
    <t>REN-04</t>
  </si>
  <si>
    <t>REN-05</t>
  </si>
  <si>
    <t>ESP-02</t>
  </si>
  <si>
    <t>ESP-03</t>
  </si>
  <si>
    <t>ESP-04</t>
  </si>
  <si>
    <t>ESP-05</t>
  </si>
  <si>
    <t>ESP-06</t>
  </si>
  <si>
    <t>HUE-04</t>
  </si>
  <si>
    <t>FLO-04</t>
  </si>
  <si>
    <t>FLO-07</t>
  </si>
  <si>
    <t>FLO-09</t>
  </si>
  <si>
    <t>PAL-40</t>
  </si>
  <si>
    <t>FLO-01</t>
  </si>
  <si>
    <t>FLO-02</t>
  </si>
  <si>
    <t>FLO-03</t>
  </si>
  <si>
    <t>FLO-05</t>
  </si>
  <si>
    <t>FLO-06</t>
  </si>
  <si>
    <t>FLO-14</t>
  </si>
  <si>
    <t>GRA-01</t>
  </si>
  <si>
    <t>GRA-02</t>
  </si>
  <si>
    <t>GRA-03</t>
  </si>
  <si>
    <t>GRA-04</t>
  </si>
  <si>
    <t>GRA-05</t>
  </si>
  <si>
    <t>GRA-06</t>
  </si>
  <si>
    <t>GRA-07</t>
  </si>
  <si>
    <t>GRA-08</t>
  </si>
  <si>
    <t>GRA-09</t>
  </si>
  <si>
    <t>GRA-11</t>
  </si>
  <si>
    <t>GRA-12</t>
  </si>
  <si>
    <t>GRA-17</t>
  </si>
  <si>
    <t>BOS-01</t>
  </si>
  <si>
    <t>BOS-02</t>
  </si>
  <si>
    <t>BOS-03</t>
  </si>
  <si>
    <t>BOS-04</t>
  </si>
  <si>
    <t>BOS-05</t>
  </si>
  <si>
    <t>BOS-06</t>
  </si>
  <si>
    <t>BOS-07</t>
  </si>
  <si>
    <t>BOS-08</t>
  </si>
  <si>
    <t>BOS-09</t>
  </si>
  <si>
    <t>BOS-10</t>
  </si>
  <si>
    <t>BOS-11</t>
  </si>
  <si>
    <t>BOS-12</t>
  </si>
  <si>
    <t>BOS-13</t>
  </si>
  <si>
    <t>BOS-14</t>
  </si>
  <si>
    <t>BOS-15</t>
  </si>
  <si>
    <t>BOS-16</t>
  </si>
  <si>
    <t>BOS-17</t>
  </si>
  <si>
    <t>BOS-18</t>
  </si>
  <si>
    <t>BOS-22</t>
  </si>
  <si>
    <t>BOS-23</t>
  </si>
  <si>
    <t>CIS-01</t>
  </si>
  <si>
    <t>CIS-05</t>
  </si>
  <si>
    <t>CIS-07</t>
  </si>
  <si>
    <t>CIS-10</t>
  </si>
  <si>
    <t>CIS-11</t>
  </si>
  <si>
    <t>CIS-12</t>
  </si>
  <si>
    <t>PIN-01</t>
  </si>
  <si>
    <t>PIN-14</t>
  </si>
  <si>
    <t>PIN-15</t>
  </si>
  <si>
    <t>PIN-18</t>
  </si>
  <si>
    <t>BDO-01</t>
  </si>
  <si>
    <t>BDO-02</t>
  </si>
  <si>
    <t>BDO-03</t>
  </si>
  <si>
    <t>RAM-01</t>
  </si>
  <si>
    <t>RAM-02</t>
  </si>
  <si>
    <t>RAM-03</t>
  </si>
  <si>
    <t>RAM-04</t>
  </si>
  <si>
    <t>RAM-05</t>
  </si>
  <si>
    <t>RAM-09</t>
  </si>
  <si>
    <t>RAM-11</t>
  </si>
  <si>
    <t>RAM-12</t>
  </si>
  <si>
    <t>PAL-37</t>
  </si>
  <si>
    <t>PAL-38</t>
  </si>
  <si>
    <t>COL-05</t>
  </si>
  <si>
    <t>Av. Valle Norte / Sagrados Corazones</t>
  </si>
  <si>
    <t>Uno Sur/Dos Sur</t>
  </si>
  <si>
    <t>Avda. Américo Vespucio 3.098 (Punto Limpio)</t>
  </si>
  <si>
    <t>Monseñor Escriva de Balaguer Norte / Quinchamalí</t>
  </si>
  <si>
    <t>MONSEÑOR ESCRIVA DE BALAGUER NORTE CON RIO JORDAN</t>
  </si>
  <si>
    <t>Av. El Rodeo 13533 (Sapu Lo Barnechea)</t>
  </si>
  <si>
    <t>Lo Barnechea/Camino Nido de Aguilas</t>
  </si>
  <si>
    <t>Camino de Circunvalación Norte/Uno Norte</t>
  </si>
  <si>
    <t>San Félix 1318 (Vita Vecino)</t>
  </si>
  <si>
    <t>Refugios del Arrayan/Quebrada Verde</t>
  </si>
  <si>
    <t>Tomás Moro/Manuel Claro Vial</t>
  </si>
  <si>
    <t>Alonso de Camargo/Cañumanqui</t>
  </si>
  <si>
    <t>Zaragoza/Toconao</t>
  </si>
  <si>
    <t>Alonso de camargo/Visviri</t>
  </si>
  <si>
    <t>Ascotan/Ayquina</t>
  </si>
  <si>
    <t>Alhue/Manuel Claro Vial</t>
  </si>
  <si>
    <t>PLAZA MANUEL CLARO VIAL/HERMANOS NEUT LATOUR</t>
  </si>
  <si>
    <t>PLAZA FUENTE OVEJUNA/IV CENTENARIO</t>
  </si>
  <si>
    <t>Vizcaya/Gredos</t>
  </si>
  <si>
    <t>Guay Guay / Padre Sergio Correa</t>
  </si>
  <si>
    <t>Av. San Jose / Av. Chicureo</t>
  </si>
  <si>
    <t>Rotonda Piedra Roja</t>
  </si>
  <si>
    <t>Av. el Valle / Polo de Manquehue</t>
  </si>
  <si>
    <t>Las Encinas / El Arrayan</t>
  </si>
  <si>
    <t>Plaza M. Rodriguez ; Grajales - Almte. Latorre</t>
  </si>
  <si>
    <t>Av. Brasil - Erasmo Escala</t>
  </si>
  <si>
    <t>Plaza Brasil ; Compañia - Maturana</t>
  </si>
  <si>
    <t>Plaza Panama ; Martinez de Rozas - Maturana</t>
  </si>
  <si>
    <t>Plaza Yungay ; Libertad - Sto. Domingo</t>
  </si>
  <si>
    <t>Plaza Balmaceda ; Maipu - Pdte. Errazuriz</t>
  </si>
  <si>
    <t>Mapocho - Esperanza</t>
  </si>
  <si>
    <t>Maipu - Erasmo Escala</t>
  </si>
  <si>
    <t>Plaza Sta. Ana ; Catedral - San Martin</t>
  </si>
  <si>
    <t>Santo domingo /San enrique</t>
  </si>
  <si>
    <t>Mapocho / Matucana</t>
  </si>
  <si>
    <t>Walker martínez / Mapocho (punta de diamante)</t>
  </si>
  <si>
    <t>Claudio Vicuña con Villasana</t>
  </si>
  <si>
    <t>Titan / Las Araucarias</t>
  </si>
  <si>
    <t>Laguna Torna / Av. El Parque</t>
  </si>
  <si>
    <t>Padre Vicente Irarrazaval Fte Nº 1227</t>
  </si>
  <si>
    <t>Estados Unidos/Tomas Alba Edison</t>
  </si>
  <si>
    <t>La Capilla / El Arroyo</t>
  </si>
  <si>
    <t>Fanaloza/ SantoS Medel</t>
  </si>
  <si>
    <t>Jose Joaquin Perez/ Las Torres</t>
  </si>
  <si>
    <t>LAS TORRES/CORONA SUECA</t>
  </si>
  <si>
    <t>RICARDO VIAL/GABRIELA MISTRAL</t>
  </si>
  <si>
    <t>AV. SAN PABLO C/NECOCHEA</t>
  </si>
  <si>
    <t>SANTA MARTA/ AV. DORSAL</t>
  </si>
  <si>
    <t>LOS CLARINES/LAS ACACIAS</t>
  </si>
  <si>
    <t>9 DE JULIO C/SATURNO</t>
  </si>
  <si>
    <t>TERRITORIO  ANTÁRTICO /GRAL. BUENDÍA</t>
  </si>
  <si>
    <t>GABRIELA MISTRAL /EDUARDO LLANOS</t>
  </si>
  <si>
    <t>GABRIELA MISTRAL/HONDURAS</t>
  </si>
  <si>
    <t>VARSOVIA C/UKRANIA</t>
  </si>
  <si>
    <t>CAMINO DE LOYOLA 5302</t>
  </si>
  <si>
    <t>CALETA IQUIQUE 214</t>
  </si>
  <si>
    <t>DORSAL 6741</t>
  </si>
  <si>
    <t>LA COMUNA / LOS EDILES</t>
  </si>
  <si>
    <t>TERRITORIO ANTARTICO / FROILAN BIJOU</t>
  </si>
  <si>
    <t>MIISTRO GANA / HUELEN HUALA</t>
  </si>
  <si>
    <t>AV. LAS TORRES / LOS SAUCES</t>
  </si>
  <si>
    <t>SAN GERMAN / LOS COPIHUES</t>
  </si>
  <si>
    <t>Laztenia zúñiga/ Nueva platon</t>
  </si>
  <si>
    <t>La plaza / Doctor josé tobías</t>
  </si>
  <si>
    <t>Vicuña rozas /Progreso</t>
  </si>
  <si>
    <t>Gaspar toro /Vicuña rozas</t>
  </si>
  <si>
    <t>Radal / Nva. imperial</t>
  </si>
  <si>
    <t>Radal / San Pablo</t>
  </si>
  <si>
    <t>Martes / Vicuña rozas</t>
  </si>
  <si>
    <t>Radal / Mapocho</t>
  </si>
  <si>
    <t>Salvador gutiérrez / Samuel izquierdo</t>
  </si>
  <si>
    <t>Avenida costanera sur / Santa adriana</t>
  </si>
  <si>
    <t>Laguna Sur / Isla Grande Tierra del Fuego</t>
  </si>
  <si>
    <t>Laguna Sur /Av. La Estrella</t>
  </si>
  <si>
    <t>Laguna Sur / Av. Las Torres</t>
  </si>
  <si>
    <t>Oscar Bonilla / El Salitre</t>
  </si>
  <si>
    <t>Av. La Estrella / El Lazo</t>
  </si>
  <si>
    <t>San Daniel / Iquique</t>
  </si>
  <si>
    <t>AV. TENIENTE CRUZ 1086</t>
  </si>
  <si>
    <t>555 LAS MORAS</t>
  </si>
  <si>
    <t>URMENETA &amp; AUCO (AUKA)</t>
  </si>
  <si>
    <t>400 PJE RINIHUE</t>
  </si>
  <si>
    <t>ALONSO ESCUDERO &amp; BARON DE JURAS REALES</t>
  </si>
  <si>
    <t>MARTIN DE SOLIS &amp; SANTA MARTA</t>
  </si>
  <si>
    <t>13755 PEDRO SANCHO DE LA HOZ</t>
  </si>
  <si>
    <t>PJE HERNAN OLGUIN &amp; AV ARTES Y LETRAS</t>
  </si>
  <si>
    <t>12281 HANGA ROA</t>
  </si>
  <si>
    <t>691 DOMEYKO</t>
  </si>
  <si>
    <t>260 CALDERON DE LA BARCA</t>
  </si>
  <si>
    <t>1012 URALES</t>
  </si>
  <si>
    <t>14332 PJE ROCALLOSAS</t>
  </si>
  <si>
    <t>1311 PJE BOMBERO LUIS TAPIA S</t>
  </si>
  <si>
    <t>14657 LA JARDINERA</t>
  </si>
  <si>
    <t>14668 PJE APALACHES</t>
  </si>
  <si>
    <t>1382 PJE LUIS ALBERTO HEIREMANS SUR</t>
  </si>
  <si>
    <t>MAULLIN &amp; PJE LEMUY</t>
  </si>
  <si>
    <t>921 BAQUEDANO</t>
  </si>
  <si>
    <t>485 AV CENTRAL</t>
  </si>
  <si>
    <t>2277 RAUL BRANEZ</t>
  </si>
  <si>
    <t>2181 AZABACHE</t>
  </si>
  <si>
    <t>15 IGNACIO CREMONES</t>
  </si>
  <si>
    <t>54 TORRES DEL PAINE</t>
  </si>
  <si>
    <t>AMERICA &amp; EYZAGUIRRE</t>
  </si>
  <si>
    <t>AV CENTRAL &amp; AV BALMACEDA</t>
  </si>
  <si>
    <t>AV COLON &amp; MARTIN DE SOLIS</t>
  </si>
  <si>
    <t>AV PORTALES &amp; HUELEN</t>
  </si>
  <si>
    <t>BALMACEDA &amp; PEDRO SANCHO DE LA HOZ</t>
  </si>
  <si>
    <t>CAMPOS DE HIELO &amp; PADRE HURTADO</t>
  </si>
  <si>
    <t>CATALPA &amp; CELTIZ</t>
  </si>
  <si>
    <t>CERRO LA CRUZ &amp; CERRO LO AGUIRRE</t>
  </si>
  <si>
    <t>FRIDA KHALO &amp; DIEGO RIVERA</t>
  </si>
  <si>
    <t>GUAFO &amp; MARIA LUISA BOMBAL</t>
  </si>
  <si>
    <t>GUSTAVO CAMANA GANDARILLAS &amp; HUMBERTO DIAZ CASANUEVA</t>
  </si>
  <si>
    <t>ISLA JUAN FERNANDEZ &amp; LOS ALERCES</t>
  </si>
  <si>
    <t>LA MONTANA &amp; EL REFUGIO</t>
  </si>
  <si>
    <t>SAN JOSE &amp; AV DUCAUD</t>
  </si>
  <si>
    <t>SANTA MERCEDES &amp; AV BALMACEDA</t>
  </si>
  <si>
    <t>SANTA NORMA &amp; SANTA FILOMENA</t>
  </si>
  <si>
    <t>SANTIAGO &amp; QUITO</t>
  </si>
  <si>
    <t>VOLCAN TINGUIRIRICA &amp; LOMAS DE MIRASUR</t>
  </si>
  <si>
    <t>Los Soldadores /Av. San Luis</t>
  </si>
  <si>
    <t>Los Cerezos/Las Torres</t>
  </si>
  <si>
    <t>PJE. 466/LAS TORRES</t>
  </si>
  <si>
    <t>VOLCAN CALBUCO &amp; LAS HIGUERAS</t>
  </si>
  <si>
    <t>LAS ARAUCARIAS &amp; PASEO LAS MANDARINAS</t>
  </si>
  <si>
    <t>Av. San Luis/Calle Principal</t>
  </si>
  <si>
    <t>General Baquedano/ pasaje Carlos Condell ( Población Vicuña Mackenna Sur)</t>
  </si>
  <si>
    <t>Jorge Quevedo/Avda. Estadio Colo-Colo, (Villa Santa Elena)</t>
  </si>
  <si>
    <t>San Vicente de Paúl/Avda. Dr. Amador Neghme Rodríguez</t>
  </si>
  <si>
    <t>Las Constelaciones/Los Cometas ( Población 23 de Enero)</t>
  </si>
  <si>
    <t>Juan XXIII/Las Codornices (Villa Santa Estela)</t>
  </si>
  <si>
    <t>LAS CODORNICES CON FROILAN ROA</t>
  </si>
  <si>
    <t>PLAZA GUATEMALA VILLA MACUL</t>
  </si>
  <si>
    <t>Av. San Pedro de Atacama / Isluga</t>
  </si>
  <si>
    <t>Av. Santa Marta de Huechuraba/Av. El  Sauces</t>
  </si>
  <si>
    <t>Av. Pedro Fontova / De la Viña</t>
  </si>
  <si>
    <t>SERGIO CEPPI &amp; COLON</t>
  </si>
  <si>
    <t>CIENCIAS &amp; AV ELIAS FERNANDEZ ALBANO</t>
  </si>
  <si>
    <t>SANTA ANSELMA &amp; CIENCIAS</t>
  </si>
  <si>
    <t>11 AV PEDRO AGUIRRE CERDA</t>
  </si>
  <si>
    <t>ISABEL LA CATOLICA &amp; PROGRESO</t>
  </si>
  <si>
    <t>ZURICH &amp; PAULINA</t>
  </si>
  <si>
    <t>MAMINA &amp; EL SALADO</t>
  </si>
  <si>
    <t>MENORCA &amp; SAN RAFAEL</t>
  </si>
  <si>
    <t>ANGAMOS &amp; ALMIRANTE NEFF</t>
  </si>
  <si>
    <t>IQUIQUE &amp; JOSE URETA</t>
  </si>
  <si>
    <t>GENERAL FREIRE &amp; COLON</t>
  </si>
  <si>
    <t>ECUADOR &amp; VICTORIA</t>
  </si>
  <si>
    <t>CARACAS &amp; BRISAS DEL MAIPO</t>
  </si>
  <si>
    <t>PEDRO AGUIRRE CERDA &amp; INDUSTRIA</t>
  </si>
  <si>
    <t>ALHUE &amp; DONIHUE</t>
  </si>
  <si>
    <t>JUAN LUIS SANFUENTES &amp; BRASIL</t>
  </si>
  <si>
    <t>ALVEAR &amp; MIRADOR</t>
  </si>
  <si>
    <t>BOLIVIA &amp; JUAN ANTONIO RIOS</t>
  </si>
  <si>
    <t>Llico/Montreal  (Plaza Llico)</t>
  </si>
  <si>
    <t>José Joaquín Prieto/Carlos Edwards (Plaza K-8)</t>
  </si>
  <si>
    <t>Sebastopol con León Tostoy</t>
  </si>
  <si>
    <t>Rivas/Chiloe (Plaza Hermanos Carrera)</t>
  </si>
  <si>
    <t>Ingeniero Budge/Franckfort ( Plaza Bismarck)</t>
  </si>
  <si>
    <t>1º Avenida/5º Transversal (Plaza Jorge Quevedo)</t>
  </si>
  <si>
    <t>Gran Avenida/Salesianos ( Parque El Llano)</t>
  </si>
  <si>
    <t>Rey Alberto/Florencia (Plaza 12 de Octubre)</t>
  </si>
  <si>
    <t>Tristan Matta/Teodoro Smith (Junta Vecinos U.V. Nº 19)</t>
  </si>
  <si>
    <t>Av. Central/Castelar Norte</t>
  </si>
  <si>
    <t>El Pinar/Av. Industrias</t>
  </si>
  <si>
    <t>Benozo Gozzolli/Ureta Cox</t>
  </si>
  <si>
    <t>Navarino/Ganges</t>
  </si>
  <si>
    <t>Llico/Parque Maihue</t>
  </si>
  <si>
    <t>JUAN PLANAS CON VARAS MENA</t>
  </si>
  <si>
    <t>Sierra Bella 2816</t>
  </si>
  <si>
    <t>GENARO SALINAS NORTE &amp; LAJA</t>
  </si>
  <si>
    <t>AV LOS LOROS &amp; TOME</t>
  </si>
  <si>
    <t>CALLE 3 &amp; EDUARDO CORDERO</t>
  </si>
  <si>
    <t>Tobalaba con Francisco Villagra (Plaza Las Campanas)</t>
  </si>
  <si>
    <t>Lynch Sur Nº 461 (Sede Junta de Vecinos Nº 8)</t>
  </si>
  <si>
    <t>Raúl Silva Castro esq. Ramón Cruz (Junta de Vecinos Nro. 23, Villa Frei)</t>
  </si>
  <si>
    <t>El Valle/Afluente</t>
  </si>
  <si>
    <t>Altiplano/Grecia</t>
  </si>
  <si>
    <t>TOBALABA/GRECIA</t>
  </si>
  <si>
    <t>Constitución/Antonia López de Bello(plaza Camilo Mori)</t>
  </si>
  <si>
    <t>Sta. Isabel - Rauli</t>
  </si>
  <si>
    <t>PORTUGAL  - RANCAGUA</t>
  </si>
  <si>
    <t>SANTA ISABEL - SAN DIEGO</t>
  </si>
  <si>
    <t>JOSE MIGUEL DE LA BARRA - ISABEL VALDES VERGARA</t>
  </si>
  <si>
    <t>TARAPACA - SAN FRANCISCO</t>
  </si>
  <si>
    <t>PLAZA DE ARMAS</t>
  </si>
  <si>
    <t>Tristan Cornejo / Gaspar Olea (Plaza)</t>
  </si>
  <si>
    <t>Cotapos / Guanaco</t>
  </si>
  <si>
    <t>Av. Perú / Santos Dumont</t>
  </si>
  <si>
    <t>San Gerardo/ Obispo del Pozo</t>
  </si>
  <si>
    <t>Av. Las Torres / Víctor Cuccuini</t>
  </si>
  <si>
    <t>Doctor Ostornol /General Roca</t>
  </si>
  <si>
    <t>Schlack / De la Galaxia</t>
  </si>
  <si>
    <t>DORSAL 1099 - DIAGONAL JOSE MARIA CARO.</t>
  </si>
  <si>
    <t>MUÑOZ GAMERO - RECOLETA</t>
  </si>
  <si>
    <t>SAPU VALDIVIESO</t>
  </si>
  <si>
    <t>Luis Galdames / Las Enredaderas</t>
  </si>
  <si>
    <t>Los Ángeles / El Pino</t>
  </si>
  <si>
    <t>Los Nidos / Huasco</t>
  </si>
  <si>
    <t>Domingo Sta. María Fte. Nº 1608, Plaza Cadiz</t>
  </si>
  <si>
    <t>Lopez de Alcazar / Pinto</t>
  </si>
  <si>
    <t>Rivera fte. Cancha fútbol Villa Ríos</t>
  </si>
  <si>
    <t>Lopez de Alcazar / Retiro (conjunto de Deptos.)</t>
  </si>
  <si>
    <t>Gamero / Sara Gajardo (deptos Juan Antonio Ríos)</t>
  </si>
  <si>
    <t>Lopez de Alcazar / Colón (ciudadanos Peruanos)</t>
  </si>
  <si>
    <t>Pinto / Maruri</t>
  </si>
  <si>
    <t>AV FERMIN VIVACETA 571 ENTRE COMANDANTE CANALES Y RIVERA</t>
  </si>
  <si>
    <t>LAS ARAUCARIAS ESQ. REINA MARIA</t>
  </si>
  <si>
    <t>ALCD. GERMAN DOMINGUEZ ESQ. SALOMON SACK</t>
  </si>
  <si>
    <t>P.FAUSTINO GAZZIERO ESQ A.GUILLERMO BRAVO</t>
  </si>
  <si>
    <t>EL MOLINO ESQ CORACEROS</t>
  </si>
  <si>
    <t>GENERAL OSCAR BONILLA 3557 ENTRE AMATISTA Y TURQUESA.</t>
  </si>
  <si>
    <t>LOS CASTAÑOS 1270</t>
  </si>
  <si>
    <t>Av. El Cortijo 2895</t>
  </si>
  <si>
    <t>Av. Independencia 3499</t>
  </si>
  <si>
    <t>Av. La Palmilla 3673</t>
  </si>
  <si>
    <t>Avda. Independencia Nº 5663</t>
  </si>
  <si>
    <t>Mar Azul / B. Juras Reales</t>
  </si>
  <si>
    <t>Av. Diego Silva 1308</t>
  </si>
  <si>
    <t>Av. Dorsal 1495</t>
  </si>
  <si>
    <t>Jerez / Bilbao</t>
  </si>
  <si>
    <t>CAUQUENES - GUANACO</t>
  </si>
  <si>
    <t>AVIADOR ACEVEDO 1708</t>
  </si>
  <si>
    <t>AV. PEDRO FONTOVA 4107</t>
  </si>
  <si>
    <t>ALFALFAL 5730</t>
  </si>
  <si>
    <t>ANTONA 1835</t>
  </si>
  <si>
    <t>Av. Guanaco 3250, esq. Dorsal</t>
  </si>
  <si>
    <t>RAUL MONTT - CAROLINA</t>
  </si>
  <si>
    <t>AV. ZAPADORES 1099</t>
  </si>
  <si>
    <t>AV. ZAPADORES ESQ. JOSE SANTOS OSSA</t>
  </si>
  <si>
    <t>FRANCISCO CERDA 1073</t>
  </si>
  <si>
    <t>RECOLETA 4125</t>
  </si>
  <si>
    <t>Retiro con escanilla</t>
  </si>
  <si>
    <t>Nueva 1 con Nueva 2</t>
  </si>
  <si>
    <t>PASCUAL ORTEGA &amp; GABRIELA MISTRAL</t>
  </si>
  <si>
    <t>JALISCO &amp; LA HABANA (TUXPAN)</t>
  </si>
  <si>
    <t>Las Encinas 2801 (Sapu Rosita Renard)</t>
  </si>
  <si>
    <t>Salvador Bustos, Avenida Grecia con Juan Moya</t>
  </si>
  <si>
    <t>Irarrazaval/Francisco Molina (plaza Ñuñoa)</t>
  </si>
  <si>
    <t>Sócrates Nro. 1237 (- Junta de Vecinos Nro. 32, Villa Olímpica)</t>
  </si>
  <si>
    <t>Los Jazmines áesq. Vía Ocho (Junta de Vecinos Nro. 33 Villa Salvador Cruz Gana)</t>
  </si>
  <si>
    <t>Los  Tres Antonios  Nro. 1650 (Oficina Municipal OPD., Población Rosita Renard )</t>
  </si>
  <si>
    <t>Los Plátanos/Avda. Castillo Urízar (Villa Santa Carolina)</t>
  </si>
  <si>
    <t>AMANDA LABARCA CON CALLE 3 (PASAJE TRECE)</t>
  </si>
  <si>
    <t>SANTA JULIA CON LOS ESPINOS</t>
  </si>
  <si>
    <t>ESTANQUES MOVILES MUNICIPALIDAD</t>
  </si>
  <si>
    <t>Mozart/Haydn</t>
  </si>
  <si>
    <t>Plaza Gacitua ; Tocornal - Sta. Elvira</t>
  </si>
  <si>
    <t>Ñuble - Lord Cochranne</t>
  </si>
  <si>
    <t>Placer - Berta Fernandez</t>
  </si>
  <si>
    <t>Plaza Yarur ; Siria - San Agustin</t>
  </si>
  <si>
    <t>Abate Molina - Unión LatinoAmericana</t>
  </si>
  <si>
    <t>Plaza Melipilla ; Exposición - Sepulveda Leyton</t>
  </si>
  <si>
    <t>ÑUBLE - SIERRA BELLA</t>
  </si>
  <si>
    <t>VICTORIA - NATANIEL COX</t>
  </si>
  <si>
    <t>GENERAL RONDIZZONI - BEAUCHEFF</t>
  </si>
  <si>
    <t>AV MATTA - LIRA.</t>
  </si>
  <si>
    <t>BASCUÑAN GUERRERO - ANTOFAGASTA</t>
  </si>
  <si>
    <t>QUITALMAHUE &amp; SAN PEDRO</t>
  </si>
  <si>
    <t>APOSTOL TOMAS &amp; APOSTOL TADEO</t>
  </si>
  <si>
    <t>SAGRADA FAMILIA &amp; PJE RIO LOIRA</t>
  </si>
  <si>
    <t>CALLE 1 &amp; 9 DE AGOSTO</t>
  </si>
  <si>
    <t>AV JUANITA &amp; LA LECHERIA</t>
  </si>
  <si>
    <t>LAGUNILLAS &amp; AV JUANITA</t>
  </si>
  <si>
    <t>EL RODEO &amp; PJE ESCORPION</t>
  </si>
  <si>
    <t>2595 EL OLIVAR</t>
  </si>
  <si>
    <t>RIO LAS LENAS &amp; PJE ESTERO PARRAGUIRRE</t>
  </si>
  <si>
    <t>3725 PJE ESTERO VALLE HIDALGO</t>
  </si>
  <si>
    <t>AV. CENTRAL 4000 POB. LO VALLEDOR NORTE</t>
  </si>
  <si>
    <t>CAIMANES CON PINTOR DE LA FUENTE</t>
  </si>
  <si>
    <t>AUGUSTO CESAR SANDINO CON ALEJANDRO PETIËN</t>
  </si>
  <si>
    <t>FRATERNAL CON MAYA</t>
  </si>
  <si>
    <t>CHACAO CON ARMADA NACIONAL</t>
  </si>
  <si>
    <t>PASAJE 5 CON PASAJE 6 POBLACION TRICOLOR</t>
  </si>
  <si>
    <t>SALVADOR ALLENDE 2029 (MUNICIPALIDAD )</t>
  </si>
  <si>
    <t>PASAJE 5 ENTRE J. J. PRIETO Y REUMEN</t>
  </si>
  <si>
    <t>REUMEN CON MELINKA</t>
  </si>
  <si>
    <t>ESTADIO MUNICIPAL (AV. LA MARINA)</t>
  </si>
  <si>
    <t>PLAZA BALMACEDA (J. BASTIAS / J.J. VALLEJOS) FREN. A SEDE SOCIAL</t>
  </si>
  <si>
    <t>CONSULTORIO DAVILA (CLUB HIPICO / ALHUE)</t>
  </si>
  <si>
    <t>PZA. V. DIAZ LOPEZ, FREN. A LICEO E. BACKAUSSE (J. BACKAUSSE 2850)</t>
  </si>
  <si>
    <t>NAVIDAD CON CLUB HÍPICO</t>
  </si>
  <si>
    <t>M. ERRAZURIZ / LA MARINA (FRENTE A COLEGIO MARQUEZ DE OVANDO)</t>
  </si>
  <si>
    <t>LAZO CON CLUB HIPICO</t>
  </si>
  <si>
    <t>PLAZA 1º DE MAYO (1º DE MAYO CON CARLOS MARX)</t>
  </si>
  <si>
    <t>RANQUIL CON UNIDAD POPULAR</t>
  </si>
  <si>
    <t>(PLAZA NVA. INDEPENDENCIA) MARIO CARNEIRO CON ANITA LIZANA</t>
  </si>
  <si>
    <t>VECINAL CON 11 DE SEPTIEMBRE</t>
  </si>
  <si>
    <t>CLUB HÍPICO 6238 (DEPARTAMENTO EMERGENCIA)</t>
  </si>
  <si>
    <t>LAZO CON ABRANQUIL</t>
  </si>
  <si>
    <t>POBLACIÓN DAVILA JUNTA DE VECINOS Nº1 FRENTE CONSULTORIO</t>
  </si>
  <si>
    <t>Padre Letelier/El Comendador(Plaza)</t>
  </si>
  <si>
    <t>Los Arroyuelos/Av. Las Torres</t>
  </si>
  <si>
    <t>Nueva Vida/Orlando Letelier</t>
  </si>
  <si>
    <t>LOS PRESIDENTES/CONSISTORIAL</t>
  </si>
  <si>
    <t>Grecia 8735 (frente a la Municipalidad de Peñalolén)</t>
  </si>
  <si>
    <t>Río Claro/recia (lado norte)</t>
  </si>
  <si>
    <t>SANTA RAQUEL &amp; RAFAEL MATUS</t>
  </si>
  <si>
    <t>LUIS MATTE LARRAIN &amp; COQUIMBO</t>
  </si>
  <si>
    <t>JUAN DE DIOS MALEBRAN &amp; RALCO</t>
  </si>
  <si>
    <t>PEDRO LIRA &amp; ALBERTO ORREGO LUCO</t>
  </si>
  <si>
    <t>LUIS MATTE LARRAIN &amp; CARLOS AGUIRRE LUCO</t>
  </si>
  <si>
    <t>EL LABRADOR &amp; PJE BONN</t>
  </si>
  <si>
    <t>NEMESIO VICUNA &amp; PJE CANAL DEL CARMEN</t>
  </si>
  <si>
    <t>LUIS MATTE LARRAIN &amp; AV MEXICO</t>
  </si>
  <si>
    <t>LUIS MATTE LARRAIN &amp; AV RAMON VENEGAS</t>
  </si>
  <si>
    <t>AV LAS NIEVES ORIENTE &amp; AV GABRIELA ORIENTE</t>
  </si>
  <si>
    <t>AV MEXICO &amp; AV LAS TORRES</t>
  </si>
  <si>
    <t>AV DIEGO PORTALES &amp; AV TOBALABA</t>
  </si>
  <si>
    <t>JULIO CESAR &amp; SAN JOSE DE LA ESTRELLA</t>
  </si>
  <si>
    <t>MARIA ELENA &amp; BAHIA CATALINA</t>
  </si>
  <si>
    <t>JOAQUIN EDWARDS BELLO &amp; JOSE SANTOS GONZALEZ</t>
  </si>
  <si>
    <t>LAS UVAS Y EL VIENTO &amp; AV PARQUE</t>
  </si>
  <si>
    <t>SAN JOSE DE LA ESTRELLA &amp; VICUNA</t>
  </si>
  <si>
    <t>SOFIA EASTMAN DE HUNNEUS &amp; PUTRE</t>
  </si>
  <si>
    <t>GENERAL ARRIAGADA &amp; AV LA SERENA</t>
  </si>
  <si>
    <t>12975 AV SANTA ROSA</t>
  </si>
  <si>
    <t>3741 LA PRIMAVERA</t>
  </si>
  <si>
    <t>12221 PEDRO PRADO</t>
  </si>
  <si>
    <t>12537 PORTO ALEGRE</t>
  </si>
  <si>
    <t>987 SANTO TOMAS</t>
  </si>
  <si>
    <t>EL FUNDADOR &amp; LONGOMAVICO</t>
  </si>
  <si>
    <t>14076 AV JUANITA</t>
  </si>
  <si>
    <t>10739 PIO X (10749)</t>
  </si>
  <si>
    <t>820 ANIBAL HUNNEUS</t>
  </si>
  <si>
    <t>707 JACARANDA</t>
  </si>
  <si>
    <t>1007 EL CANELO</t>
  </si>
  <si>
    <t>2095 TUCAPEL</t>
  </si>
  <si>
    <t>PORTO ALEGRE &amp; BALDOMERO LILLO</t>
  </si>
  <si>
    <t>CRETA &amp; LUIS MATTE LARRAIN</t>
  </si>
  <si>
    <t>CRETA &amp; PORVENIR</t>
  </si>
  <si>
    <t>BAHIA CATALINA &amp; BORDE SUR</t>
  </si>
  <si>
    <t>EJERCITO LIBERTADOR &amp; OMAR HERRERA GUTIERREZ</t>
  </si>
  <si>
    <t>REAL AUDIENCIA &amp; EJERCITO LIBERTADOR</t>
  </si>
  <si>
    <t>ARTURO PRAT &amp; EJERCITO LIBERTADOR</t>
  </si>
  <si>
    <t>LA VINA &amp; PEDRO DUARTE</t>
  </si>
  <si>
    <t>AV SALVADOR ALLENDE &amp; TOCORNAL GREZ</t>
  </si>
  <si>
    <t>TOCORNAL GREZ &amp; GANDARILLAS</t>
  </si>
  <si>
    <t>AV LAS NIEVES &amp; COQUIMBO</t>
  </si>
  <si>
    <t>NEMESIO VICUNA &amp; JUAN SEBASTIAN BACH</t>
  </si>
  <si>
    <t>NEMESIO VICUNA &amp; AV LAS NIEVES ORIENTE</t>
  </si>
  <si>
    <t>AV SAN CARLOS &amp; CALETA EL MEMBRILLO</t>
  </si>
  <si>
    <t>PJE SALITRERA GERMANIA &amp; PJE SALITRERA BELLAVISTA</t>
  </si>
  <si>
    <t>Las Petunias / Campanulas</t>
  </si>
  <si>
    <t>Jorge Inostroza / Av. Recoleta</t>
  </si>
  <si>
    <t>Lo Campino / Carampague</t>
  </si>
  <si>
    <t>Los Americanos/Av. Lo Marcoleta</t>
  </si>
  <si>
    <t>Av. Lo Marcoleta/ OHiggins</t>
  </si>
  <si>
    <t>Av. Lo Marcoleta/Santa Luisa</t>
  </si>
  <si>
    <t>Av. Lo Marcoleta/San Luis</t>
  </si>
  <si>
    <t>M A Matta/ Luis Torterolo</t>
  </si>
  <si>
    <t>Pasaje Texas/ Pasaje Dalas</t>
  </si>
  <si>
    <t>OHiggins/ Romeral</t>
  </si>
  <si>
    <t>Aranjuez / Valle Lo Campino</t>
  </si>
  <si>
    <t>Septimo de Linea co Los maitenes</t>
  </si>
  <si>
    <t>Av. Manuel A. Matta con Av. Las Torres</t>
  </si>
  <si>
    <t>Los Condores / 4 Oriente</t>
  </si>
  <si>
    <t>Sebastian Elcano/Alonso de Camargo</t>
  </si>
  <si>
    <t>Fleming/La Catolica</t>
  </si>
  <si>
    <t>Bilbao/Duqueco</t>
  </si>
  <si>
    <t>Av.Manquehue Sur/Isabel la Católica</t>
  </si>
  <si>
    <t>Echeñique con Carlos Ossandon (Plaza Ossandon)</t>
  </si>
  <si>
    <t>Avda. Larraín Nº 9925 (Municipalidad de La Reina)</t>
  </si>
  <si>
    <t>Piuchén con  Canilboro Villa Municipal (Sede Junta de vecinos Nº 12)</t>
  </si>
  <si>
    <t>CONSULTORIO OSSANDÓN (ECHEÑIQUE 8469)</t>
  </si>
  <si>
    <t>Iglesia San José, Onofre Jarpa con Leonardo Murialdo ( Plaza La Reina )</t>
  </si>
  <si>
    <t>Carlos Antunez/Alfredo Barros Errazuriz (Interior recinto Departamentos)</t>
  </si>
  <si>
    <t>Pedro de Valdivia 963(Fte Municipalidad)</t>
  </si>
  <si>
    <t>El Bosque/Pocuro(Plaza Rio de Janeiro)</t>
  </si>
  <si>
    <t>Clemente Fabres/Teresa Salas</t>
  </si>
  <si>
    <t>Francisco Bilbao/Antonio Varas (esq, sur oriente)</t>
  </si>
  <si>
    <t>Antonio Varas/Bilbao (Interior Paque Inés de Suarez)</t>
  </si>
  <si>
    <t>Chile España/Aguilucho (Reforzar)</t>
  </si>
  <si>
    <t>Providencia /Carlos antúnez(Torre)</t>
  </si>
  <si>
    <t>Torres Tobalaba entre Tobalaba y Bilbao</t>
  </si>
  <si>
    <t>Sucre 2825 (Junta de Vecinos nro.8)</t>
  </si>
  <si>
    <t>Amapolas 4841 (Junta de Vecinos nro.1)</t>
  </si>
  <si>
    <t>Tarragona/Alcantara</t>
  </si>
  <si>
    <t>Errázuriz/Alcantara</t>
  </si>
  <si>
    <t>Isabel la Católica/Santa Adriana</t>
  </si>
  <si>
    <t>Latadia/Sebastian Elcano</t>
  </si>
  <si>
    <t>Patricia Isidora 2130 (Sede de la Junta Nº 1)</t>
  </si>
  <si>
    <t>Alcalde Chadwick entre Rutilio Rivas y José Ortega y Gasett (Plaza Nueva Delhi)</t>
  </si>
  <si>
    <t>Santa Rita Nº 1153 (Centro Cultural)</t>
  </si>
  <si>
    <t>Huemes con Genaro Benavides (Plaza Bombero  Soto)</t>
  </si>
  <si>
    <t>Palmas de Mallorca entre  José Zapiola y Gilbrartar (Plaza Gabriela Mistral)</t>
  </si>
  <si>
    <t>COSTANERA NORTE - TOTAL BAJO</t>
  </si>
  <si>
    <t>VICUÑA MACKENNA - JOSE MIGUEL INFANTE</t>
  </si>
  <si>
    <t>CONDEL - JOSE MIGUEL INFANTE</t>
  </si>
  <si>
    <t>MANUEL RODRIGUEZ - GENERAL FREIRE</t>
  </si>
  <si>
    <t>AV AMERICO VESPUCIO &amp; AV CENTRAL CARDENAL RAUL SILVA H</t>
  </si>
  <si>
    <t>CARDENAL JOSE MARIA CARO &amp; AV CENTRAL CARDENAL RAUL SILVA H</t>
  </si>
  <si>
    <t>SANTA ANITA &amp; PRESIDENTE SALVADOR ALLENDE</t>
  </si>
  <si>
    <t>VALPARAISO &amp; CARLOS DITTBORN</t>
  </si>
  <si>
    <t>HUASCO &amp; PRESIDENTE SALVADOR ALLENDE</t>
  </si>
  <si>
    <t>Guillermo Subiabre/ Av. Bosque Santiago</t>
  </si>
  <si>
    <t>527 CALI</t>
  </si>
  <si>
    <t>10208 AV VICUNA MACKENNA</t>
  </si>
  <si>
    <t>MAMINA &amp; LAGO CHUNGARA</t>
  </si>
  <si>
    <t>LAGO YELCHO &amp; LAGO LA PALOMA</t>
  </si>
  <si>
    <t>EL CABILDO &amp; AV VICUNA MACKENNA ORIENTE</t>
  </si>
  <si>
    <t>8479 SANTA RAQUEL</t>
  </si>
  <si>
    <t>7607 AV AMERICO VESPUCIO</t>
  </si>
  <si>
    <t>8892 AV PERU</t>
  </si>
  <si>
    <t>1270 ALONSO DE ERCILLA</t>
  </si>
  <si>
    <t>LAUTARO &amp; HUECHUN</t>
  </si>
  <si>
    <t>LIBERTADOR &amp; AV PADRE ESTEBAN GUMUCIO VIVEZ</t>
  </si>
  <si>
    <t>AV PADRE ESTEBAN GUMUCIO VIVEZ &amp; AV CARDENAL RAUL SILVA HENRIQUEZ</t>
  </si>
  <si>
    <t>PJE 6 &amp; CALLE P</t>
  </si>
  <si>
    <t>SEBASTOPOL &amp; MANIO</t>
  </si>
  <si>
    <t>AV LINARES &amp; PETORCA</t>
  </si>
  <si>
    <t>PARRAL &amp; COMBARBALA</t>
  </si>
  <si>
    <t>SAN GREGORIO &amp; ANGOL</t>
  </si>
  <si>
    <t>QUILPUE &amp; PRESIDENTE EISENHOWER</t>
  </si>
  <si>
    <t>AV AMERICO VESPUCIO &amp; AV SANTA ROSA</t>
  </si>
  <si>
    <t>800 ISLA JAVIER</t>
  </si>
  <si>
    <t>TRICOLOR &amp; ISLA QUIRIQUINA</t>
  </si>
  <si>
    <t>AV CARDENAL RAUL SILVA HENRIQUEZ &amp; AV SAN GREGORIO</t>
  </si>
  <si>
    <t>VECINAL SUR &amp; GENERAL SILVA</t>
  </si>
  <si>
    <t>MAR TIRRENO &amp; LAS PARCELAS</t>
  </si>
  <si>
    <t>TUCAPEL &amp; NUEVA IMPERIAL</t>
  </si>
  <si>
    <t>GENERAL SILVA &amp; LAS PARCELAS</t>
  </si>
  <si>
    <t>LOS RAULIES &amp; SANTA ELENA</t>
  </si>
  <si>
    <t>SANTA ELENA &amp; LAS PERLAS</t>
  </si>
  <si>
    <t>612 EL LIBERTADOR</t>
  </si>
  <si>
    <t>LOS NACARES &amp; LOS OLIVOS</t>
  </si>
  <si>
    <t>JORGE LUCO &amp; LOS PATOS</t>
  </si>
  <si>
    <t>AZUL ANIL &amp; HIERRO FORJADO</t>
  </si>
  <si>
    <t>ALMIRANTE RIVEROS &amp; 1 SUR (SUR)</t>
  </si>
  <si>
    <t>AV SUR &amp; BAQUEDANO</t>
  </si>
  <si>
    <t>BAQUEDANO &amp; EL PINO</t>
  </si>
  <si>
    <t>SANTA SARA &amp; CALLE CORTA (CLARA SOLOVERA CORTES)</t>
  </si>
  <si>
    <t>AUGUSTO DHALMAR &amp; AGUSTIN CALDERON ROJAS</t>
  </si>
  <si>
    <t>PICTON &amp; LOS NOGALES</t>
  </si>
  <si>
    <t>881 VICTOR PLAZA MAYORGA</t>
  </si>
  <si>
    <t>GENERAL KORNER &amp; RENGO</t>
  </si>
  <si>
    <t>LOS RAULIES &amp; EL LIBERTADOR</t>
  </si>
  <si>
    <t>9889 PJE LIMACHE</t>
  </si>
  <si>
    <t>GOYCOLEA &amp; MANUEL BALLESTEROS</t>
  </si>
  <si>
    <t>AV OSSA &amp; PJE GLORIA</t>
  </si>
  <si>
    <t>TRINIDAD RAMIREZ &amp; ROSARIO DE SANTA FE</t>
  </si>
  <si>
    <t>JULIO COVARRUBIA &amp; ARTURO PRAT</t>
  </si>
  <si>
    <t>TORREBLANCA &amp; NUEVA PONIENTE</t>
  </si>
  <si>
    <t>PERO &amp; AV OSSA</t>
  </si>
  <si>
    <t>1777 AV OBSERVATORIO</t>
  </si>
  <si>
    <t>1746 CELANOVA</t>
  </si>
  <si>
    <t>10718 LOS ALMENDROS PONIENTE</t>
  </si>
  <si>
    <t>10977 PJE SANTA TRINIDAD</t>
  </si>
  <si>
    <t>13451 PASO DRAKE</t>
  </si>
  <si>
    <t>13938 SANTA MERCEDES</t>
  </si>
  <si>
    <t>13737 INCAHUASI</t>
  </si>
  <si>
    <t>JUAN WILLIAMS &amp; JUAN LUIS SANFUENTES</t>
  </si>
  <si>
    <t>MILLARAY &amp; SARGENTO CANDELARIA</t>
  </si>
  <si>
    <t>SARGENTO CANDELARIA &amp; PEDRO AGUIRRE CERDA</t>
  </si>
  <si>
    <t>JOSE SANTOS GONZALEZ &amp; AV SANTA ROSA</t>
  </si>
  <si>
    <t>GENERAL BARCELO LIRA &amp; PEDRO AGUIRRE CERDA</t>
  </si>
  <si>
    <t>RIQUELME &amp; ANIBAL ZANARTU</t>
  </si>
  <si>
    <t>SAN FRANCISCO &amp; VENANCIA LEIVA</t>
  </si>
  <si>
    <t>VICUNA MACKENNA &amp; INDEPENDENCIA</t>
  </si>
  <si>
    <t>EL MAITEN &amp; EL VOLCAN</t>
  </si>
  <si>
    <t>LOS MAQUIS &amp; MANUEL RODRIGUEZ</t>
  </si>
  <si>
    <t>Av. Valle Norte (Rotonda)</t>
  </si>
  <si>
    <t>CLIENTES CRÍTICOS</t>
  </si>
  <si>
    <t>PEÑALOLÉN</t>
  </si>
  <si>
    <t>CONCHALÍ</t>
  </si>
  <si>
    <t>CLINICA LAS CONDES S.A.</t>
  </si>
  <si>
    <t>VILLA DE LA SALUD LTDA.</t>
  </si>
  <si>
    <t>VILLA SOLEARES S.A.</t>
  </si>
  <si>
    <t>INMOB .CLINICA  SAN CARLOS DE APOQ .SA</t>
  </si>
  <si>
    <t>MEDICINA Y CIRUGIA ESTETICA SIGLO XXI SA</t>
  </si>
  <si>
    <t>C.AMOR MISERIC.P.SN.JOSE</t>
  </si>
  <si>
    <t>HOGAR DE ANCIANOS</t>
  </si>
  <si>
    <t>SERVICIOS MEDICOS TABANCURA S.A.</t>
  </si>
  <si>
    <t>CENTRO DIAGNOSTICO CLINICA TABANCURA S.A</t>
  </si>
  <si>
    <t>CLINICA ALEMANA DE SANTIAGO S.A.</t>
  </si>
  <si>
    <t>CLINICA POCURO LTDA.</t>
  </si>
  <si>
    <t>HOSPITAL DE CARABINEROS</t>
  </si>
  <si>
    <t>N.CLINICA CORDILLERA P.HOSPITALIZADAS SA</t>
  </si>
  <si>
    <t>CLINICA LAS NIEVES</t>
  </si>
  <si>
    <t>CLINICAS LAS NIEVES S.A.</t>
  </si>
  <si>
    <t>HOSPITAL DE LA FACH</t>
  </si>
  <si>
    <t>HOSPITAL INSTITUTO TRAUMATOLOGICO</t>
  </si>
  <si>
    <t>GENDARMERIA DE CHILE</t>
  </si>
  <si>
    <t>CLINICA PSIQUIATRICA</t>
  </si>
  <si>
    <t>SERV.DE SALUD OCCID.HOSP.SN JUAN DE DIOS</t>
  </si>
  <si>
    <t>SERV.DE SALUD OCC.HOSP.SAN JUAN DE DIOS</t>
  </si>
  <si>
    <t>CLINICA PSIQUIATRICA SANTA CECILIA</t>
  </si>
  <si>
    <t>HOSPITAL SAN JUAN DE DIOS</t>
  </si>
  <si>
    <t>HOSPITAL DEL PROFESOR</t>
  </si>
  <si>
    <t>CLINICA LOS COIHUES S.P.A.</t>
  </si>
  <si>
    <t>HOSPITAL DR. FELIX BULNES CERDA</t>
  </si>
  <si>
    <t>HOSPITAL DR.FELIX BULNES CERDA</t>
  </si>
  <si>
    <t>SERVICIO NACIONAL DE MENORES</t>
  </si>
  <si>
    <t>CENTRO DE DIALISIS ÑUÑOA LTDA.</t>
  </si>
  <si>
    <t>MUTUAL DE SEGURIDAD C.CH.C.</t>
  </si>
  <si>
    <t>FUND.HOGAR DE CRISTO</t>
  </si>
  <si>
    <t>FUNDACION DOCTOR GANTZ</t>
  </si>
  <si>
    <t>CENTRO DE DIALISIS I.I.E.M. LTDA.</t>
  </si>
  <si>
    <t>CLINICA Y CENTRO MED.DELGADO LTDA.</t>
  </si>
  <si>
    <t>HOSPITAL PARROQUIAL DE SAN BERNARDO</t>
  </si>
  <si>
    <t>CENTRO MEDICO Y DE DIALISIS OHIGGINS</t>
  </si>
  <si>
    <t>HOSPITAL EL PINO</t>
  </si>
  <si>
    <t>HOGAR DE CRISTO</t>
  </si>
  <si>
    <t>GENDARMERIA DE CHILE RETEN C.P.F STGO</t>
  </si>
  <si>
    <t>SERVICIO SALUD</t>
  </si>
  <si>
    <t>CLINICA DEL CARMEN</t>
  </si>
  <si>
    <t>HOSPITAL SANTIAGO ORIENTE</t>
  </si>
  <si>
    <t>FUNDACION REGASO</t>
  </si>
  <si>
    <t>CENTRO MEDICO DE DIALISIS LTDA.</t>
  </si>
  <si>
    <t>CENTRO MEDICO Y DE DIALISIS 25 LTDA.</t>
  </si>
  <si>
    <t>HOSPITAL TRUDEAU</t>
  </si>
  <si>
    <t>MARIA I.PEREZ CANDIA</t>
  </si>
  <si>
    <t>HOSP.DR.EXEQUIEL GONZALEZ CORTES</t>
  </si>
  <si>
    <t>GENDARMERIA DE CHILE SALA</t>
  </si>
  <si>
    <t>HOSPITAL R. BARROS LUCO</t>
  </si>
  <si>
    <t>CLINICA SAN MIGUEL LTDA.</t>
  </si>
  <si>
    <t>CLINICA    HEWSTONE   LTDA.</t>
  </si>
  <si>
    <t>CLINICA JUAN XXIII S.A.</t>
  </si>
  <si>
    <t>HOSPITAL R. BARROS</t>
  </si>
  <si>
    <t>S.RODRIGUEZ Y ABALO</t>
  </si>
  <si>
    <t>CASA DE ACOGIDA LA ESPERANZA</t>
  </si>
  <si>
    <t>SENAME</t>
  </si>
  <si>
    <t>SERVICIO NACIONAL</t>
  </si>
  <si>
    <t>CENTRO ABIERTO SANDRA VICTORIA LTDA.</t>
  </si>
  <si>
    <t>UNION ARABE BENEFI</t>
  </si>
  <si>
    <t>SOC.PRESTADORA ATENCIONES MEDICAS</t>
  </si>
  <si>
    <t>HOSPITAL PEDRO AGUIRRE CERDA</t>
  </si>
  <si>
    <t>HOGAR DE ANCIANOS AMOR DE DIOS</t>
  </si>
  <si>
    <t>CLINICA ORIENTE LTDA</t>
  </si>
  <si>
    <t>HOSPITAL CLINICO U.C.</t>
  </si>
  <si>
    <t>GENDARMERIA DE CHILE C.D.P. DE SANTIAGO</t>
  </si>
  <si>
    <t>DR.ROBERTO DEL RIO</t>
  </si>
  <si>
    <t>CENTRO DE DIALISIS RECOLETA</t>
  </si>
  <si>
    <t>DR.JOSE HORWITZ BARAK</t>
  </si>
  <si>
    <t>HOSPITAL DR.ROBERTO DEL RIO</t>
  </si>
  <si>
    <t>CLINICA DAVILA</t>
  </si>
  <si>
    <t>CLINICA SANTA MARIA S.A.</t>
  </si>
  <si>
    <t>UNIVERSIDAD DE CHILE</t>
  </si>
  <si>
    <t>INST. ONCOLOGICO DR.CAUPOLICAN PARDO C.</t>
  </si>
  <si>
    <t>CORPORACION DEL HOSPITAL DE NIÑOS</t>
  </si>
  <si>
    <t>CLINICA CENTRAL S.A.</t>
  </si>
  <si>
    <t>HOSPITAL SAN JOSE</t>
  </si>
  <si>
    <t>CLINICA LAS VIOLETAS S.A.</t>
  </si>
  <si>
    <t>CLINICA SAN JAVIER S.A.</t>
  </si>
  <si>
    <t>ASISTENCIA PUBLICA DR.ALEJANDRO DEL RIO</t>
  </si>
  <si>
    <t>CENTRO DE EST. PARA LA CALIDAD DE VIDA</t>
  </si>
  <si>
    <t>ASOCIACION CHILENA DE SEGURIDAD</t>
  </si>
  <si>
    <t>FUNDACION LAS ROSAS</t>
  </si>
  <si>
    <t>SERVICIO DE SALUD METROPOLITANO NORTE</t>
  </si>
  <si>
    <t>CENTRO DE DIALISIS SAINT JOSEPH LTDA.</t>
  </si>
  <si>
    <t>CLINICA SANTA RAFAELA LTDA.</t>
  </si>
  <si>
    <t>CARABINEROS DE CHILE</t>
  </si>
  <si>
    <t>CLINICA ÑUÑOA LTDA.</t>
  </si>
  <si>
    <t>CLINICA PSIQUIATRICA MACUL LTDA.</t>
  </si>
  <si>
    <t>HOGAR PAULISTA LTDA.</t>
  </si>
  <si>
    <t>SENAME CASA NACIONAL DEL NIÑO</t>
  </si>
  <si>
    <t>CENTRO DE DETENCION PREVENTIVA STGO 1</t>
  </si>
  <si>
    <t>DINA PINO ACEVEDO</t>
  </si>
  <si>
    <t>HOSPITAL CLINICO SAN BORJA ARRIARAN</t>
  </si>
  <si>
    <t>CLINICA SANTA INES LTDA.</t>
  </si>
  <si>
    <t>CLINICA SIERRA BELLA</t>
  </si>
  <si>
    <t>CLINICA PEDRO MONTT LTDA.</t>
  </si>
  <si>
    <t>SEVICIOS DE DIALISIS SANTOS DUMONT LTDA.</t>
  </si>
  <si>
    <t>CLINICA PEDRO MONTT LTDA</t>
  </si>
  <si>
    <t>CLINICA Y MATERNIDAD PRESBITERIANA</t>
  </si>
  <si>
    <t>HOGAR DE ACOGIDA LAS VIOLETAS LTDA.</t>
  </si>
  <si>
    <t>CENTRO DE DIALISIS MIAQUEN LTDA.</t>
  </si>
  <si>
    <t>INSTITUTO DE SALUD</t>
  </si>
  <si>
    <t>CLINICA MEDICA QUIRURGICA COSTANERA LTDA</t>
  </si>
  <si>
    <t>INSTITUTO DE DIAGNOSTICO S.A.</t>
  </si>
  <si>
    <t>CLINICA PSIQUIATRICA RAQUEL GAETE S.A.</t>
  </si>
  <si>
    <t>CENTRO DE DIALISIS</t>
  </si>
  <si>
    <t>HOSPITAL PARA NINOS JOSEFINA MARTINEZ DE</t>
  </si>
  <si>
    <t>SERV. DE SALUD METROPOLITANO SUR ORIENTE</t>
  </si>
  <si>
    <t>COMPLEJO ASISTENCIAL DR.SOTERO DEL RIO</t>
  </si>
  <si>
    <t>ALDEA MARIA REINA</t>
  </si>
  <si>
    <t>CENTRO DE DIALISIS PADRE HURTADO LTDA.</t>
  </si>
  <si>
    <t>CENTRO DE DIALISIS SAN GABRIEL</t>
  </si>
  <si>
    <t>FUND.RODRIGO SALDIVAR LARRAIN</t>
  </si>
  <si>
    <t>ALIANZA CRISTIANA HOGAR DE MENORES</t>
  </si>
  <si>
    <t>I.M. LA GRANJA</t>
  </si>
  <si>
    <t>HOGAR DE MENORES CARDENAL JOSE M. CARO</t>
  </si>
  <si>
    <t>HNAS. HOSPITALARIAS</t>
  </si>
  <si>
    <t>CENTRO MEDICO DE DIALISIS DIASEAL S.A.</t>
  </si>
  <si>
    <t>RENAL CHILE SA.</t>
  </si>
  <si>
    <t>HOSPITAL MILITAR DE SANTIAGO</t>
  </si>
  <si>
    <t>CLINICA ISABEL LA CATOLICA LTDA.</t>
  </si>
  <si>
    <t>NUESTRA CASA LTDA.</t>
  </si>
  <si>
    <t>CASA REPOSO NEFERTITI TORRES EIRL</t>
  </si>
  <si>
    <t>CONAPRAN LA REINA</t>
  </si>
  <si>
    <t>CLINICA LAS ACACIAS</t>
  </si>
  <si>
    <t>HOSPITAL SALVADOR</t>
  </si>
  <si>
    <t>CLINICA COLONIAL S.A</t>
  </si>
  <si>
    <t>CLINICA LAS LILAS S.A.</t>
  </si>
  <si>
    <t>CLINICA TREGUA LTDA</t>
  </si>
  <si>
    <t>HOSPITAL DR.LUIS CALVO MACKENNA</t>
  </si>
  <si>
    <t>CLINICA Y MATER.SARA MONCADA DE ARIAS SA</t>
  </si>
  <si>
    <t>CLINICA EUROPA S.A.</t>
  </si>
  <si>
    <t>HOSPITAL METROPOLITANO DE SANTIAGO</t>
  </si>
  <si>
    <t>CLINICA SAN ANDRES</t>
  </si>
  <si>
    <t>CLINICA AVANSALUD S.A.</t>
  </si>
  <si>
    <t>HOSPITAL DEL SALVADOR</t>
  </si>
  <si>
    <t>CLINICA BRETAÑA S.A.</t>
  </si>
  <si>
    <t>INST.NEUROCIRUGIA E INV.CEREBRALES</t>
  </si>
  <si>
    <t>GIANELLI Y CIA.LTDA</t>
  </si>
  <si>
    <t>CLINICA ÑUÑOA LTDA</t>
  </si>
  <si>
    <t>CLINICA COLONIAL S.A.</t>
  </si>
  <si>
    <t>RESIDENCIA ADULTO MAYOR NATALIA A. EIRL</t>
  </si>
  <si>
    <t>DR.ENRIQUE LAVAL M.</t>
  </si>
  <si>
    <t>INSTITUTO NACIONAL GERIATRIA</t>
  </si>
  <si>
    <t>SOCIEDAD DE DIALISIS HEMODIAL LTDA.</t>
  </si>
  <si>
    <t>FUNDACION ARTURO LOPEZ PEREZ</t>
  </si>
  <si>
    <t>SOC DIALISIS LA REINA LTDA</t>
  </si>
  <si>
    <t>EMA GODOY VALENZUELA</t>
  </si>
  <si>
    <t>HOGAR ESPANOL</t>
  </si>
  <si>
    <t>CENTRO DE DIALISIS RENCA LTDA.</t>
  </si>
  <si>
    <t>Nephro Care Chile S.A.</t>
  </si>
  <si>
    <t>CENTRO MED. Y DE DIALISIS EL BOSQUE LTDA</t>
  </si>
  <si>
    <t>HOSPITAL PADRE ALBERTO HURTADO</t>
  </si>
  <si>
    <t>HOGAR DE MENORES 2</t>
  </si>
  <si>
    <t>LO FONTECILLA 441</t>
  </si>
  <si>
    <t>AV.PAUL HARRIS 10140 9</t>
  </si>
  <si>
    <t>RIO MAULE 555</t>
  </si>
  <si>
    <t>AV.PAUL HARRIS 10180</t>
  </si>
  <si>
    <t>CAMINO EL ALBA 12351</t>
  </si>
  <si>
    <t>PEHUEN 7123</t>
  </si>
  <si>
    <t>AV.CRISTOBAL COLON 5850</t>
  </si>
  <si>
    <t>AV.LAS CONDES 13300</t>
  </si>
  <si>
    <t>LO FONTECILLA 550</t>
  </si>
  <si>
    <t>AV.TABANCURA 1141</t>
  </si>
  <si>
    <t>AV.MANQUEHUE NORTE 1410</t>
  </si>
  <si>
    <t>ANTUCO 1017</t>
  </si>
  <si>
    <t>AV.PRESIDENTE KENNEDY 9000</t>
  </si>
  <si>
    <t>VITAL APOQUINDO 1200</t>
  </si>
  <si>
    <t>AV.ALEJANDRO FLEMING 7889</t>
  </si>
  <si>
    <t>COSTANERA NORTE AV.SANTA MARIA 5950</t>
  </si>
  <si>
    <t>AV.SANTA MARIA 5950</t>
  </si>
  <si>
    <t>AV.LAS CONDES 8631</t>
  </si>
  <si>
    <t>HERMANOS AMUNATEGUI 756</t>
  </si>
  <si>
    <t>SANTO DOMINGO 1382</t>
  </si>
  <si>
    <t>SAN MARTIN 771</t>
  </si>
  <si>
    <t>HUERFANOS 2247</t>
  </si>
  <si>
    <t>CHACABUCO 446</t>
  </si>
  <si>
    <t>AV.MATUCANA 225</t>
  </si>
  <si>
    <t>CHACABUCO 419</t>
  </si>
  <si>
    <t>AV.MATUCANA 383</t>
  </si>
  <si>
    <t>HUERFANOS 3257</t>
  </si>
  <si>
    <t>ANDES 2647</t>
  </si>
  <si>
    <t>ANDES 4234</t>
  </si>
  <si>
    <t>AV.BERNARDO OHIGGINS 4860</t>
  </si>
  <si>
    <t>AV.LAGUNA SUR 6561</t>
  </si>
  <si>
    <t>AV.CARRASCAL 4459</t>
  </si>
  <si>
    <t>LEONCIO FERNANDEZ 2655</t>
  </si>
  <si>
    <t>JANEQUEO 5612</t>
  </si>
  <si>
    <t>EL SOL</t>
  </si>
  <si>
    <t>SAN FRANCISCO 8745</t>
  </si>
  <si>
    <t>LAZO DE LA VEGA 4943</t>
  </si>
  <si>
    <t>AV.BERNARDO OHIGGINS 4848</t>
  </si>
  <si>
    <t>AGUSTIN RIESCO 4420</t>
  </si>
  <si>
    <t>EL LAZO 8545</t>
  </si>
  <si>
    <t>O HIGGINS 0139</t>
  </si>
  <si>
    <t>AV.COLON 321</t>
  </si>
  <si>
    <t>AV.COLON 099</t>
  </si>
  <si>
    <t>ALFONSO DONOSO 121</t>
  </si>
  <si>
    <t>O HIGGINS 070</t>
  </si>
  <si>
    <t>O HIGGINS 078</t>
  </si>
  <si>
    <t>O HIGGINS 825</t>
  </si>
  <si>
    <t>SAN FRANCISCO 16361</t>
  </si>
  <si>
    <t>ALFONSO DONOSO 15 B</t>
  </si>
  <si>
    <t>AV.PADRE HURTADO 13560</t>
  </si>
  <si>
    <t>RINCONADA DE NOS 17</t>
  </si>
  <si>
    <t>AV.VICUÑA MACKENNA 5065</t>
  </si>
  <si>
    <t>AV.LAS TORRES 5100</t>
  </si>
  <si>
    <t>AV.QUILIN 3679</t>
  </si>
  <si>
    <t>CABO 2 JULIO PAVEZ ORTIZ 5791</t>
  </si>
  <si>
    <t>SANTA TERESA DE LOS ANDES 4141</t>
  </si>
  <si>
    <t>CELIA ZEGERS 141</t>
  </si>
  <si>
    <t>PILOTO GUILLAUME 068</t>
  </si>
  <si>
    <t>SANTA ROSA 3453</t>
  </si>
  <si>
    <t>PRIMERA TRANSVERSAL 5544</t>
  </si>
  <si>
    <t>RAMON SUBERCASEAUX 1534</t>
  </si>
  <si>
    <t>CAPITAN PRAT 50</t>
  </si>
  <si>
    <t>GRAN AV.JOSE M.CARRERA 3204</t>
  </si>
  <si>
    <t>AV.SANTA ROSA 3453</t>
  </si>
  <si>
    <t>RAMON BARROS LUCO 3301</t>
  </si>
  <si>
    <t>SAN FRANCISCO 4756</t>
  </si>
  <si>
    <t>CARMEN MENA 1035</t>
  </si>
  <si>
    <t>SAN JUAN 5286</t>
  </si>
  <si>
    <t>ENRIQUE MATTE 1543</t>
  </si>
  <si>
    <t>ALVAREZ DE TOLEDO 943</t>
  </si>
  <si>
    <t>NOVENA AVENIDA 1338</t>
  </si>
  <si>
    <t>EMCO 5200</t>
  </si>
  <si>
    <t>AV.BERLIN 925</t>
  </si>
  <si>
    <t>GRAN AV.JOSE M.CARRERA 5830</t>
  </si>
  <si>
    <t>AV.DEPARTAMENTAL 323</t>
  </si>
  <si>
    <t>CANADA 5351</t>
  </si>
  <si>
    <t>CANADA 5359</t>
  </si>
  <si>
    <t>AV.DEPARTAMENTAL 1354</t>
  </si>
  <si>
    <t>AV.LO OVALLE 1671</t>
  </si>
  <si>
    <t>JOSE MANUEL IRARRAZAVAL 0991</t>
  </si>
  <si>
    <t>JOSE MANUEL IRARRAZAVAL 0941</t>
  </si>
  <si>
    <t>AV.LARRAIN 6285</t>
  </si>
  <si>
    <t>CRUZ ALMEYDA 777</t>
  </si>
  <si>
    <t>AV.DUBLE ALMEYDA 4795</t>
  </si>
  <si>
    <t>CAUQUENES 92</t>
  </si>
  <si>
    <t>AV.JOSE ARRIETA 5969</t>
  </si>
  <si>
    <t>MARCOLETA 347</t>
  </si>
  <si>
    <t>SAN PABLO 1166</t>
  </si>
  <si>
    <t>AV.DOMINGO SANTA MARIA 1110</t>
  </si>
  <si>
    <t>AV.RECOLETA 3153</t>
  </si>
  <si>
    <t>LOS OLIVOS 843</t>
  </si>
  <si>
    <t>AV.DOMINGO SANTA MARIA 1185</t>
  </si>
  <si>
    <t>LIRA 139</t>
  </si>
  <si>
    <t>PROFESOR ALBERTO ZA?ARTU 1085</t>
  </si>
  <si>
    <t>DAVILA BAEZA 709</t>
  </si>
  <si>
    <t>AV.LA PAZ 910</t>
  </si>
  <si>
    <t>AV.SANTA MARIA 0410</t>
  </si>
  <si>
    <t>AV.DOMINGO SANTA MARIA 1179</t>
  </si>
  <si>
    <t>LIRA 42</t>
  </si>
  <si>
    <t>AV.LA PAZ 1003</t>
  </si>
  <si>
    <t>PROFESOR ALBERTO ZA?ARTU 1008</t>
  </si>
  <si>
    <t>ROSAS 1274</t>
  </si>
  <si>
    <t>BELISARIO PRATS 1597</t>
  </si>
  <si>
    <t>SAN ISIDRO 231 9</t>
  </si>
  <si>
    <t>LOS OLIVOS 851</t>
  </si>
  <si>
    <t>BELISARIO PRATS</t>
  </si>
  <si>
    <t>AV.LA PAZ 782</t>
  </si>
  <si>
    <t>RAULI 620</t>
  </si>
  <si>
    <t>SANTA VICTORIA 354</t>
  </si>
  <si>
    <t>SAN JOSE 1030</t>
  </si>
  <si>
    <t>AV.LA PAZ 841</t>
  </si>
  <si>
    <t>DOMINICA 136 4</t>
  </si>
  <si>
    <t>BLAS CANAS 431</t>
  </si>
  <si>
    <t>PROFESOR ALBERTO ZAÑARTU 1085</t>
  </si>
  <si>
    <t>BELISARIO PRATS 1489</t>
  </si>
  <si>
    <t>AV.PORTUGAL 125</t>
  </si>
  <si>
    <t>SAN JOSE 1053</t>
  </si>
  <si>
    <t>AV.VICUÑA MACKENNA 210</t>
  </si>
  <si>
    <t>RIVERA 2004</t>
  </si>
  <si>
    <t>MARURI 272</t>
  </si>
  <si>
    <t>AV.SEMINARIO 580</t>
  </si>
  <si>
    <t>AV.ANTONIO VARAS 2500</t>
  </si>
  <si>
    <t>CAPITAN ORELLA 2467</t>
  </si>
  <si>
    <t>SUAREZ MUJICA 866</t>
  </si>
  <si>
    <t>RODRIGO DE ARAYA 3240</t>
  </si>
  <si>
    <t>RODRIGO DE ARAYA 2550</t>
  </si>
  <si>
    <t>AV.SALVADOR 2414</t>
  </si>
  <si>
    <t>AV.SALVADOR 2384</t>
  </si>
  <si>
    <t>LAS ENCINAS 2725</t>
  </si>
  <si>
    <t>VENTURA LAVALLE 457</t>
  </si>
  <si>
    <t>AV.PEDRO MONTT 1875</t>
  </si>
  <si>
    <t>AV.PEDRO MONTT 2040</t>
  </si>
  <si>
    <t>SAN ALFONSO 1146</t>
  </si>
  <si>
    <t>HOGAR DE CRISTO 3808</t>
  </si>
  <si>
    <t>HOGAR DE CRISTO 3828</t>
  </si>
  <si>
    <t>AV.SANTA ROSA 1234</t>
  </si>
  <si>
    <t>ARTURO PRAT 1840</t>
  </si>
  <si>
    <t>ARTEMIO GUTIERREZ 1173</t>
  </si>
  <si>
    <t>AV.PEDRO MONTT 1902</t>
  </si>
  <si>
    <t>SIERRA BELLA 1181</t>
  </si>
  <si>
    <t>LORD COCHRANE 779</t>
  </si>
  <si>
    <t>ARTEMIO GUTIERREZ 1171</t>
  </si>
  <si>
    <t>GENERAL GANA 1428</t>
  </si>
  <si>
    <t>ARTEMIO GUTIERREZ 1107</t>
  </si>
  <si>
    <t>AMAZONAS 576</t>
  </si>
  <si>
    <t>LORD COCHRANE 771</t>
  </si>
  <si>
    <t>SAN FRANCISCO 1152</t>
  </si>
  <si>
    <t>AV.SANTA ROSA 1503</t>
  </si>
  <si>
    <t>RENE CARVALLO CORREA 1064</t>
  </si>
  <si>
    <t>TERESA VIAL 1951</t>
  </si>
  <si>
    <t>ALMIRANTE PASTENE 71</t>
  </si>
  <si>
    <t>ANTONIO BELLET 189</t>
  </si>
  <si>
    <t>AV.SANTA MARIA 1810</t>
  </si>
  <si>
    <t>LOS CONQUISTADORES 1850</t>
  </si>
  <si>
    <t>AV.JOSE ARRIETA 9540</t>
  </si>
  <si>
    <t>AV.GABRIELA ORIENTE 02650</t>
  </si>
  <si>
    <t>AV.DIEGO PORTALES 197</t>
  </si>
  <si>
    <t>CERRO LOMA LARGA 3671</t>
  </si>
  <si>
    <t>AV.CAMILO HENRIQUEZ 3691</t>
  </si>
  <si>
    <t>AV.CONCHA Y TORO 3459</t>
  </si>
  <si>
    <t>AV.CONCHA Y TORO 3187</t>
  </si>
  <si>
    <t>AV.EL PEÑON 0487</t>
  </si>
  <si>
    <t>MAX JARA 10111</t>
  </si>
  <si>
    <t>MIGUEL ANGEL 02731</t>
  </si>
  <si>
    <t>AV.GABRIELA 02540</t>
  </si>
  <si>
    <t>SOFIA EASTMAN DE HUNNEUS 9130</t>
  </si>
  <si>
    <t>CANTO GENERAL 050</t>
  </si>
  <si>
    <t>MIGUEL ANGEL 03420</t>
  </si>
  <si>
    <t>SAN MARTIN 093</t>
  </si>
  <si>
    <t>AV.CONCHA Y TORO 2169</t>
  </si>
  <si>
    <t>LOS LIRIOS 554</t>
  </si>
  <si>
    <t>MANUEL RODRIGUEZ 0351</t>
  </si>
  <si>
    <t>VALENZUELA LLANOS 0177</t>
  </si>
  <si>
    <t>ISABEL LA CATOLICA 6676</t>
  </si>
  <si>
    <t>AV.ECHEÑIQUE 8675 A</t>
  </si>
  <si>
    <t>AV.LARRAIN 8300</t>
  </si>
  <si>
    <t>VICHATO 1709</t>
  </si>
  <si>
    <t>CALIBORO 9037</t>
  </si>
  <si>
    <t>AV.SALVADOR 537</t>
  </si>
  <si>
    <t>AV.SALVADOR</t>
  </si>
  <si>
    <t>JOSE MANUEL INFANTE</t>
  </si>
  <si>
    <t>AV.SALVADOR 486</t>
  </si>
  <si>
    <t>AV.MANUEL MONTT 303</t>
  </si>
  <si>
    <t>AV.SALVADOR 562</t>
  </si>
  <si>
    <t>AV.HOLANDA 3639</t>
  </si>
  <si>
    <t>AV.PEDRO DE VALDIVIA 2652</t>
  </si>
  <si>
    <t>AV.ELIODORO YA?EZ 2087</t>
  </si>
  <si>
    <t>LUIS URIBE 2866</t>
  </si>
  <si>
    <t>AV.ANTONIO VARAS 360</t>
  </si>
  <si>
    <t>AV.PEDRO DE VALDIVIA 2219</t>
  </si>
  <si>
    <t>AV.RICARDO LYON 2546</t>
  </si>
  <si>
    <t>AV.PEDRO DE VALDIVIA 483</t>
  </si>
  <si>
    <t>RANCAGUA 750</t>
  </si>
  <si>
    <t>VALENZUELA CASTILLO 1018</t>
  </si>
  <si>
    <t>AV.VITACURA 115</t>
  </si>
  <si>
    <t>AV.SALVADOR 300</t>
  </si>
  <si>
    <t>DOCTOR SOLIS DE OVANDO 1550</t>
  </si>
  <si>
    <t>JESUITAS 695</t>
  </si>
  <si>
    <t>AV.SALVADOR 100</t>
  </si>
  <si>
    <t>BRAVO 967</t>
  </si>
  <si>
    <t>AV.SALVADOR 200</t>
  </si>
  <si>
    <t>JOSE MANUEL INFANTE 553</t>
  </si>
  <si>
    <t>AV.FRANCISCO BILBAO 2638</t>
  </si>
  <si>
    <t>AV.PROVIDENCIA</t>
  </si>
  <si>
    <t>JOSE MANUEL INFANTE 367</t>
  </si>
  <si>
    <t>MANUEL DE SALAS 317</t>
  </si>
  <si>
    <t>CAPITAN ORELLA 2593</t>
  </si>
  <si>
    <t>HERNAN CORTES 2550</t>
  </si>
  <si>
    <t>ELIECER PARADA 964</t>
  </si>
  <si>
    <t>JOSE MANUEL INFANTE 717</t>
  </si>
  <si>
    <t>AV. ELIODORO YAÑEZ 2223</t>
  </si>
  <si>
    <t>JOSE MANUEL INFANTE 370</t>
  </si>
  <si>
    <t>AV.RICARDO LYON 1085</t>
  </si>
  <si>
    <t>ROMAN DIAZ 463</t>
  </si>
  <si>
    <t>JOSE MANUEL INFANTE 805</t>
  </si>
  <si>
    <t>AV.LARRAIN 6764</t>
  </si>
  <si>
    <t>AV.ECHEÑIQUE 6375</t>
  </si>
  <si>
    <t>ALCANTARA 1320</t>
  </si>
  <si>
    <t>AV.JOSE MANUEL BALMACEDA 4563</t>
  </si>
  <si>
    <t>AV.LA FLORIDA 9995</t>
  </si>
  <si>
    <t>ESTADOS UNIDOS 8710</t>
  </si>
  <si>
    <t>AV.VICUÑA MACKENNA ORIENTE 6969</t>
  </si>
  <si>
    <t>CAPITAN AVALOS 11399</t>
  </si>
  <si>
    <t>ESPERANZA 2150</t>
  </si>
  <si>
    <t>OV.OSSA 97</t>
  </si>
  <si>
    <t>AV.GOYCOLEA 144</t>
  </si>
  <si>
    <t>SECTOR 
DE DISTRIBUCION</t>
  </si>
  <si>
    <t>CANTIDAD 
DE CLIENTES</t>
  </si>
  <si>
    <t>BUIN</t>
  </si>
  <si>
    <t>Clientes Repuestos</t>
  </si>
  <si>
    <t>% Clientes Repuestos</t>
  </si>
  <si>
    <t>Responsable</t>
  </si>
  <si>
    <t>Reposición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</si>
</sst>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_-* #,##0.000_-;\-* #,##0.000_-;_-* &quot;-&quot;??_-;_-@_-"/>
    <numFmt numFmtId="168" formatCode="0.000%"/>
    <numFmt numFmtId="169" formatCode="_-* #,##0.000_-;\-* #,##0.000_-;_-* &quot;-&quot;???_-;_-@_-"/>
    <numFmt numFmtId="170" formatCode="0.000"/>
    <numFmt numFmtId="171" formatCode="#,##0;[Red]#,##0"/>
    <numFmt numFmtId="172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24"/>
      <color rgb="FFFFFF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1B6CD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theme="8" tint="0.79998168889431442"/>
      </patternFill>
    </fill>
    <fill>
      <patternFill patternType="solid">
        <fgColor theme="8"/>
        <bgColor theme="8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8"/>
      </left>
      <right/>
      <top style="medium">
        <color theme="8"/>
      </top>
      <bottom style="dotted">
        <color theme="8"/>
      </bottom>
      <diagonal/>
    </border>
    <border>
      <left/>
      <right style="dotted">
        <color theme="8"/>
      </right>
      <top style="medium">
        <color theme="8"/>
      </top>
      <bottom style="dotted">
        <color theme="8"/>
      </bottom>
      <diagonal/>
    </border>
    <border>
      <left style="dotted">
        <color theme="8"/>
      </left>
      <right style="dotted">
        <color theme="8"/>
      </right>
      <top style="medium">
        <color theme="8"/>
      </top>
      <bottom/>
      <diagonal/>
    </border>
    <border>
      <left style="dotted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 style="dotted">
        <color theme="8"/>
      </top>
      <bottom/>
      <diagonal/>
    </border>
    <border>
      <left style="dotted">
        <color theme="8"/>
      </left>
      <right style="dotted">
        <color theme="8"/>
      </right>
      <top style="dotted">
        <color theme="8"/>
      </top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 style="dotted">
        <color theme="8"/>
      </left>
      <right style="dotted">
        <color theme="8"/>
      </right>
      <top style="medium">
        <color theme="8"/>
      </top>
      <bottom style="medium">
        <color theme="8"/>
      </bottom>
      <diagonal/>
    </border>
    <border>
      <left style="dotted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/>
      <bottom style="medium">
        <color theme="8"/>
      </bottom>
      <diagonal/>
    </border>
    <border>
      <left style="dotted">
        <color theme="8"/>
      </left>
      <right style="dotted">
        <color theme="8"/>
      </right>
      <top/>
      <bottom style="medium">
        <color theme="8"/>
      </bottom>
      <diagonal/>
    </border>
    <border>
      <left style="dotted">
        <color theme="8"/>
      </left>
      <right style="dotted">
        <color theme="8"/>
      </right>
      <top style="dotted">
        <color theme="8"/>
      </top>
      <bottom style="medium">
        <color theme="8"/>
      </bottom>
      <diagonal/>
    </border>
    <border>
      <left style="dotted">
        <color theme="8"/>
      </left>
      <right style="medium">
        <color theme="8"/>
      </right>
      <top style="dotted">
        <color theme="8"/>
      </top>
      <bottom style="medium">
        <color theme="8"/>
      </bottom>
      <diagonal/>
    </border>
    <border>
      <left style="medium">
        <color theme="8"/>
      </left>
      <right/>
      <top/>
      <bottom/>
      <diagonal/>
    </border>
    <border>
      <left style="dotted">
        <color theme="8"/>
      </left>
      <right style="dotted">
        <color theme="8"/>
      </right>
      <top/>
      <bottom/>
      <diagonal/>
    </border>
    <border>
      <left style="dotted">
        <color theme="8"/>
      </left>
      <right style="dotted">
        <color theme="8"/>
      </right>
      <top style="dotted">
        <color theme="8"/>
      </top>
      <bottom style="dotted">
        <color theme="8"/>
      </bottom>
      <diagonal/>
    </border>
    <border>
      <left style="dotted">
        <color theme="8"/>
      </left>
      <right style="medium">
        <color theme="8"/>
      </right>
      <top style="dotted">
        <color theme="8"/>
      </top>
      <bottom style="dotted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 style="dotted">
        <color theme="8"/>
      </left>
      <right style="dotted">
        <color theme="8"/>
      </right>
      <top style="medium">
        <color theme="8"/>
      </top>
      <bottom style="dotted">
        <color theme="8"/>
      </bottom>
      <diagonal/>
    </border>
    <border>
      <left style="dotted">
        <color theme="8"/>
      </left>
      <right style="medium">
        <color theme="8"/>
      </right>
      <top style="medium">
        <color theme="8"/>
      </top>
      <bottom style="dotted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theme="8"/>
      </left>
      <right/>
      <top style="medium">
        <color theme="8"/>
      </top>
      <bottom style="medium">
        <color theme="8"/>
      </bottom>
      <diagonal/>
    </border>
    <border>
      <left/>
      <right style="dotted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76">
    <xf numFmtId="0" fontId="0" fillId="0" borderId="0" xfId="0"/>
    <xf numFmtId="0" fontId="0" fillId="0" borderId="1" xfId="0" applyBorder="1"/>
    <xf numFmtId="164" fontId="0" fillId="0" borderId="1" xfId="1" applyFont="1" applyBorder="1"/>
    <xf numFmtId="165" fontId="0" fillId="0" borderId="1" xfId="1" applyNumberFormat="1" applyFont="1" applyBorder="1"/>
    <xf numFmtId="166" fontId="0" fillId="0" borderId="1" xfId="1" applyNumberFormat="1" applyFont="1" applyBorder="1"/>
    <xf numFmtId="0" fontId="0" fillId="0" borderId="5" xfId="0" applyBorder="1"/>
    <xf numFmtId="0" fontId="3" fillId="0" borderId="0" xfId="0" applyFont="1"/>
    <xf numFmtId="0" fontId="2" fillId="2" borderId="1" xfId="0" applyFont="1" applyFill="1" applyBorder="1"/>
    <xf numFmtId="0" fontId="0" fillId="0" borderId="6" xfId="0" applyBorder="1"/>
    <xf numFmtId="166" fontId="0" fillId="0" borderId="6" xfId="1" applyNumberFormat="1" applyFont="1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7" fillId="4" borderId="2" xfId="0" applyFont="1" applyFill="1" applyBorder="1"/>
    <xf numFmtId="0" fontId="7" fillId="4" borderId="3" xfId="0" applyFont="1" applyFill="1" applyBorder="1"/>
    <xf numFmtId="166" fontId="7" fillId="4" borderId="1" xfId="1" applyNumberFormat="1" applyFont="1" applyFill="1" applyBorder="1"/>
    <xf numFmtId="165" fontId="7" fillId="4" borderId="1" xfId="1" applyNumberFormat="1" applyFont="1" applyFill="1" applyBorder="1"/>
    <xf numFmtId="168" fontId="0" fillId="0" borderId="1" xfId="3" applyNumberFormat="1" applyFont="1" applyBorder="1"/>
    <xf numFmtId="167" fontId="7" fillId="4" borderId="1" xfId="1" applyNumberFormat="1" applyFont="1" applyFill="1" applyBorder="1"/>
    <xf numFmtId="0" fontId="2" fillId="7" borderId="1" xfId="0" applyFont="1" applyFill="1" applyBorder="1" applyAlignment="1">
      <alignment horizontal="center" vertical="center" wrapText="1"/>
    </xf>
    <xf numFmtId="166" fontId="7" fillId="7" borderId="1" xfId="1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 vertical="center"/>
    </xf>
    <xf numFmtId="168" fontId="1" fillId="0" borderId="1" xfId="3" applyNumberFormat="1" applyFont="1" applyBorder="1"/>
    <xf numFmtId="0" fontId="0" fillId="10" borderId="1" xfId="0" applyFill="1" applyBorder="1"/>
    <xf numFmtId="166" fontId="0" fillId="10" borderId="6" xfId="1" applyNumberFormat="1" applyFont="1" applyFill="1" applyBorder="1"/>
    <xf numFmtId="0" fontId="0" fillId="9" borderId="1" xfId="0" applyFill="1" applyBorder="1"/>
    <xf numFmtId="0" fontId="2" fillId="9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top" wrapText="1"/>
    </xf>
    <xf numFmtId="0" fontId="9" fillId="9" borderId="1" xfId="0" applyFont="1" applyFill="1" applyBorder="1"/>
    <xf numFmtId="0" fontId="7" fillId="9" borderId="1" xfId="0" applyFont="1" applyFill="1" applyBorder="1" applyAlignment="1">
      <alignment horizontal="center"/>
    </xf>
    <xf numFmtId="2" fontId="0" fillId="0" borderId="1" xfId="0" applyNumberFormat="1" applyBorder="1"/>
    <xf numFmtId="0" fontId="12" fillId="7" borderId="0" xfId="0" applyFont="1" applyFill="1"/>
    <xf numFmtId="0" fontId="2" fillId="8" borderId="0" xfId="0" applyFont="1" applyFill="1" applyAlignment="1">
      <alignment vertical="top" wrapText="1"/>
    </xf>
    <xf numFmtId="0" fontId="10" fillId="7" borderId="3" xfId="0" applyFont="1" applyFill="1" applyBorder="1"/>
    <xf numFmtId="0" fontId="0" fillId="0" borderId="0" xfId="0" applyAlignment="1">
      <alignment horizontal="center"/>
    </xf>
    <xf numFmtId="0" fontId="7" fillId="4" borderId="13" xfId="0" applyFont="1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11" borderId="1" xfId="0" applyFill="1" applyBorder="1"/>
    <xf numFmtId="0" fontId="0" fillId="0" borderId="0" xfId="0" applyProtection="1"/>
    <xf numFmtId="0" fontId="0" fillId="0" borderId="0" xfId="0" applyAlignment="1" applyProtection="1">
      <alignment horizontal="center" vertical="center"/>
    </xf>
    <xf numFmtId="165" fontId="11" fillId="6" borderId="0" xfId="0" applyNumberFormat="1" applyFont="1" applyFill="1"/>
    <xf numFmtId="0" fontId="10" fillId="13" borderId="1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 applyProtection="1">
      <alignment horizontal="center" vertical="center"/>
      <protection locked="0"/>
    </xf>
    <xf numFmtId="0" fontId="2" fillId="12" borderId="1" xfId="0" applyFont="1" applyFill="1" applyBorder="1" applyAlignment="1">
      <alignment horizontal="center" vertical="top" wrapText="1"/>
    </xf>
    <xf numFmtId="170" fontId="13" fillId="13" borderId="15" xfId="0" applyNumberFormat="1" applyFont="1" applyFill="1" applyBorder="1" applyAlignment="1" applyProtection="1">
      <alignment horizontal="center"/>
      <protection locked="0"/>
    </xf>
    <xf numFmtId="0" fontId="8" fillId="4" borderId="2" xfId="0" applyFont="1" applyFill="1" applyBorder="1"/>
    <xf numFmtId="0" fontId="8" fillId="4" borderId="3" xfId="0" applyFont="1" applyFill="1" applyBorder="1"/>
    <xf numFmtId="0" fontId="8" fillId="4" borderId="0" xfId="0" applyFont="1" applyFill="1"/>
    <xf numFmtId="0" fontId="8" fillId="4" borderId="5" xfId="0" applyFont="1" applyFill="1" applyBorder="1"/>
    <xf numFmtId="0" fontId="8" fillId="4" borderId="4" xfId="0" applyFont="1" applyFill="1" applyBorder="1"/>
    <xf numFmtId="0" fontId="8" fillId="5" borderId="1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/>
    <xf numFmtId="0" fontId="0" fillId="0" borderId="7" xfId="0" applyBorder="1"/>
    <xf numFmtId="0" fontId="0" fillId="0" borderId="19" xfId="0" applyBorder="1" applyAlignment="1">
      <alignment horizontal="left"/>
    </xf>
    <xf numFmtId="166" fontId="0" fillId="0" borderId="1" xfId="1" applyNumberFormat="1" applyFont="1" applyBorder="1" applyAlignment="1">
      <alignment horizontal="center"/>
    </xf>
    <xf numFmtId="0" fontId="10" fillId="1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>
      <alignment horizontal="center" vertical="center" wrapText="1"/>
    </xf>
    <xf numFmtId="166" fontId="14" fillId="9" borderId="1" xfId="0" applyNumberFormat="1" applyFont="1" applyFill="1" applyBorder="1"/>
    <xf numFmtId="0" fontId="10" fillId="9" borderId="1" xfId="0" applyFont="1" applyFill="1" applyBorder="1" applyAlignment="1">
      <alignment horizontal="center" wrapText="1"/>
    </xf>
    <xf numFmtId="165" fontId="11" fillId="15" borderId="1" xfId="0" applyNumberFormat="1" applyFont="1" applyFill="1" applyBorder="1"/>
    <xf numFmtId="169" fontId="11" fillId="5" borderId="1" xfId="0" applyNumberFormat="1" applyFont="1" applyFill="1" applyBorder="1"/>
    <xf numFmtId="167" fontId="11" fillId="15" borderId="1" xfId="0" applyNumberFormat="1" applyFont="1" applyFill="1" applyBorder="1"/>
    <xf numFmtId="0" fontId="12" fillId="7" borderId="2" xfId="0" applyFont="1" applyFill="1" applyBorder="1"/>
    <xf numFmtId="0" fontId="15" fillId="3" borderId="16" xfId="0" applyFont="1" applyFill="1" applyBorder="1" applyAlignment="1">
      <alignment horizontal="center"/>
    </xf>
    <xf numFmtId="0" fontId="16" fillId="16" borderId="23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0" fontId="16" fillId="16" borderId="25" xfId="0" applyFont="1" applyFill="1" applyBorder="1" applyAlignment="1">
      <alignment horizontal="center" wrapText="1"/>
    </xf>
    <xf numFmtId="0" fontId="16" fillId="16" borderId="26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/>
    </xf>
    <xf numFmtId="0" fontId="18" fillId="17" borderId="28" xfId="0" applyFont="1" applyFill="1" applyBorder="1"/>
    <xf numFmtId="171" fontId="18" fillId="17" borderId="29" xfId="0" applyNumberFormat="1" applyFont="1" applyFill="1" applyBorder="1" applyAlignment="1">
      <alignment horizont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vertical="center"/>
    </xf>
    <xf numFmtId="0" fontId="18" fillId="0" borderId="32" xfId="0" applyFont="1" applyBorder="1"/>
    <xf numFmtId="171" fontId="18" fillId="0" borderId="33" xfId="0" applyNumberFormat="1" applyFont="1" applyBorder="1" applyAlignment="1">
      <alignment horizontal="center"/>
    </xf>
    <xf numFmtId="0" fontId="18" fillId="17" borderId="34" xfId="0" applyFont="1" applyFill="1" applyBorder="1" applyAlignment="1">
      <alignment horizontal="center" vertical="center"/>
    </xf>
    <xf numFmtId="0" fontId="18" fillId="17" borderId="36" xfId="0" applyFont="1" applyFill="1" applyBorder="1"/>
    <xf numFmtId="171" fontId="18" fillId="17" borderId="37" xfId="0" applyNumberFormat="1" applyFont="1" applyFill="1" applyBorder="1" applyAlignment="1">
      <alignment horizontal="center"/>
    </xf>
    <xf numFmtId="0" fontId="18" fillId="17" borderId="30" xfId="0" applyFont="1" applyFill="1" applyBorder="1" applyAlignment="1">
      <alignment horizontal="center" vertical="center"/>
    </xf>
    <xf numFmtId="0" fontId="18" fillId="17" borderId="32" xfId="0" applyFont="1" applyFill="1" applyBorder="1"/>
    <xf numFmtId="171" fontId="18" fillId="17" borderId="33" xfId="0" applyNumberFormat="1" applyFont="1" applyFill="1" applyBorder="1" applyAlignment="1">
      <alignment horizontal="center"/>
    </xf>
    <xf numFmtId="0" fontId="18" fillId="0" borderId="38" xfId="0" applyFont="1" applyBorder="1" applyAlignment="1">
      <alignment horizontal="center" vertical="center"/>
    </xf>
    <xf numFmtId="0" fontId="18" fillId="0" borderId="23" xfId="0" applyFont="1" applyBorder="1" applyAlignment="1">
      <alignment vertical="center"/>
    </xf>
    <xf numFmtId="0" fontId="18" fillId="0" borderId="39" xfId="0" applyFont="1" applyBorder="1"/>
    <xf numFmtId="171" fontId="18" fillId="0" borderId="40" xfId="0" applyNumberFormat="1" applyFont="1" applyBorder="1" applyAlignment="1">
      <alignment horizontal="center"/>
    </xf>
    <xf numFmtId="0" fontId="18" fillId="17" borderId="38" xfId="0" applyFont="1" applyFill="1" applyBorder="1" applyAlignment="1">
      <alignment horizontal="center" vertical="center"/>
    </xf>
    <xf numFmtId="0" fontId="18" fillId="17" borderId="23" xfId="0" applyFont="1" applyFill="1" applyBorder="1" applyAlignment="1">
      <alignment vertical="center"/>
    </xf>
    <xf numFmtId="0" fontId="18" fillId="17" borderId="39" xfId="0" applyFont="1" applyFill="1" applyBorder="1"/>
    <xf numFmtId="171" fontId="18" fillId="17" borderId="40" xfId="0" applyNumberFormat="1" applyFont="1" applyFill="1" applyBorder="1" applyAlignment="1">
      <alignment horizontal="center"/>
    </xf>
    <xf numFmtId="0" fontId="18" fillId="17" borderId="35" xfId="0" applyFont="1" applyFill="1" applyBorder="1" applyAlignment="1">
      <alignment vertical="center"/>
    </xf>
    <xf numFmtId="0" fontId="18" fillId="17" borderId="31" xfId="0" applyFont="1" applyFill="1" applyBorder="1" applyAlignment="1">
      <alignment vertical="center"/>
    </xf>
    <xf numFmtId="0" fontId="18" fillId="0" borderId="27" xfId="0" applyFont="1" applyBorder="1" applyAlignment="1">
      <alignment horizontal="center"/>
    </xf>
    <xf numFmtId="0" fontId="18" fillId="0" borderId="28" xfId="0" applyFont="1" applyBorder="1"/>
    <xf numFmtId="171" fontId="18" fillId="0" borderId="29" xfId="0" applyNumberFormat="1" applyFont="1" applyBorder="1" applyAlignment="1">
      <alignment horizontal="center"/>
    </xf>
    <xf numFmtId="0" fontId="18" fillId="0" borderId="34" xfId="0" applyFont="1" applyBorder="1" applyAlignment="1">
      <alignment horizontal="center" vertical="center"/>
    </xf>
    <xf numFmtId="0" fontId="18" fillId="0" borderId="35" xfId="0" applyFont="1" applyBorder="1" applyAlignment="1">
      <alignment vertical="center"/>
    </xf>
    <xf numFmtId="0" fontId="18" fillId="0" borderId="36" xfId="0" applyFont="1" applyBorder="1"/>
    <xf numFmtId="171" fontId="18" fillId="0" borderId="37" xfId="0" applyNumberFormat="1" applyFont="1" applyBorder="1" applyAlignment="1">
      <alignment horizontal="center"/>
    </xf>
    <xf numFmtId="0" fontId="16" fillId="13" borderId="42" xfId="0" applyFont="1" applyFill="1" applyBorder="1" applyAlignment="1">
      <alignment horizontal="center" vertical="center" wrapText="1"/>
    </xf>
    <xf numFmtId="0" fontId="0" fillId="0" borderId="43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16" fillId="13" borderId="41" xfId="0" applyFont="1" applyFill="1" applyBorder="1" applyAlignment="1">
      <alignment horizontal="center" vertical="center" wrapText="1"/>
    </xf>
    <xf numFmtId="0" fontId="16" fillId="13" borderId="24" xfId="0" applyFont="1" applyFill="1" applyBorder="1" applyAlignment="1">
      <alignment horizontal="center" vertical="center" wrapText="1"/>
    </xf>
    <xf numFmtId="171" fontId="18" fillId="17" borderId="24" xfId="0" applyNumberFormat="1" applyFont="1" applyFill="1" applyBorder="1" applyAlignment="1">
      <alignment horizontal="center"/>
    </xf>
    <xf numFmtId="171" fontId="19" fillId="17" borderId="46" xfId="0" applyNumberFormat="1" applyFont="1" applyFill="1" applyBorder="1" applyAlignment="1">
      <alignment horizontal="center"/>
    </xf>
    <xf numFmtId="164" fontId="2" fillId="21" borderId="28" xfId="1" applyFont="1" applyFill="1" applyBorder="1"/>
    <xf numFmtId="166" fontId="2" fillId="21" borderId="28" xfId="1" applyNumberFormat="1" applyFont="1" applyFill="1" applyBorder="1"/>
    <xf numFmtId="0" fontId="18" fillId="0" borderId="38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vertical="center"/>
    </xf>
    <xf numFmtId="0" fontId="18" fillId="0" borderId="39" xfId="0" applyFont="1" applyFill="1" applyBorder="1"/>
    <xf numFmtId="171" fontId="18" fillId="0" borderId="40" xfId="0" applyNumberFormat="1" applyFont="1" applyFill="1" applyBorder="1" applyAlignment="1">
      <alignment horizontal="center"/>
    </xf>
    <xf numFmtId="0" fontId="0" fillId="0" borderId="43" xfId="0" applyFill="1" applyBorder="1" applyAlignment="1" applyProtection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vertical="center"/>
    </xf>
    <xf numFmtId="0" fontId="18" fillId="0" borderId="36" xfId="0" applyFont="1" applyFill="1" applyBorder="1"/>
    <xf numFmtId="171" fontId="18" fillId="0" borderId="37" xfId="0" applyNumberFormat="1" applyFont="1" applyFill="1" applyBorder="1" applyAlignment="1">
      <alignment horizont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vertical="center"/>
    </xf>
    <xf numFmtId="0" fontId="18" fillId="0" borderId="32" xfId="0" applyFont="1" applyFill="1" applyBorder="1"/>
    <xf numFmtId="171" fontId="18" fillId="0" borderId="33" xfId="0" applyNumberFormat="1" applyFont="1" applyFill="1" applyBorder="1" applyAlignment="1">
      <alignment horizontal="center"/>
    </xf>
    <xf numFmtId="0" fontId="0" fillId="18" borderId="43" xfId="0" applyFill="1" applyBorder="1" applyAlignment="1" applyProtection="1">
      <alignment horizontal="center" vertical="center"/>
    </xf>
    <xf numFmtId="0" fontId="18" fillId="18" borderId="30" xfId="0" applyFont="1" applyFill="1" applyBorder="1" applyAlignment="1">
      <alignment horizontal="center" vertical="center"/>
    </xf>
    <xf numFmtId="0" fontId="18" fillId="18" borderId="31" xfId="0" applyFont="1" applyFill="1" applyBorder="1" applyAlignment="1">
      <alignment vertical="center"/>
    </xf>
    <xf numFmtId="0" fontId="18" fillId="18" borderId="32" xfId="0" applyFont="1" applyFill="1" applyBorder="1"/>
    <xf numFmtId="171" fontId="18" fillId="18" borderId="33" xfId="0" applyNumberFormat="1" applyFont="1" applyFill="1" applyBorder="1" applyAlignment="1">
      <alignment horizontal="center"/>
    </xf>
    <xf numFmtId="0" fontId="18" fillId="18" borderId="38" xfId="0" applyFont="1" applyFill="1" applyBorder="1" applyAlignment="1">
      <alignment horizontal="center" vertical="center"/>
    </xf>
    <xf numFmtId="0" fontId="18" fillId="18" borderId="23" xfId="0" applyFont="1" applyFill="1" applyBorder="1" applyAlignment="1">
      <alignment vertical="center"/>
    </xf>
    <xf numFmtId="0" fontId="18" fillId="18" borderId="39" xfId="0" applyFont="1" applyFill="1" applyBorder="1"/>
    <xf numFmtId="171" fontId="18" fillId="18" borderId="40" xfId="0" applyNumberFormat="1" applyFont="1" applyFill="1" applyBorder="1" applyAlignment="1">
      <alignment horizontal="center"/>
    </xf>
    <xf numFmtId="0" fontId="18" fillId="18" borderId="34" xfId="0" applyFont="1" applyFill="1" applyBorder="1" applyAlignment="1">
      <alignment horizontal="center" vertical="center"/>
    </xf>
    <xf numFmtId="0" fontId="18" fillId="18" borderId="35" xfId="0" applyFont="1" applyFill="1" applyBorder="1" applyAlignment="1">
      <alignment vertical="center"/>
    </xf>
    <xf numFmtId="0" fontId="18" fillId="18" borderId="36" xfId="0" applyFont="1" applyFill="1" applyBorder="1"/>
    <xf numFmtId="171" fontId="18" fillId="18" borderId="37" xfId="0" applyNumberFormat="1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top" wrapText="1"/>
    </xf>
    <xf numFmtId="0" fontId="0" fillId="0" borderId="49" xfId="0" applyBorder="1"/>
    <xf numFmtId="166" fontId="0" fillId="0" borderId="49" xfId="1" applyNumberFormat="1" applyFont="1" applyBorder="1"/>
    <xf numFmtId="168" fontId="0" fillId="0" borderId="49" xfId="3" applyNumberFormat="1" applyFont="1" applyBorder="1"/>
    <xf numFmtId="168" fontId="1" fillId="0" borderId="49" xfId="3" applyNumberFormat="1" applyFont="1" applyBorder="1"/>
    <xf numFmtId="0" fontId="0" fillId="11" borderId="49" xfId="0" applyFill="1" applyBorder="1"/>
    <xf numFmtId="0" fontId="7" fillId="4" borderId="49" xfId="0" applyFont="1" applyFill="1" applyBorder="1"/>
    <xf numFmtId="166" fontId="7" fillId="4" borderId="49" xfId="1" applyNumberFormat="1" applyFont="1" applyFill="1" applyBorder="1"/>
    <xf numFmtId="167" fontId="7" fillId="4" borderId="49" xfId="1" applyNumberFormat="1" applyFont="1" applyFill="1" applyBorder="1"/>
    <xf numFmtId="0" fontId="2" fillId="2" borderId="17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7" borderId="53" xfId="0" applyFont="1" applyFill="1" applyBorder="1" applyAlignment="1" applyProtection="1">
      <alignment horizontal="center" vertical="center" wrapText="1"/>
    </xf>
    <xf numFmtId="0" fontId="0" fillId="18" borderId="8" xfId="0" applyFill="1" applyBorder="1"/>
    <xf numFmtId="0" fontId="0" fillId="18" borderId="9" xfId="0" applyFill="1" applyBorder="1"/>
    <xf numFmtId="166" fontId="0" fillId="18" borderId="54" xfId="1" applyNumberFormat="1" applyFont="1" applyFill="1" applyBorder="1" applyAlignment="1" applyProtection="1">
      <alignment horizontal="center" vertical="center"/>
    </xf>
    <xf numFmtId="0" fontId="0" fillId="18" borderId="10" xfId="0" applyFill="1" applyBorder="1"/>
    <xf numFmtId="0" fontId="0" fillId="18" borderId="1" xfId="0" applyFill="1" applyBorder="1"/>
    <xf numFmtId="166" fontId="0" fillId="18" borderId="55" xfId="1" applyNumberFormat="1" applyFont="1" applyFill="1" applyBorder="1" applyAlignment="1" applyProtection="1">
      <alignment horizontal="center" vertical="center"/>
    </xf>
    <xf numFmtId="0" fontId="0" fillId="18" borderId="11" xfId="0" applyFill="1" applyBorder="1"/>
    <xf numFmtId="0" fontId="0" fillId="18" borderId="12" xfId="0" applyFill="1" applyBorder="1"/>
    <xf numFmtId="166" fontId="0" fillId="18" borderId="56" xfId="1" applyNumberFormat="1" applyFont="1" applyFill="1" applyBorder="1" applyAlignment="1" applyProtection="1">
      <alignment horizontal="center" vertical="center"/>
    </xf>
    <xf numFmtId="0" fontId="0" fillId="19" borderId="8" xfId="0" applyFill="1" applyBorder="1"/>
    <xf numFmtId="0" fontId="0" fillId="19" borderId="9" xfId="0" applyFill="1" applyBorder="1"/>
    <xf numFmtId="166" fontId="0" fillId="19" borderId="54" xfId="1" applyNumberFormat="1" applyFont="1" applyFill="1" applyBorder="1" applyAlignment="1" applyProtection="1">
      <alignment horizontal="center" vertical="center"/>
    </xf>
    <xf numFmtId="0" fontId="0" fillId="19" borderId="10" xfId="0" applyFill="1" applyBorder="1"/>
    <xf numFmtId="0" fontId="0" fillId="19" borderId="1" xfId="0" applyFill="1" applyBorder="1"/>
    <xf numFmtId="166" fontId="0" fillId="19" borderId="55" xfId="1" applyNumberFormat="1" applyFont="1" applyFill="1" applyBorder="1" applyAlignment="1" applyProtection="1">
      <alignment horizontal="center" vertical="center"/>
    </xf>
    <xf numFmtId="0" fontId="0" fillId="19" borderId="11" xfId="0" applyFill="1" applyBorder="1"/>
    <xf numFmtId="0" fontId="0" fillId="19" borderId="12" xfId="0" applyFill="1" applyBorder="1"/>
    <xf numFmtId="166" fontId="0" fillId="19" borderId="56" xfId="1" applyNumberFormat="1" applyFont="1" applyFill="1" applyBorder="1" applyAlignment="1" applyProtection="1">
      <alignment horizontal="center" vertical="center"/>
    </xf>
    <xf numFmtId="0" fontId="0" fillId="0" borderId="19" xfId="0" applyBorder="1"/>
    <xf numFmtId="0" fontId="0" fillId="0" borderId="57" xfId="0" applyBorder="1"/>
    <xf numFmtId="0" fontId="18" fillId="20" borderId="27" xfId="0" applyFont="1" applyFill="1" applyBorder="1" applyAlignment="1">
      <alignment horizontal="center"/>
    </xf>
    <xf numFmtId="0" fontId="3" fillId="22" borderId="58" xfId="0" applyFont="1" applyFill="1" applyBorder="1"/>
    <xf numFmtId="0" fontId="3" fillId="0" borderId="58" xfId="0" applyFont="1" applyBorder="1"/>
    <xf numFmtId="0" fontId="0" fillId="0" borderId="0" xfId="0" applyNumberFormat="1"/>
    <xf numFmtId="0" fontId="3" fillId="22" borderId="59" xfId="0" applyFont="1" applyFill="1" applyBorder="1"/>
    <xf numFmtId="0" fontId="3" fillId="22" borderId="59" xfId="0" applyNumberFormat="1" applyFont="1" applyFill="1" applyBorder="1"/>
    <xf numFmtId="0" fontId="18" fillId="3" borderId="28" xfId="0" applyFont="1" applyFill="1" applyBorder="1"/>
    <xf numFmtId="0" fontId="18" fillId="20" borderId="28" xfId="0" applyFont="1" applyFill="1" applyBorder="1"/>
    <xf numFmtId="168" fontId="0" fillId="11" borderId="1" xfId="3" applyNumberFormat="1" applyFont="1" applyFill="1" applyBorder="1"/>
    <xf numFmtId="165" fontId="0" fillId="11" borderId="1" xfId="1" applyNumberFormat="1" applyFont="1" applyFill="1" applyBorder="1"/>
    <xf numFmtId="0" fontId="0" fillId="0" borderId="1" xfId="0" applyFill="1" applyBorder="1"/>
    <xf numFmtId="0" fontId="0" fillId="0" borderId="6" xfId="0" applyFill="1" applyBorder="1"/>
    <xf numFmtId="166" fontId="0" fillId="0" borderId="6" xfId="1" applyNumberFormat="1" applyFont="1" applyFill="1" applyBorder="1"/>
    <xf numFmtId="168" fontId="0" fillId="0" borderId="1" xfId="3" applyNumberFormat="1" applyFont="1" applyFill="1" applyBorder="1"/>
    <xf numFmtId="165" fontId="0" fillId="0" borderId="1" xfId="1" applyNumberFormat="1" applyFont="1" applyFill="1" applyBorder="1"/>
    <xf numFmtId="0" fontId="0" fillId="23" borderId="1" xfId="0" applyFill="1" applyBorder="1"/>
    <xf numFmtId="0" fontId="0" fillId="23" borderId="6" xfId="0" applyFill="1" applyBorder="1"/>
    <xf numFmtId="166" fontId="0" fillId="23" borderId="6" xfId="1" applyNumberFormat="1" applyFont="1" applyFill="1" applyBorder="1"/>
    <xf numFmtId="168" fontId="0" fillId="23" borderId="1" xfId="3" applyNumberFormat="1" applyFont="1" applyFill="1" applyBorder="1"/>
    <xf numFmtId="165" fontId="0" fillId="23" borderId="1" xfId="1" applyNumberFormat="1" applyFont="1" applyFill="1" applyBorder="1"/>
    <xf numFmtId="166" fontId="0" fillId="18" borderId="1" xfId="1" applyNumberFormat="1" applyFont="1" applyFill="1" applyBorder="1"/>
    <xf numFmtId="0" fontId="0" fillId="18" borderId="1" xfId="0" applyFill="1" applyBorder="1" applyAlignment="1">
      <alignment horizontal="center"/>
    </xf>
    <xf numFmtId="1" fontId="0" fillId="18" borderId="1" xfId="0" applyNumberFormat="1" applyFill="1" applyBorder="1" applyAlignment="1">
      <alignment horizontal="center"/>
    </xf>
    <xf numFmtId="1" fontId="0" fillId="18" borderId="1" xfId="0" applyNumberFormat="1" applyFill="1" applyBorder="1"/>
    <xf numFmtId="1" fontId="0" fillId="0" borderId="1" xfId="0" applyNumberFormat="1" applyBorder="1"/>
    <xf numFmtId="0" fontId="22" fillId="14" borderId="1" xfId="0" applyFont="1" applyFill="1" applyBorder="1"/>
    <xf numFmtId="0" fontId="22" fillId="14" borderId="6" xfId="0" applyFont="1" applyFill="1" applyBorder="1"/>
    <xf numFmtId="166" fontId="22" fillId="14" borderId="1" xfId="1" applyNumberFormat="1" applyFont="1" applyFill="1" applyBorder="1"/>
    <xf numFmtId="166" fontId="0" fillId="3" borderId="1" xfId="1" applyNumberFormat="1" applyFont="1" applyFill="1" applyBorder="1"/>
    <xf numFmtId="1" fontId="23" fillId="0" borderId="0" xfId="0" applyNumberFormat="1" applyFont="1"/>
    <xf numFmtId="1" fontId="24" fillId="25" borderId="5" xfId="0" applyNumberFormat="1" applyFont="1" applyFill="1" applyBorder="1" applyAlignment="1">
      <alignment horizontal="center"/>
    </xf>
    <xf numFmtId="1" fontId="24" fillId="24" borderId="5" xfId="0" applyNumberFormat="1" applyFont="1" applyFill="1" applyBorder="1" applyAlignment="1">
      <alignment horizontal="center"/>
    </xf>
    <xf numFmtId="1" fontId="0" fillId="0" borderId="0" xfId="0" applyNumberFormat="1"/>
    <xf numFmtId="1" fontId="3" fillId="0" borderId="0" xfId="0" applyNumberFormat="1" applyFont="1"/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3" fontId="26" fillId="0" borderId="1" xfId="0" applyNumberFormat="1" applyFont="1" applyBorder="1" applyAlignment="1">
      <alignment horizontal="center" vertical="center" wrapText="1"/>
    </xf>
    <xf numFmtId="3" fontId="26" fillId="0" borderId="0" xfId="0" applyNumberFormat="1" applyFont="1" applyBorder="1" applyAlignment="1">
      <alignment horizontal="center" vertical="center" wrapText="1"/>
    </xf>
    <xf numFmtId="3" fontId="0" fillId="0" borderId="0" xfId="0" applyNumberFormat="1" applyBorder="1"/>
    <xf numFmtId="3" fontId="0" fillId="0" borderId="0" xfId="0" applyNumberFormat="1"/>
    <xf numFmtId="3" fontId="0" fillId="0" borderId="1" xfId="0" applyNumberFormat="1" applyBorder="1" applyAlignment="1">
      <alignment horizontal="center"/>
    </xf>
    <xf numFmtId="3" fontId="26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3" borderId="6" xfId="1" applyNumberFormat="1" applyFont="1" applyFill="1" applyBorder="1"/>
    <xf numFmtId="164" fontId="11" fillId="5" borderId="1" xfId="1" applyFont="1" applyFill="1" applyBorder="1"/>
    <xf numFmtId="164" fontId="11" fillId="15" borderId="1" xfId="1" applyFont="1" applyFill="1" applyBorder="1"/>
    <xf numFmtId="0" fontId="18" fillId="0" borderId="35" xfId="0" applyFont="1" applyFill="1" applyBorder="1"/>
    <xf numFmtId="0" fontId="27" fillId="26" borderId="1" xfId="0" applyFont="1" applyFill="1" applyBorder="1" applyAlignment="1">
      <alignment horizontal="center" wrapText="1"/>
    </xf>
    <xf numFmtId="0" fontId="15" fillId="26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1" xfId="0" applyFont="1" applyBorder="1"/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2" fontId="0" fillId="0" borderId="1" xfId="0" applyNumberFormat="1" applyFont="1" applyBorder="1"/>
    <xf numFmtId="0" fontId="0" fillId="10" borderId="1" xfId="0" applyFont="1" applyFill="1" applyBorder="1" applyAlignment="1" applyProtection="1">
      <alignment horizontal="center" vertical="center"/>
      <protection locked="0"/>
    </xf>
    <xf numFmtId="0" fontId="0" fillId="0" borderId="19" xfId="0" applyFont="1" applyBorder="1"/>
    <xf numFmtId="0" fontId="0" fillId="0" borderId="57" xfId="0" applyFont="1" applyBorder="1"/>
    <xf numFmtId="0" fontId="0" fillId="0" borderId="16" xfId="0" applyFont="1" applyBorder="1"/>
    <xf numFmtId="0" fontId="27" fillId="26" borderId="1" xfId="0" applyFont="1" applyFill="1" applyBorder="1" applyAlignment="1">
      <alignment horizontal="center" vertical="center" wrapText="1"/>
    </xf>
    <xf numFmtId="0" fontId="27" fillId="26" borderId="1" xfId="0" applyFont="1" applyFill="1" applyBorder="1" applyAlignment="1">
      <alignment horizontal="center" vertical="top" wrapText="1"/>
    </xf>
    <xf numFmtId="0" fontId="15" fillId="26" borderId="0" xfId="0" applyFont="1" applyFill="1" applyAlignment="1">
      <alignment wrapText="1"/>
    </xf>
    <xf numFmtId="166" fontId="0" fillId="0" borderId="6" xfId="1" applyNumberFormat="1" applyFont="1" applyBorder="1" applyAlignment="1">
      <alignment horizontal="center"/>
    </xf>
    <xf numFmtId="0" fontId="27" fillId="26" borderId="6" xfId="0" applyFont="1" applyFill="1" applyBorder="1" applyAlignment="1">
      <alignment horizontal="center" vertical="center" wrapText="1"/>
    </xf>
    <xf numFmtId="0" fontId="27" fillId="26" borderId="6" xfId="0" applyFont="1" applyFill="1" applyBorder="1" applyAlignment="1" applyProtection="1">
      <alignment horizontal="center" vertical="center" wrapText="1"/>
      <protection locked="0"/>
    </xf>
    <xf numFmtId="0" fontId="27" fillId="26" borderId="6" xfId="0" applyFont="1" applyFill="1" applyBorder="1" applyAlignment="1">
      <alignment horizontal="center" vertical="top" wrapText="1"/>
    </xf>
    <xf numFmtId="3" fontId="28" fillId="26" borderId="1" xfId="0" applyNumberFormat="1" applyFont="1" applyFill="1" applyBorder="1" applyAlignment="1">
      <alignment horizontal="center" vertical="center" wrapText="1"/>
    </xf>
    <xf numFmtId="3" fontId="10" fillId="26" borderId="1" xfId="0" applyNumberFormat="1" applyFont="1" applyFill="1" applyBorder="1" applyAlignment="1">
      <alignment horizontal="center" vertical="center"/>
    </xf>
    <xf numFmtId="3" fontId="0" fillId="26" borderId="1" xfId="0" applyNumberFormat="1" applyFont="1" applyFill="1" applyBorder="1" applyAlignment="1">
      <alignment horizontal="center" vertical="center"/>
    </xf>
    <xf numFmtId="3" fontId="12" fillId="26" borderId="1" xfId="0" applyNumberFormat="1" applyFont="1" applyFill="1" applyBorder="1" applyAlignment="1">
      <alignment horizontal="center" vertical="center"/>
    </xf>
    <xf numFmtId="172" fontId="0" fillId="26" borderId="1" xfId="3" applyNumberFormat="1" applyFont="1" applyFill="1" applyBorder="1" applyAlignment="1">
      <alignment horizontal="center" vertical="center"/>
    </xf>
    <xf numFmtId="166" fontId="27" fillId="26" borderId="1" xfId="0" applyNumberFormat="1" applyFont="1" applyFill="1" applyBorder="1" applyAlignment="1">
      <alignment vertical="center"/>
    </xf>
    <xf numFmtId="165" fontId="10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6" fontId="27" fillId="3" borderId="1" xfId="0" applyNumberFormat="1" applyFont="1" applyFill="1" applyBorder="1" applyAlignment="1">
      <alignment vertical="center"/>
    </xf>
    <xf numFmtId="0" fontId="0" fillId="0" borderId="0" xfId="0" applyFont="1" applyBorder="1"/>
    <xf numFmtId="0" fontId="9" fillId="13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  <protection locked="0"/>
    </xf>
    <xf numFmtId="164" fontId="0" fillId="0" borderId="0" xfId="1" applyFont="1" applyBorder="1"/>
    <xf numFmtId="172" fontId="0" fillId="0" borderId="0" xfId="3" applyNumberFormat="1" applyFont="1" applyFill="1" applyBorder="1" applyAlignment="1">
      <alignment vertical="center"/>
    </xf>
    <xf numFmtId="168" fontId="0" fillId="0" borderId="3" xfId="3" applyNumberFormat="1" applyFont="1" applyBorder="1"/>
    <xf numFmtId="165" fontId="0" fillId="0" borderId="3" xfId="1" applyNumberFormat="1" applyFont="1" applyBorder="1"/>
    <xf numFmtId="166" fontId="18" fillId="17" borderId="28" xfId="1" applyNumberFormat="1" applyFont="1" applyFill="1" applyBorder="1"/>
    <xf numFmtId="166" fontId="18" fillId="0" borderId="32" xfId="1" applyNumberFormat="1" applyFont="1" applyBorder="1"/>
    <xf numFmtId="166" fontId="18" fillId="0" borderId="35" xfId="1" applyNumberFormat="1" applyFont="1" applyFill="1" applyBorder="1"/>
    <xf numFmtId="20" fontId="0" fillId="0" borderId="1" xfId="0" applyNumberFormat="1" applyFont="1" applyBorder="1"/>
    <xf numFmtId="0" fontId="16" fillId="16" borderId="2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wrapText="1"/>
    </xf>
    <xf numFmtId="0" fontId="20" fillId="16" borderId="47" xfId="0" applyFont="1" applyFill="1" applyBorder="1" applyAlignment="1">
      <alignment horizontal="center" vertical="center" wrapText="1"/>
    </xf>
    <xf numFmtId="0" fontId="20" fillId="16" borderId="48" xfId="0" applyFont="1" applyFill="1" applyBorder="1" applyAlignment="1">
      <alignment horizontal="center" vertical="center" wrapText="1"/>
    </xf>
    <xf numFmtId="0" fontId="21" fillId="2" borderId="50" xfId="0" applyFont="1" applyFill="1" applyBorder="1" applyAlignment="1">
      <alignment horizontal="center" vertical="center"/>
    </xf>
    <xf numFmtId="0" fontId="21" fillId="2" borderId="51" xfId="0" applyFont="1" applyFill="1" applyBorder="1" applyAlignment="1">
      <alignment horizontal="center" vertical="center"/>
    </xf>
    <xf numFmtId="0" fontId="21" fillId="2" borderId="52" xfId="0" applyFont="1" applyFill="1" applyBorder="1" applyAlignment="1">
      <alignment horizontal="center" vertical="center"/>
    </xf>
    <xf numFmtId="1" fontId="25" fillId="24" borderId="2" xfId="0" applyNumberFormat="1" applyFont="1" applyFill="1" applyBorder="1" applyAlignment="1">
      <alignment horizontal="center"/>
    </xf>
    <xf numFmtId="1" fontId="25" fillId="24" borderId="3" xfId="0" applyNumberFormat="1" applyFont="1" applyFill="1" applyBorder="1" applyAlignment="1">
      <alignment horizontal="center"/>
    </xf>
    <xf numFmtId="1" fontId="24" fillId="24" borderId="2" xfId="0" applyNumberFormat="1" applyFont="1" applyFill="1" applyBorder="1" applyAlignment="1">
      <alignment horizontal="center"/>
    </xf>
    <xf numFmtId="1" fontId="24" fillId="24" borderId="3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</cellXfs>
  <cellStyles count="4">
    <cellStyle name="Millares" xfId="1" builtinId="3"/>
    <cellStyle name="Normal" xfId="0" builtinId="0"/>
    <cellStyle name="Normal 2" xfId="2"/>
    <cellStyle name="Porcentaje" xfId="3" builtinId="5"/>
  </cellStyles>
  <dxfs count="174"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396876</xdr:colOff>
      <xdr:row>0</xdr:row>
      <xdr:rowOff>301626</xdr:rowOff>
    </xdr:from>
    <xdr:to>
      <xdr:col>6</xdr:col>
      <xdr:colOff>1285876</xdr:colOff>
      <xdr:row>1</xdr:row>
      <xdr:rowOff>1</xdr:rowOff>
    </xdr:to>
    <xdr:sp macro="" textlink="">
      <xdr:nvSpPr>
        <xdr:cNvPr id="2" name="1 Flecha abajo"/>
        <xdr:cNvSpPr/>
      </xdr:nvSpPr>
      <xdr:spPr>
        <a:xfrm>
          <a:off x="7493001" y="301626"/>
          <a:ext cx="889000" cy="555625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190500</xdr:colOff>
      <xdr:row>1</xdr:row>
      <xdr:rowOff>174625</xdr:rowOff>
    </xdr:from>
    <xdr:to>
      <xdr:col>14</xdr:col>
      <xdr:colOff>1063625</xdr:colOff>
      <xdr:row>3</xdr:row>
      <xdr:rowOff>174625</xdr:rowOff>
    </xdr:to>
    <xdr:sp macro="" textlink="">
      <xdr:nvSpPr>
        <xdr:cNvPr id="6" name="5 Flecha abajo"/>
        <xdr:cNvSpPr/>
      </xdr:nvSpPr>
      <xdr:spPr>
        <a:xfrm>
          <a:off x="17106900" y="1031875"/>
          <a:ext cx="873125" cy="904875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396876</xdr:colOff>
      <xdr:row>0</xdr:row>
      <xdr:rowOff>301626</xdr:rowOff>
    </xdr:from>
    <xdr:to>
      <xdr:col>6</xdr:col>
      <xdr:colOff>1285876</xdr:colOff>
      <xdr:row>1</xdr:row>
      <xdr:rowOff>1</xdr:rowOff>
    </xdr:to>
    <xdr:sp macro="" textlink="">
      <xdr:nvSpPr>
        <xdr:cNvPr id="2" name="1 Flecha abajo"/>
        <xdr:cNvSpPr/>
      </xdr:nvSpPr>
      <xdr:spPr>
        <a:xfrm>
          <a:off x="7461251" y="301626"/>
          <a:ext cx="889000" cy="984250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412750</xdr:colOff>
      <xdr:row>1</xdr:row>
      <xdr:rowOff>127000</xdr:rowOff>
    </xdr:from>
    <xdr:to>
      <xdr:col>11</xdr:col>
      <xdr:colOff>1285875</xdr:colOff>
      <xdr:row>3</xdr:row>
      <xdr:rowOff>127000</xdr:rowOff>
    </xdr:to>
    <xdr:sp macro="" textlink="">
      <xdr:nvSpPr>
        <xdr:cNvPr id="3" name="2 Flecha abajo"/>
        <xdr:cNvSpPr/>
      </xdr:nvSpPr>
      <xdr:spPr>
        <a:xfrm>
          <a:off x="13589000" y="1412875"/>
          <a:ext cx="873125" cy="904875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693891</xdr:colOff>
      <xdr:row>1</xdr:row>
      <xdr:rowOff>7680</xdr:rowOff>
    </xdr:from>
    <xdr:to>
      <xdr:col>4</xdr:col>
      <xdr:colOff>551016</xdr:colOff>
      <xdr:row>3</xdr:row>
      <xdr:rowOff>0</xdr:rowOff>
    </xdr:to>
    <xdr:sp macro="" textlink="">
      <xdr:nvSpPr>
        <xdr:cNvPr id="4" name="3 CuadroTexto"/>
        <xdr:cNvSpPr txBox="1"/>
      </xdr:nvSpPr>
      <xdr:spPr>
        <a:xfrm>
          <a:off x="2773004" y="868003"/>
          <a:ext cx="2100109" cy="893610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800" b="1">
              <a:solidFill>
                <a:srgbClr val="FFFF00"/>
              </a:solidFill>
            </a:rPr>
            <a:t>DATOS A RELLENAR</a:t>
          </a:r>
        </a:p>
      </xdr:txBody>
    </xdr:sp>
    <xdr:clientData/>
  </xdr:twoCellAnchor>
  <xdr:twoCellAnchor>
    <xdr:from>
      <xdr:col>3</xdr:col>
      <xdr:colOff>1381125</xdr:colOff>
      <xdr:row>0</xdr:row>
      <xdr:rowOff>317500</xdr:rowOff>
    </xdr:from>
    <xdr:to>
      <xdr:col>4</xdr:col>
      <xdr:colOff>15875</xdr:colOff>
      <xdr:row>1</xdr:row>
      <xdr:rowOff>15875</xdr:rowOff>
    </xdr:to>
    <xdr:sp macro="" textlink="">
      <xdr:nvSpPr>
        <xdr:cNvPr id="5" name="4 Flecha abajo"/>
        <xdr:cNvSpPr/>
      </xdr:nvSpPr>
      <xdr:spPr>
        <a:xfrm>
          <a:off x="3698875" y="317500"/>
          <a:ext cx="889000" cy="984250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190500</xdr:colOff>
      <xdr:row>1</xdr:row>
      <xdr:rowOff>174625</xdr:rowOff>
    </xdr:from>
    <xdr:to>
      <xdr:col>14</xdr:col>
      <xdr:colOff>1063625</xdr:colOff>
      <xdr:row>3</xdr:row>
      <xdr:rowOff>174625</xdr:rowOff>
    </xdr:to>
    <xdr:sp macro="" textlink="">
      <xdr:nvSpPr>
        <xdr:cNvPr id="6" name="5 Flecha abajo"/>
        <xdr:cNvSpPr/>
      </xdr:nvSpPr>
      <xdr:spPr>
        <a:xfrm>
          <a:off x="17081500" y="1460500"/>
          <a:ext cx="873125" cy="904875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396876</xdr:colOff>
      <xdr:row>0</xdr:row>
      <xdr:rowOff>301626</xdr:rowOff>
    </xdr:from>
    <xdr:to>
      <xdr:col>6</xdr:col>
      <xdr:colOff>1285876</xdr:colOff>
      <xdr:row>1</xdr:row>
      <xdr:rowOff>1</xdr:rowOff>
    </xdr:to>
    <xdr:sp macro="" textlink="">
      <xdr:nvSpPr>
        <xdr:cNvPr id="2" name="1 Flecha abajo"/>
        <xdr:cNvSpPr/>
      </xdr:nvSpPr>
      <xdr:spPr>
        <a:xfrm>
          <a:off x="7740651" y="301626"/>
          <a:ext cx="889000" cy="984250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412750</xdr:colOff>
      <xdr:row>1</xdr:row>
      <xdr:rowOff>127000</xdr:rowOff>
    </xdr:from>
    <xdr:to>
      <xdr:col>11</xdr:col>
      <xdr:colOff>1285875</xdr:colOff>
      <xdr:row>3</xdr:row>
      <xdr:rowOff>127000</xdr:rowOff>
    </xdr:to>
    <xdr:sp macro="" textlink="">
      <xdr:nvSpPr>
        <xdr:cNvPr id="3" name="2 Flecha abajo"/>
        <xdr:cNvSpPr/>
      </xdr:nvSpPr>
      <xdr:spPr>
        <a:xfrm>
          <a:off x="14357350" y="1412875"/>
          <a:ext cx="873125" cy="904875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714375</xdr:colOff>
      <xdr:row>1</xdr:row>
      <xdr:rowOff>79374</xdr:rowOff>
    </xdr:from>
    <xdr:to>
      <xdr:col>4</xdr:col>
      <xdr:colOff>571500</xdr:colOff>
      <xdr:row>2</xdr:row>
      <xdr:rowOff>365124</xdr:rowOff>
    </xdr:to>
    <xdr:sp macro="" textlink="">
      <xdr:nvSpPr>
        <xdr:cNvPr id="4" name="3 CuadroTexto"/>
        <xdr:cNvSpPr txBox="1"/>
      </xdr:nvSpPr>
      <xdr:spPr>
        <a:xfrm>
          <a:off x="3038475" y="1365249"/>
          <a:ext cx="2105025" cy="685800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800" b="1">
              <a:solidFill>
                <a:srgbClr val="FFFF00"/>
              </a:solidFill>
            </a:rPr>
            <a:t>DATOS A RELLENAR</a:t>
          </a:r>
        </a:p>
      </xdr:txBody>
    </xdr:sp>
    <xdr:clientData/>
  </xdr:twoCellAnchor>
  <xdr:twoCellAnchor>
    <xdr:from>
      <xdr:col>3</xdr:col>
      <xdr:colOff>1381125</xdr:colOff>
      <xdr:row>0</xdr:row>
      <xdr:rowOff>317500</xdr:rowOff>
    </xdr:from>
    <xdr:to>
      <xdr:col>4</xdr:col>
      <xdr:colOff>15875</xdr:colOff>
      <xdr:row>1</xdr:row>
      <xdr:rowOff>15875</xdr:rowOff>
    </xdr:to>
    <xdr:sp macro="" textlink="">
      <xdr:nvSpPr>
        <xdr:cNvPr id="5" name="4 Flecha abajo"/>
        <xdr:cNvSpPr/>
      </xdr:nvSpPr>
      <xdr:spPr>
        <a:xfrm>
          <a:off x="3705225" y="317500"/>
          <a:ext cx="882650" cy="984250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190500</xdr:colOff>
      <xdr:row>1</xdr:row>
      <xdr:rowOff>174625</xdr:rowOff>
    </xdr:from>
    <xdr:to>
      <xdr:col>14</xdr:col>
      <xdr:colOff>1063625</xdr:colOff>
      <xdr:row>3</xdr:row>
      <xdr:rowOff>174625</xdr:rowOff>
    </xdr:to>
    <xdr:sp macro="" textlink="">
      <xdr:nvSpPr>
        <xdr:cNvPr id="6" name="5 Flecha abajo"/>
        <xdr:cNvSpPr/>
      </xdr:nvSpPr>
      <xdr:spPr>
        <a:xfrm>
          <a:off x="17354550" y="1460500"/>
          <a:ext cx="873125" cy="904875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salazarc/AppData/Local/Microsoft/Windows/Temporary%20Internet%20Files/Content.Outlook/WCGT0D00/Matriz%20de%20Corte%203%200%20%20800%20000%200106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os%20para%20Grandes%20Cortes/Generador%20de%20Corte/Matriz%20de%20Corte%202.0%20%20diciembre2013%20-%20v1)%20-%20TRABAJ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s Afectados por Comuna"/>
      <sheetName val="Matriz de Corte AA"/>
      <sheetName val="Matriz de Corte AC"/>
      <sheetName val="GIS"/>
      <sheetName val="DatosBase"/>
      <sheetName val="Factor_Presion"/>
      <sheetName val="PRIORIDADES"/>
      <sheetName val="Vol Estanque"/>
      <sheetName val="Clientes Criticos feb 2015"/>
      <sheetName val="Abastecimiento feb 2015 "/>
      <sheetName val="Tabla Plano Clientes afectados"/>
    </sheetNames>
    <sheetDataSet>
      <sheetData sheetId="0"/>
      <sheetData sheetId="1"/>
      <sheetData sheetId="2"/>
      <sheetData sheetId="3"/>
      <sheetData sheetId="4">
        <row r="5">
          <cell r="B5" t="str">
            <v>A 37</v>
          </cell>
          <cell r="C5" t="str">
            <v>ST-01</v>
          </cell>
          <cell r="D5" t="str">
            <v>LO GALLARDO</v>
          </cell>
          <cell r="E5">
            <v>4860</v>
          </cell>
          <cell r="F5">
            <v>3.0127514440372594E-3</v>
          </cell>
          <cell r="G5">
            <v>0</v>
          </cell>
        </row>
        <row r="6">
          <cell r="B6" t="str">
            <v>A 49</v>
          </cell>
          <cell r="C6" t="str">
            <v>ST-01</v>
          </cell>
          <cell r="D6" t="str">
            <v>LA BALLENA</v>
          </cell>
          <cell r="E6">
            <v>15276</v>
          </cell>
          <cell r="F6">
            <v>8.4964046370965638E-3</v>
          </cell>
          <cell r="G6">
            <v>0</v>
          </cell>
        </row>
        <row r="7">
          <cell r="B7" t="str">
            <v>A 01</v>
          </cell>
          <cell r="C7" t="str">
            <v>ST-02</v>
          </cell>
          <cell r="D7" t="str">
            <v>PERALILLO</v>
          </cell>
          <cell r="E7">
            <v>40271</v>
          </cell>
          <cell r="F7">
            <v>2.5398558306235108E-2</v>
          </cell>
          <cell r="G7">
            <v>0</v>
          </cell>
        </row>
        <row r="8">
          <cell r="B8" t="str">
            <v>A 02</v>
          </cell>
          <cell r="C8" t="str">
            <v>ST-03</v>
          </cell>
          <cell r="D8" t="str">
            <v>LO MENA ALTO</v>
          </cell>
          <cell r="E8">
            <v>28361</v>
          </cell>
          <cell r="F8">
            <v>1.048822770286013E-2</v>
          </cell>
          <cell r="G8">
            <v>0</v>
          </cell>
        </row>
        <row r="9">
          <cell r="B9" t="str">
            <v>A 03</v>
          </cell>
          <cell r="C9" t="str">
            <v>ST-03</v>
          </cell>
          <cell r="D9" t="str">
            <v>CERRO NEGRO</v>
          </cell>
          <cell r="E9">
            <v>78572</v>
          </cell>
          <cell r="F9">
            <v>5.1959407136061696E-2</v>
          </cell>
          <cell r="G9">
            <v>0</v>
          </cell>
        </row>
        <row r="10">
          <cell r="B10" t="str">
            <v>A 38</v>
          </cell>
          <cell r="C10" t="str">
            <v>ST-03</v>
          </cell>
          <cell r="D10" t="str">
            <v>LO MENA BAJO</v>
          </cell>
          <cell r="E10">
            <v>3502</v>
          </cell>
          <cell r="F10">
            <v>2.5510973641807988E-3</v>
          </cell>
          <cell r="G10">
            <v>0</v>
          </cell>
        </row>
        <row r="11">
          <cell r="B11" t="str">
            <v>A 04</v>
          </cell>
          <cell r="C11" t="str">
            <v>ST-04</v>
          </cell>
          <cell r="D11" t="str">
            <v>PENON ALTO</v>
          </cell>
          <cell r="E11">
            <v>58330</v>
          </cell>
          <cell r="F11">
            <v>3.566536748941275E-2</v>
          </cell>
          <cell r="G11">
            <v>0</v>
          </cell>
        </row>
        <row r="12">
          <cell r="B12" t="str">
            <v>A 43</v>
          </cell>
          <cell r="C12" t="str">
            <v>ST-04</v>
          </cell>
          <cell r="D12" t="str">
            <v>EL PERAL BAJO</v>
          </cell>
          <cell r="E12">
            <v>2054</v>
          </cell>
          <cell r="F12">
            <v>1.7211549742340399E-3</v>
          </cell>
          <cell r="G12">
            <v>0</v>
          </cell>
        </row>
        <row r="13">
          <cell r="B13" t="str">
            <v>A 44</v>
          </cell>
          <cell r="C13" t="str">
            <v>ST-04</v>
          </cell>
          <cell r="D13" t="str">
            <v>EL PERAL MEDIO</v>
          </cell>
          <cell r="E13">
            <v>857</v>
          </cell>
          <cell r="F13">
            <v>7.5564369093165809E-4</v>
          </cell>
          <cell r="G13">
            <v>0</v>
          </cell>
        </row>
        <row r="14">
          <cell r="B14" t="str">
            <v>A 45</v>
          </cell>
          <cell r="C14" t="str">
            <v>ST-04</v>
          </cell>
          <cell r="D14" t="str">
            <v>EL PERAL ALTO</v>
          </cell>
          <cell r="E14">
            <v>992</v>
          </cell>
          <cell r="F14">
            <v>1.5354669794656337E-3</v>
          </cell>
          <cell r="G14">
            <v>0</v>
          </cell>
        </row>
        <row r="15">
          <cell r="B15" t="str">
            <v>A 05</v>
          </cell>
          <cell r="C15" t="str">
            <v>ST-05</v>
          </cell>
          <cell r="D15" t="str">
            <v>PENON BAJO</v>
          </cell>
          <cell r="E15">
            <v>77300</v>
          </cell>
          <cell r="F15">
            <v>3.6780266653766033E-2</v>
          </cell>
          <cell r="G15">
            <v>0</v>
          </cell>
        </row>
        <row r="16">
          <cell r="B16" t="str">
            <v>A 31</v>
          </cell>
          <cell r="C16" t="str">
            <v>ST-05</v>
          </cell>
          <cell r="D16" t="str">
            <v>LO ESPEJO</v>
          </cell>
          <cell r="E16">
            <v>5825</v>
          </cell>
          <cell r="F16">
            <v>8.1385120849395802E-3</v>
          </cell>
          <cell r="G16">
            <v>0</v>
          </cell>
        </row>
        <row r="17">
          <cell r="B17" t="str">
            <v>A 33</v>
          </cell>
          <cell r="C17" t="str">
            <v>ST-05</v>
          </cell>
          <cell r="D17" t="str">
            <v>INTERCONECTADO SUR</v>
          </cell>
          <cell r="E17">
            <v>71545</v>
          </cell>
          <cell r="F17">
            <v>3.744931733284864E-2</v>
          </cell>
          <cell r="G17">
            <v>420</v>
          </cell>
        </row>
        <row r="18">
          <cell r="B18" t="str">
            <v>A 39</v>
          </cell>
          <cell r="C18" t="str">
            <v>ST-06</v>
          </cell>
          <cell r="D18" t="str">
            <v>LO CANAS BAJO</v>
          </cell>
          <cell r="E18">
            <v>757</v>
          </cell>
          <cell r="F18">
            <v>1.2096770671848572E-3</v>
          </cell>
          <cell r="G18">
            <v>0</v>
          </cell>
        </row>
        <row r="19">
          <cell r="B19" t="str">
            <v>A 50</v>
          </cell>
          <cell r="C19" t="str">
            <v>ST-06</v>
          </cell>
          <cell r="D19" t="str">
            <v>LO CANAS MEDIO</v>
          </cell>
          <cell r="E19">
            <v>871</v>
          </cell>
          <cell r="F19">
            <v>1.5245283586344781E-3</v>
          </cell>
          <cell r="G19">
            <v>0</v>
          </cell>
        </row>
        <row r="20">
          <cell r="B20" t="str">
            <v>A 51</v>
          </cell>
          <cell r="C20" t="str">
            <v>ST-06</v>
          </cell>
          <cell r="D20" t="str">
            <v>LO CANAS ALTO</v>
          </cell>
          <cell r="E20">
            <v>348</v>
          </cell>
          <cell r="F20">
            <v>5.611237085622595E-4</v>
          </cell>
          <cell r="G20">
            <v>0</v>
          </cell>
        </row>
        <row r="21">
          <cell r="B21" t="str">
            <v>A 52</v>
          </cell>
          <cell r="C21" t="str">
            <v>ST-06</v>
          </cell>
          <cell r="D21" t="str">
            <v>LO CAÑAS ALTO A</v>
          </cell>
          <cell r="F21">
            <v>0</v>
          </cell>
          <cell r="G21">
            <v>0</v>
          </cell>
        </row>
        <row r="22">
          <cell r="B22" t="str">
            <v>A 53</v>
          </cell>
          <cell r="C22" t="str">
            <v>ST-06</v>
          </cell>
          <cell r="D22" t="str">
            <v>LO CAÑAS ALTO B</v>
          </cell>
          <cell r="F22">
            <v>0</v>
          </cell>
          <cell r="G22">
            <v>0</v>
          </cell>
        </row>
        <row r="23">
          <cell r="B23" t="str">
            <v>A 06</v>
          </cell>
          <cell r="C23" t="str">
            <v>ST-07</v>
          </cell>
          <cell r="D23" t="str">
            <v>TRINIDAD ALTO</v>
          </cell>
          <cell r="E23">
            <v>44305</v>
          </cell>
          <cell r="F23">
            <v>3.0216857697758892E-2</v>
          </cell>
          <cell r="G23">
            <v>0</v>
          </cell>
        </row>
        <row r="24">
          <cell r="B24" t="str">
            <v>A 07</v>
          </cell>
          <cell r="C24" t="str">
            <v>ST-08</v>
          </cell>
          <cell r="D24" t="str">
            <v>TRINIDAD BAJO</v>
          </cell>
          <cell r="E24">
            <v>56608</v>
          </cell>
          <cell r="F24">
            <v>3.8075526763943761E-2</v>
          </cell>
          <cell r="G24">
            <v>0</v>
          </cell>
        </row>
        <row r="25">
          <cell r="B25" t="str">
            <v>A 29</v>
          </cell>
          <cell r="C25" t="str">
            <v>ST-08</v>
          </cell>
          <cell r="D25" t="str">
            <v>LO VALLEDOR</v>
          </cell>
          <cell r="E25">
            <v>7211</v>
          </cell>
          <cell r="F25">
            <v>3.8172476904366225E-3</v>
          </cell>
          <cell r="G25">
            <v>73.134780626448332</v>
          </cell>
        </row>
        <row r="26">
          <cell r="B26" t="str">
            <v>A 30</v>
          </cell>
          <cell r="C26" t="str">
            <v>ST-08</v>
          </cell>
          <cell r="D26" t="str">
            <v>SANTA OLGA</v>
          </cell>
          <cell r="E26">
            <v>18543</v>
          </cell>
          <cell r="F26">
            <v>1.035513733021195E-2</v>
          </cell>
          <cell r="G26">
            <v>138.49</v>
          </cell>
        </row>
        <row r="27">
          <cell r="B27" t="str">
            <v>A 32</v>
          </cell>
          <cell r="C27" t="str">
            <v>ST-08</v>
          </cell>
          <cell r="D27" t="str">
            <v>INTERCONECTADO CENTRO</v>
          </cell>
          <cell r="E27">
            <v>26815</v>
          </cell>
          <cell r="F27">
            <v>1.7692940434722807E-2</v>
          </cell>
          <cell r="G27">
            <v>0</v>
          </cell>
        </row>
        <row r="28">
          <cell r="B28" t="str">
            <v>A 08</v>
          </cell>
          <cell r="C28" t="str">
            <v>ST-09</v>
          </cell>
          <cell r="D28" t="str">
            <v>DEPARTAMENTAL ALTO</v>
          </cell>
          <cell r="E28">
            <v>12380</v>
          </cell>
          <cell r="F28">
            <v>9.0445466214200323E-3</v>
          </cell>
          <cell r="G28">
            <v>0</v>
          </cell>
        </row>
        <row r="29">
          <cell r="B29" t="str">
            <v>A 46</v>
          </cell>
          <cell r="C29" t="str">
            <v>ST-09</v>
          </cell>
          <cell r="D29" t="str">
            <v>SANTA SOFIA BAJO</v>
          </cell>
          <cell r="E29">
            <v>1510</v>
          </cell>
          <cell r="F29">
            <v>2.3700391633428774E-3</v>
          </cell>
          <cell r="G29">
            <v>0</v>
          </cell>
        </row>
        <row r="30">
          <cell r="B30" t="str">
            <v>A 54</v>
          </cell>
          <cell r="C30" t="str">
            <v>ST-09</v>
          </cell>
          <cell r="D30" t="str">
            <v>SANTA SOFIA MEDIO</v>
          </cell>
          <cell r="E30">
            <v>447</v>
          </cell>
          <cell r="F30">
            <v>9.804432053614968E-4</v>
          </cell>
          <cell r="G30">
            <v>0</v>
          </cell>
        </row>
        <row r="31">
          <cell r="B31" t="str">
            <v>A 55</v>
          </cell>
          <cell r="C31" t="str">
            <v>ST-09</v>
          </cell>
          <cell r="D31" t="str">
            <v>SANTA SOFIA ALTO</v>
          </cell>
          <cell r="E31">
            <v>190</v>
          </cell>
          <cell r="F31">
            <v>2.5894849375650568E-4</v>
          </cell>
          <cell r="G31">
            <v>0</v>
          </cell>
        </row>
        <row r="32">
          <cell r="B32" t="str">
            <v>A 09</v>
          </cell>
          <cell r="C32" t="str">
            <v>ST-10</v>
          </cell>
          <cell r="D32" t="str">
            <v>DEPARTAMENTAL BAJO</v>
          </cell>
          <cell r="E32">
            <v>28594</v>
          </cell>
          <cell r="F32">
            <v>2.0070505008137236E-2</v>
          </cell>
          <cell r="G32">
            <v>0</v>
          </cell>
        </row>
        <row r="33">
          <cell r="B33" t="str">
            <v>A 10</v>
          </cell>
          <cell r="C33" t="str">
            <v>ST-10</v>
          </cell>
          <cell r="D33" t="str">
            <v>INTERCONECTADO NORTE</v>
          </cell>
          <cell r="E33">
            <v>53156</v>
          </cell>
          <cell r="F33">
            <v>3.886361247939045E-2</v>
          </cell>
          <cell r="G33">
            <v>0</v>
          </cell>
        </row>
        <row r="34">
          <cell r="B34" t="str">
            <v>A 11</v>
          </cell>
          <cell r="C34" t="str">
            <v>ST-10</v>
          </cell>
          <cell r="D34" t="str">
            <v>LOS POZOS</v>
          </cell>
          <cell r="E34">
            <v>20400</v>
          </cell>
          <cell r="F34">
            <v>1.3097824156578876E-2</v>
          </cell>
          <cell r="G34">
            <v>0</v>
          </cell>
        </row>
        <row r="35">
          <cell r="B35" t="str">
            <v>A 56</v>
          </cell>
          <cell r="C35" t="str">
            <v>ST-11</v>
          </cell>
          <cell r="D35" t="str">
            <v>QUEBRADA DE MACUL BAJO</v>
          </cell>
          <cell r="E35">
            <v>256</v>
          </cell>
          <cell r="F35">
            <v>8.7560326413033899E-4</v>
          </cell>
          <cell r="G35">
            <v>0</v>
          </cell>
        </row>
        <row r="36">
          <cell r="B36" t="str">
            <v>A 57</v>
          </cell>
          <cell r="C36" t="str">
            <v>ST-11</v>
          </cell>
          <cell r="D36" t="str">
            <v>QUEBRADA DE MACUL MEDIO</v>
          </cell>
          <cell r="E36">
            <v>138</v>
          </cell>
          <cell r="F36">
            <v>7.0825680939427176E-4</v>
          </cell>
          <cell r="G36">
            <v>0</v>
          </cell>
        </row>
        <row r="37">
          <cell r="B37" t="str">
            <v>A 58</v>
          </cell>
          <cell r="C37" t="str">
            <v>ST-11</v>
          </cell>
          <cell r="D37" t="str">
            <v>QUEBRADA DE MACUL ALTO</v>
          </cell>
          <cell r="E37">
            <v>632</v>
          </cell>
          <cell r="F37">
            <v>1.861607377895603E-3</v>
          </cell>
          <cell r="G37">
            <v>0</v>
          </cell>
        </row>
        <row r="38">
          <cell r="B38" t="str">
            <v>A 12</v>
          </cell>
          <cell r="C38" t="str">
            <v>ST-12</v>
          </cell>
          <cell r="D38" t="str">
            <v>PENALOLEN ALTO</v>
          </cell>
          <cell r="E38">
            <v>4607</v>
          </cell>
          <cell r="F38">
            <v>3.3378279960866964E-3</v>
          </cell>
          <cell r="G38">
            <v>0</v>
          </cell>
        </row>
        <row r="39">
          <cell r="B39" t="str">
            <v>A 13</v>
          </cell>
          <cell r="C39" t="str">
            <v>ST-12</v>
          </cell>
          <cell r="D39" t="str">
            <v>PENALOLEN MEDIO</v>
          </cell>
          <cell r="E39">
            <v>9116</v>
          </cell>
          <cell r="F39">
            <v>1.1255923242308776E-2</v>
          </cell>
          <cell r="G39">
            <v>0</v>
          </cell>
        </row>
        <row r="40">
          <cell r="B40" t="str">
            <v>A 14</v>
          </cell>
          <cell r="C40" t="str">
            <v>ST-12</v>
          </cell>
          <cell r="D40" t="str">
            <v>PENALOLEN BAJO</v>
          </cell>
          <cell r="E40">
            <v>9298</v>
          </cell>
          <cell r="F40">
            <v>9.4276496620780068E-3</v>
          </cell>
          <cell r="G40">
            <v>0</v>
          </cell>
        </row>
        <row r="41">
          <cell r="B41" t="str">
            <v>A 15</v>
          </cell>
          <cell r="C41" t="str">
            <v>ST-12</v>
          </cell>
          <cell r="D41" t="str">
            <v>LA FAENA</v>
          </cell>
          <cell r="E41">
            <v>32116</v>
          </cell>
          <cell r="F41">
            <v>1.7467108183771059E-2</v>
          </cell>
          <cell r="G41">
            <v>0</v>
          </cell>
        </row>
        <row r="42">
          <cell r="B42" t="str">
            <v>A 47</v>
          </cell>
          <cell r="C42" t="str">
            <v>ST-12</v>
          </cell>
          <cell r="D42" t="str">
            <v>PENALOLEN ALTO A</v>
          </cell>
          <cell r="F42">
            <v>1.0732001908519749E-4</v>
          </cell>
          <cell r="G42">
            <v>0</v>
          </cell>
        </row>
        <row r="43">
          <cell r="B43" t="str">
            <v>A 48</v>
          </cell>
          <cell r="C43" t="str">
            <v>ST-12</v>
          </cell>
          <cell r="D43" t="str">
            <v>JOHN JACKSON</v>
          </cell>
          <cell r="E43">
            <v>133</v>
          </cell>
          <cell r="F43">
            <v>1.183260098572305E-3</v>
          </cell>
          <cell r="G43">
            <v>0</v>
          </cell>
        </row>
        <row r="44">
          <cell r="B44" t="str">
            <v>A 16</v>
          </cell>
          <cell r="C44" t="str">
            <v>ST-13</v>
          </cell>
          <cell r="D44" t="str">
            <v>LO HERMIDA ALTO</v>
          </cell>
          <cell r="E44">
            <v>65026</v>
          </cell>
          <cell r="F44">
            <v>5.1378135173533068E-2</v>
          </cell>
          <cell r="G44">
            <v>0</v>
          </cell>
        </row>
        <row r="45">
          <cell r="B45" t="str">
            <v>A 17</v>
          </cell>
          <cell r="C45" t="str">
            <v>ST-13</v>
          </cell>
          <cell r="D45" t="str">
            <v>LO HERMIDA BAJO</v>
          </cell>
          <cell r="E45">
            <v>46511</v>
          </cell>
          <cell r="F45">
            <v>3.348474320761171E-2</v>
          </cell>
          <cell r="G45">
            <v>0</v>
          </cell>
        </row>
        <row r="46">
          <cell r="B46" t="str">
            <v>A 18</v>
          </cell>
          <cell r="C46" t="str">
            <v>ST-14</v>
          </cell>
          <cell r="D46" t="str">
            <v>REINA ALTA A</v>
          </cell>
          <cell r="E46">
            <v>3566</v>
          </cell>
          <cell r="F46">
            <v>8.9964559603098997E-3</v>
          </cell>
          <cell r="G46">
            <v>0</v>
          </cell>
        </row>
        <row r="47">
          <cell r="B47" t="str">
            <v>A 19</v>
          </cell>
          <cell r="C47" t="str">
            <v>ST-14</v>
          </cell>
          <cell r="D47" t="str">
            <v>REINA ALTA</v>
          </cell>
          <cell r="E47">
            <v>16121</v>
          </cell>
          <cell r="F47">
            <v>1.8948673931794016E-2</v>
          </cell>
          <cell r="G47">
            <v>0</v>
          </cell>
        </row>
        <row r="48">
          <cell r="B48" t="str">
            <v>A 20</v>
          </cell>
          <cell r="C48" t="str">
            <v>ST-14</v>
          </cell>
          <cell r="D48" t="str">
            <v>REINA MEDIA</v>
          </cell>
          <cell r="E48">
            <v>35717</v>
          </cell>
          <cell r="F48">
            <v>3.2211841626259688E-2</v>
          </cell>
          <cell r="G48">
            <v>0</v>
          </cell>
        </row>
        <row r="49">
          <cell r="B49" t="str">
            <v>A 21</v>
          </cell>
          <cell r="C49" t="str">
            <v>ST-14</v>
          </cell>
          <cell r="D49" t="str">
            <v>REINA BAJA</v>
          </cell>
          <cell r="E49">
            <v>93375</v>
          </cell>
          <cell r="F49">
            <v>6.2754146725876522E-2</v>
          </cell>
          <cell r="G49">
            <v>0</v>
          </cell>
        </row>
        <row r="50">
          <cell r="B50" t="str">
            <v>A 34</v>
          </cell>
          <cell r="C50" t="str">
            <v>ST-14</v>
          </cell>
          <cell r="D50" t="str">
            <v>PEDRO DE VALDIVIA NORTE</v>
          </cell>
          <cell r="E50">
            <v>10780</v>
          </cell>
          <cell r="F50">
            <v>8.405029281364846E-3</v>
          </cell>
          <cell r="G50">
            <v>0</v>
          </cell>
        </row>
        <row r="51">
          <cell r="B51" t="str">
            <v>A 59</v>
          </cell>
          <cell r="C51" t="str">
            <v>ST-14</v>
          </cell>
          <cell r="D51" t="str">
            <v>TALINAY</v>
          </cell>
          <cell r="E51">
            <v>551</v>
          </cell>
          <cell r="F51">
            <v>1.1671469766629679E-3</v>
          </cell>
          <cell r="G51">
            <v>0</v>
          </cell>
        </row>
        <row r="52">
          <cell r="B52" t="str">
            <v>C 33</v>
          </cell>
          <cell r="C52" t="str">
            <v>ST-14</v>
          </cell>
          <cell r="D52" t="str">
            <v>ELEVADO SAN LUIS</v>
          </cell>
          <cell r="E52">
            <v>168</v>
          </cell>
          <cell r="F52">
            <v>2.1668459668180068E-4</v>
          </cell>
          <cell r="G52">
            <v>0</v>
          </cell>
        </row>
        <row r="53">
          <cell r="B53" t="str">
            <v>C 84</v>
          </cell>
          <cell r="C53" t="str">
            <v>ST-14</v>
          </cell>
          <cell r="D53" t="str">
            <v>IV CENTENARIO</v>
          </cell>
          <cell r="E53">
            <v>9577</v>
          </cell>
          <cell r="F53">
            <v>8.2846308985759531E-5</v>
          </cell>
          <cell r="G53">
            <v>0</v>
          </cell>
        </row>
        <row r="54">
          <cell r="B54" t="str">
            <v>A 22</v>
          </cell>
          <cell r="C54" t="str">
            <v>ST-15</v>
          </cell>
          <cell r="D54" t="str">
            <v>LO BRAVO</v>
          </cell>
          <cell r="E54">
            <v>4838</v>
          </cell>
          <cell r="F54">
            <v>2.5623625212124993E-3</v>
          </cell>
          <cell r="G54">
            <v>81.963705820626274</v>
          </cell>
        </row>
        <row r="55">
          <cell r="B55" t="str">
            <v>A 23</v>
          </cell>
          <cell r="C55" t="str">
            <v>ST-16</v>
          </cell>
          <cell r="D55" t="str">
            <v>LO CONTADOR ALTO</v>
          </cell>
          <cell r="E55">
            <v>115748</v>
          </cell>
          <cell r="F55">
            <v>6.7713640982012976E-2</v>
          </cell>
          <cell r="G55">
            <v>0</v>
          </cell>
        </row>
        <row r="56">
          <cell r="B56" t="str">
            <v>A 24</v>
          </cell>
          <cell r="C56" t="str">
            <v>ST-16</v>
          </cell>
          <cell r="D56" t="str">
            <v>LO CONTADOR BAJO</v>
          </cell>
          <cell r="E56">
            <v>75669</v>
          </cell>
          <cell r="F56">
            <v>4.8272826612290293E-2</v>
          </cell>
          <cell r="G56">
            <v>0</v>
          </cell>
        </row>
        <row r="57">
          <cell r="B57" t="str">
            <v>A 27</v>
          </cell>
          <cell r="C57" t="str">
            <v>ST-16</v>
          </cell>
          <cell r="D57" t="str">
            <v>PINCOYA 2</v>
          </cell>
          <cell r="E57">
            <v>2888</v>
          </cell>
          <cell r="F57">
            <v>1.5750978984982434E-3</v>
          </cell>
          <cell r="G57">
            <v>28.667919495554035</v>
          </cell>
        </row>
        <row r="58">
          <cell r="B58" t="str">
            <v>A 35</v>
          </cell>
          <cell r="C58" t="str">
            <v>ST-16</v>
          </cell>
          <cell r="D58" t="str">
            <v>PINCOYA 1</v>
          </cell>
          <cell r="E58">
            <v>3918</v>
          </cell>
          <cell r="F58">
            <v>2.3168067908873866E-3</v>
          </cell>
          <cell r="G58">
            <v>70</v>
          </cell>
        </row>
        <row r="59">
          <cell r="B59" t="str">
            <v>A 36</v>
          </cell>
          <cell r="C59" t="str">
            <v>ST-16</v>
          </cell>
          <cell r="D59" t="str">
            <v>SANTA VICTORIA</v>
          </cell>
          <cell r="E59">
            <v>3723</v>
          </cell>
          <cell r="F59">
            <v>5.152143040946155E-3</v>
          </cell>
          <cell r="G59">
            <v>70</v>
          </cell>
        </row>
        <row r="60">
          <cell r="B60" t="str">
            <v>A 41</v>
          </cell>
          <cell r="C60" t="str">
            <v>ST-16</v>
          </cell>
          <cell r="D60" t="str">
            <v>HUECHURABA</v>
          </cell>
          <cell r="E60">
            <v>11145</v>
          </cell>
          <cell r="F60">
            <v>1.593916427227925E-2</v>
          </cell>
          <cell r="G60">
            <v>272</v>
          </cell>
        </row>
        <row r="61">
          <cell r="B61" t="str">
            <v>A 42</v>
          </cell>
          <cell r="C61" t="str">
            <v>ST-16</v>
          </cell>
          <cell r="D61" t="str">
            <v>LA MONTANA</v>
          </cell>
          <cell r="E61">
            <v>3144</v>
          </cell>
          <cell r="F61">
            <v>3.795392846487776E-3</v>
          </cell>
          <cell r="G61">
            <v>0</v>
          </cell>
        </row>
        <row r="62">
          <cell r="B62" t="str">
            <v>A 25</v>
          </cell>
          <cell r="C62" t="str">
            <v>ST-17</v>
          </cell>
          <cell r="D62" t="str">
            <v>ANTONIO VARAS ALTO</v>
          </cell>
          <cell r="E62">
            <v>78939</v>
          </cell>
          <cell r="F62">
            <v>4.3289271263530459E-2</v>
          </cell>
          <cell r="G62">
            <v>0</v>
          </cell>
        </row>
        <row r="63">
          <cell r="B63" t="str">
            <v>A 26</v>
          </cell>
          <cell r="C63" t="str">
            <v>ST-17</v>
          </cell>
          <cell r="D63" t="str">
            <v>ANTONIO VARAS BAJO</v>
          </cell>
          <cell r="E63">
            <v>143400</v>
          </cell>
          <cell r="F63">
            <v>8.4040234172832476E-2</v>
          </cell>
          <cell r="G63">
            <v>546.29999999999984</v>
          </cell>
        </row>
        <row r="64">
          <cell r="B64" t="str">
            <v>A 28</v>
          </cell>
          <cell r="C64" t="str">
            <v>ST-18</v>
          </cell>
          <cell r="D64" t="str">
            <v>QUILICURA</v>
          </cell>
          <cell r="E64">
            <v>59068</v>
          </cell>
          <cell r="F64">
            <v>3.5932382790857857E-2</v>
          </cell>
          <cell r="G64">
            <v>699</v>
          </cell>
        </row>
        <row r="65">
          <cell r="B65" t="str">
            <v>A 40</v>
          </cell>
          <cell r="C65" t="str">
            <v>ST-18AUX1</v>
          </cell>
          <cell r="D65" t="str">
            <v>RENCA</v>
          </cell>
          <cell r="E65">
            <v>27009</v>
          </cell>
          <cell r="F65">
            <v>1.3449282390248859E-2</v>
          </cell>
          <cell r="G65">
            <v>193</v>
          </cell>
        </row>
        <row r="66">
          <cell r="B66" t="str">
            <v>A 40AUX</v>
          </cell>
          <cell r="C66" t="str">
            <v>ST-18AUX2</v>
          </cell>
          <cell r="D66" t="str">
            <v>RENCA - COLORADO</v>
          </cell>
          <cell r="F66">
            <v>0</v>
          </cell>
          <cell r="G66">
            <v>270</v>
          </cell>
        </row>
        <row r="67">
          <cell r="B67" t="str">
            <v>TOTAL</v>
          </cell>
          <cell r="E67">
            <v>1527057</v>
          </cell>
          <cell r="F67">
            <v>0.99999999999999956</v>
          </cell>
          <cell r="G67">
            <v>2862.5564059426283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es"/>
      <sheetName val="Hoja1"/>
      <sheetName val="ClientesxComuna"/>
      <sheetName val="ClientesxSector"/>
      <sheetName val="Volumen_Red"/>
      <sheetName val="DatosBase"/>
      <sheetName val="Distribucion_Demanda AA"/>
      <sheetName val="Distribucion_Demanda AC"/>
      <sheetName val="GIS"/>
      <sheetName val="Matriz de Corte AC"/>
      <sheetName val="Matriz de Corte AA"/>
      <sheetName val="CLIENTES CRITICOS"/>
      <sheetName val="PRIORIDADES"/>
      <sheetName val="Vol Estanque"/>
      <sheetName val="Factor_Presion"/>
      <sheetName val="DDa PD"/>
      <sheetName val="Catastro_Pozos"/>
      <sheetName val="PozosxSector"/>
      <sheetName val="AporteSubt"/>
    </sheetNames>
    <sheetDataSet>
      <sheetData sheetId="0">
        <row r="4">
          <cell r="B4" t="str">
            <v>-</v>
          </cell>
          <cell r="C4" t="str">
            <v>RINCONADA DE MAIPU</v>
          </cell>
        </row>
        <row r="5">
          <cell r="B5" t="str">
            <v>A 01</v>
          </cell>
          <cell r="C5" t="str">
            <v>PERALILLO</v>
          </cell>
          <cell r="D5" t="str">
            <v>ST-02</v>
          </cell>
          <cell r="E5" t="str">
            <v>Peralillo</v>
          </cell>
        </row>
        <row r="6">
          <cell r="B6" t="str">
            <v>A 02</v>
          </cell>
          <cell r="C6" t="str">
            <v>LO MENA ALTO</v>
          </cell>
          <cell r="D6" t="str">
            <v>ST-03</v>
          </cell>
          <cell r="E6" t="str">
            <v>Domingo Tocornal</v>
          </cell>
        </row>
        <row r="7">
          <cell r="B7" t="str">
            <v>A 03</v>
          </cell>
          <cell r="C7" t="str">
            <v>CERRO NEGRO</v>
          </cell>
          <cell r="D7" t="str">
            <v>ST-03</v>
          </cell>
          <cell r="E7" t="str">
            <v>Domingo Tocornal</v>
          </cell>
        </row>
        <row r="8">
          <cell r="B8" t="str">
            <v>A 04</v>
          </cell>
          <cell r="C8" t="str">
            <v>PENON ALTO</v>
          </cell>
          <cell r="D8" t="str">
            <v>ST-04</v>
          </cell>
          <cell r="E8" t="str">
            <v>Peñón Alto</v>
          </cell>
        </row>
        <row r="9">
          <cell r="B9" t="str">
            <v>A 05</v>
          </cell>
          <cell r="C9" t="str">
            <v>PENON BAJO</v>
          </cell>
          <cell r="D9" t="str">
            <v>ST-05</v>
          </cell>
          <cell r="E9" t="str">
            <v>Peñón Bajo</v>
          </cell>
        </row>
        <row r="10">
          <cell r="B10" t="str">
            <v>A 06</v>
          </cell>
          <cell r="C10" t="str">
            <v>TRINIDAD ALTO</v>
          </cell>
          <cell r="D10" t="str">
            <v>ST-07</v>
          </cell>
          <cell r="E10" t="str">
            <v>Trinidad Alto</v>
          </cell>
        </row>
        <row r="11">
          <cell r="B11" t="str">
            <v>A 07</v>
          </cell>
          <cell r="C11" t="str">
            <v>TRINIDAD BAJO</v>
          </cell>
          <cell r="D11" t="str">
            <v>ST-08</v>
          </cell>
          <cell r="E11" t="str">
            <v>Trinidad Bajo</v>
          </cell>
        </row>
        <row r="12">
          <cell r="B12" t="str">
            <v>A 08</v>
          </cell>
          <cell r="C12" t="str">
            <v>DEPARTAMENTAL ALTO</v>
          </cell>
          <cell r="D12" t="str">
            <v>ST-09</v>
          </cell>
          <cell r="E12" t="str">
            <v>Departamental Alto</v>
          </cell>
        </row>
        <row r="13">
          <cell r="B13" t="str">
            <v>A 09</v>
          </cell>
          <cell r="C13" t="str">
            <v>DEPARTAMENTAL BAJO</v>
          </cell>
          <cell r="D13" t="str">
            <v>ST-10</v>
          </cell>
          <cell r="E13" t="str">
            <v>Departamental Bajo</v>
          </cell>
        </row>
        <row r="14">
          <cell r="B14" t="str">
            <v>A 10</v>
          </cell>
          <cell r="C14" t="str">
            <v>INTERCONECTADO NORTE</v>
          </cell>
          <cell r="D14" t="str">
            <v>ST-10</v>
          </cell>
          <cell r="E14" t="str">
            <v>Departamental Bajo</v>
          </cell>
        </row>
        <row r="15">
          <cell r="B15" t="str">
            <v>A 11</v>
          </cell>
          <cell r="C15" t="str">
            <v>LOS POZOS</v>
          </cell>
          <cell r="D15" t="str">
            <v>ST-10</v>
          </cell>
          <cell r="E15" t="str">
            <v>Departamental Bajo</v>
          </cell>
        </row>
        <row r="16">
          <cell r="B16" t="str">
            <v>A 12</v>
          </cell>
          <cell r="C16" t="str">
            <v>PENALOLEN ALTO</v>
          </cell>
          <cell r="D16" t="str">
            <v>ST-12</v>
          </cell>
          <cell r="E16" t="str">
            <v xml:space="preserve">Peñalolén </v>
          </cell>
        </row>
        <row r="17">
          <cell r="B17" t="str">
            <v>A 13</v>
          </cell>
          <cell r="C17" t="str">
            <v>PENALOLEN MEDIO</v>
          </cell>
          <cell r="D17" t="str">
            <v>ST-12</v>
          </cell>
          <cell r="E17" t="str">
            <v xml:space="preserve">Peñalolén </v>
          </cell>
        </row>
        <row r="18">
          <cell r="B18" t="str">
            <v>A 14</v>
          </cell>
          <cell r="C18" t="str">
            <v>PENALOLEN BAJO</v>
          </cell>
          <cell r="D18" t="str">
            <v>ST-12</v>
          </cell>
          <cell r="E18" t="str">
            <v xml:space="preserve">Peñalolén </v>
          </cell>
        </row>
        <row r="19">
          <cell r="B19" t="str">
            <v>A 15</v>
          </cell>
          <cell r="C19" t="str">
            <v>LA FAENA</v>
          </cell>
          <cell r="D19" t="str">
            <v>ST-12</v>
          </cell>
          <cell r="E19" t="str">
            <v xml:space="preserve">Peñalolén </v>
          </cell>
        </row>
        <row r="20">
          <cell r="B20" t="str">
            <v>A 16</v>
          </cell>
          <cell r="C20" t="str">
            <v>LO HERMIDA ALTO</v>
          </cell>
          <cell r="D20" t="str">
            <v>ST-13</v>
          </cell>
          <cell r="E20" t="str">
            <v>Lo Hermida</v>
          </cell>
        </row>
        <row r="21">
          <cell r="B21" t="str">
            <v>A 17</v>
          </cell>
          <cell r="C21" t="str">
            <v>LO HERMIDA BAJO</v>
          </cell>
          <cell r="D21" t="str">
            <v>ST-13</v>
          </cell>
          <cell r="E21" t="str">
            <v>Lo Hermida</v>
          </cell>
        </row>
        <row r="22">
          <cell r="B22" t="str">
            <v>A 18</v>
          </cell>
          <cell r="C22" t="str">
            <v>REINA ALTA A</v>
          </cell>
          <cell r="D22" t="str">
            <v>ST-14</v>
          </cell>
          <cell r="E22" t="str">
            <v>La Reina</v>
          </cell>
        </row>
        <row r="23">
          <cell r="B23" t="str">
            <v>A 19</v>
          </cell>
          <cell r="C23" t="str">
            <v>REINA ALTA</v>
          </cell>
          <cell r="D23" t="str">
            <v>ST-14</v>
          </cell>
          <cell r="E23" t="str">
            <v>La Reina</v>
          </cell>
        </row>
        <row r="24">
          <cell r="B24" t="str">
            <v>A 20</v>
          </cell>
          <cell r="C24" t="str">
            <v>REINA MEDIA</v>
          </cell>
          <cell r="D24" t="str">
            <v>ST-14</v>
          </cell>
          <cell r="E24" t="str">
            <v>La Reina</v>
          </cell>
        </row>
        <row r="25">
          <cell r="B25" t="str">
            <v>A 21</v>
          </cell>
          <cell r="C25" t="str">
            <v>REINA BAJA</v>
          </cell>
          <cell r="D25" t="str">
            <v>ST-14</v>
          </cell>
          <cell r="E25" t="str">
            <v>La Reina</v>
          </cell>
        </row>
        <row r="26">
          <cell r="B26" t="str">
            <v>A 22</v>
          </cell>
          <cell r="C26" t="str">
            <v>LO BRAVO</v>
          </cell>
          <cell r="D26" t="str">
            <v>ST-15</v>
          </cell>
          <cell r="E26" t="str">
            <v>Lo Bravo</v>
          </cell>
        </row>
        <row r="27">
          <cell r="B27" t="str">
            <v>A 23</v>
          </cell>
          <cell r="C27" t="str">
            <v>LO CONTADOR ALTO</v>
          </cell>
          <cell r="D27" t="str">
            <v>ST-16</v>
          </cell>
          <cell r="E27" t="str">
            <v>Lo Contador</v>
          </cell>
        </row>
        <row r="28">
          <cell r="B28" t="str">
            <v>A 24</v>
          </cell>
          <cell r="C28" t="str">
            <v>LO CONTADOR BAJO</v>
          </cell>
          <cell r="D28" t="str">
            <v>ST-16</v>
          </cell>
          <cell r="E28" t="str">
            <v>Lo Contador</v>
          </cell>
        </row>
        <row r="29">
          <cell r="B29" t="str">
            <v>A 25</v>
          </cell>
          <cell r="C29" t="str">
            <v>ANTONIO VARAS ALTO</v>
          </cell>
          <cell r="D29" t="str">
            <v>ST-17</v>
          </cell>
          <cell r="E29" t="str">
            <v>Antonio Varas</v>
          </cell>
        </row>
        <row r="30">
          <cell r="B30" t="str">
            <v>A 26</v>
          </cell>
          <cell r="C30" t="str">
            <v>ANTONIO VARAS BAJO</v>
          </cell>
          <cell r="D30" t="str">
            <v>ST-17</v>
          </cell>
          <cell r="E30" t="str">
            <v>Antonio Varas</v>
          </cell>
        </row>
        <row r="31">
          <cell r="B31" t="str">
            <v>A 27</v>
          </cell>
          <cell r="C31" t="str">
            <v>PINCOYA 2</v>
          </cell>
          <cell r="D31" t="str">
            <v>ST-16</v>
          </cell>
          <cell r="E31" t="str">
            <v>Lo Contador</v>
          </cell>
        </row>
        <row r="32">
          <cell r="B32" t="str">
            <v>A 28</v>
          </cell>
          <cell r="C32" t="str">
            <v>QUILICURA</v>
          </cell>
          <cell r="D32" t="str">
            <v>ST-18</v>
          </cell>
          <cell r="E32" t="str">
            <v>Quilicura</v>
          </cell>
        </row>
        <row r="33">
          <cell r="B33" t="str">
            <v>A 29</v>
          </cell>
          <cell r="C33" t="str">
            <v>LO VALLEDOR</v>
          </cell>
          <cell r="D33" t="str">
            <v>ST-08</v>
          </cell>
          <cell r="E33" t="str">
            <v>Trinidad Bajo</v>
          </cell>
        </row>
        <row r="34">
          <cell r="B34" t="str">
            <v>A 30</v>
          </cell>
          <cell r="C34" t="str">
            <v>SANTA OLGA</v>
          </cell>
          <cell r="D34" t="str">
            <v>ST-08</v>
          </cell>
          <cell r="E34" t="str">
            <v>Trinidad Bajo</v>
          </cell>
        </row>
        <row r="35">
          <cell r="B35" t="str">
            <v>A 31</v>
          </cell>
          <cell r="C35" t="str">
            <v>LO ESPEJO</v>
          </cell>
          <cell r="D35" t="str">
            <v>ST-05</v>
          </cell>
          <cell r="E35" t="str">
            <v>Peñón Bajo</v>
          </cell>
        </row>
        <row r="36">
          <cell r="B36" t="str">
            <v>A 32</v>
          </cell>
          <cell r="C36" t="str">
            <v>INTERCONECTADO CENTRO</v>
          </cell>
          <cell r="D36" t="str">
            <v>ST-08</v>
          </cell>
          <cell r="E36" t="str">
            <v>Trinidad Bajo</v>
          </cell>
        </row>
        <row r="37">
          <cell r="B37" t="str">
            <v>A 33</v>
          </cell>
          <cell r="C37" t="str">
            <v>INTERCONECTADO SUR</v>
          </cell>
          <cell r="D37" t="str">
            <v>ST-05</v>
          </cell>
          <cell r="E37" t="str">
            <v>Peñón Bajo</v>
          </cell>
        </row>
        <row r="38">
          <cell r="B38" t="str">
            <v>A 34</v>
          </cell>
          <cell r="C38" t="str">
            <v>PEDRO DE VALDIVIA NORTE</v>
          </cell>
          <cell r="D38" t="str">
            <v>ST-14</v>
          </cell>
          <cell r="E38" t="str">
            <v>La Reina</v>
          </cell>
        </row>
        <row r="39">
          <cell r="B39" t="str">
            <v>A 35</v>
          </cell>
          <cell r="C39" t="str">
            <v>PINCOYA 1</v>
          </cell>
          <cell r="D39" t="str">
            <v>ST-16</v>
          </cell>
          <cell r="E39" t="str">
            <v>Lo Contador</v>
          </cell>
        </row>
        <row r="40">
          <cell r="B40" t="str">
            <v>A 36</v>
          </cell>
          <cell r="C40" t="str">
            <v>SANTA VICTORIA</v>
          </cell>
          <cell r="D40" t="str">
            <v>ST-16</v>
          </cell>
          <cell r="E40" t="str">
            <v>Lo Contador</v>
          </cell>
        </row>
        <row r="41">
          <cell r="B41" t="str">
            <v>A 37</v>
          </cell>
          <cell r="C41" t="str">
            <v>LO GALLARDO</v>
          </cell>
          <cell r="D41" t="str">
            <v>ST-01</v>
          </cell>
          <cell r="E41" t="str">
            <v>Lo Gallardo</v>
          </cell>
        </row>
        <row r="42">
          <cell r="B42" t="str">
            <v>A 38</v>
          </cell>
          <cell r="C42" t="str">
            <v>LO MENA BAJO</v>
          </cell>
          <cell r="D42" t="str">
            <v>ST-03</v>
          </cell>
          <cell r="E42" t="str">
            <v>Domingo Tocornal</v>
          </cell>
        </row>
        <row r="43">
          <cell r="B43" t="str">
            <v>A 39</v>
          </cell>
          <cell r="C43" t="str">
            <v>LO CANAS BAJO</v>
          </cell>
          <cell r="D43" t="str">
            <v>ST-06</v>
          </cell>
          <cell r="E43" t="str">
            <v>Lo Cañas</v>
          </cell>
        </row>
        <row r="44">
          <cell r="B44" t="str">
            <v>A 40</v>
          </cell>
          <cell r="C44" t="str">
            <v>RENCA</v>
          </cell>
          <cell r="D44" t="str">
            <v>ST-18AUX1</v>
          </cell>
          <cell r="E44" t="str">
            <v>Quilicura</v>
          </cell>
        </row>
        <row r="45">
          <cell r="B45" t="str">
            <v>A 40AUX</v>
          </cell>
          <cell r="C45" t="str">
            <v>RENCA - COLORADO</v>
          </cell>
          <cell r="D45" t="str">
            <v>ST-18AUX2</v>
          </cell>
          <cell r="E45" t="str">
            <v>RENCA COLORADO</v>
          </cell>
        </row>
        <row r="46">
          <cell r="B46" t="str">
            <v>A 41</v>
          </cell>
          <cell r="C46" t="str">
            <v>HUECHURABA</v>
          </cell>
          <cell r="D46" t="str">
            <v>ST-16</v>
          </cell>
          <cell r="E46" t="str">
            <v>Lo Contador</v>
          </cell>
        </row>
        <row r="47">
          <cell r="B47" t="str">
            <v>A 42</v>
          </cell>
          <cell r="C47" t="str">
            <v>LA MONTANA</v>
          </cell>
          <cell r="D47" t="str">
            <v>ST-16</v>
          </cell>
          <cell r="E47" t="str">
            <v>Lo Contador</v>
          </cell>
        </row>
        <row r="48">
          <cell r="B48" t="str">
            <v>A 43</v>
          </cell>
          <cell r="C48" t="str">
            <v>EL PERAL BAJO</v>
          </cell>
          <cell r="D48" t="str">
            <v>ST-04</v>
          </cell>
          <cell r="E48" t="str">
            <v>Peñón Alto</v>
          </cell>
        </row>
        <row r="49">
          <cell r="B49" t="str">
            <v>A 44</v>
          </cell>
          <cell r="C49" t="str">
            <v>EL PERAL MEDIO</v>
          </cell>
          <cell r="D49" t="str">
            <v>ST-04</v>
          </cell>
          <cell r="E49" t="str">
            <v>Peñón Alto</v>
          </cell>
        </row>
        <row r="50">
          <cell r="B50" t="str">
            <v>A 45</v>
          </cell>
          <cell r="C50" t="str">
            <v>EL PERAL ALTO</v>
          </cell>
          <cell r="D50" t="str">
            <v>ST-04</v>
          </cell>
          <cell r="E50" t="str">
            <v>Peñón Alto</v>
          </cell>
        </row>
        <row r="51">
          <cell r="B51" t="str">
            <v>A 46</v>
          </cell>
          <cell r="C51" t="str">
            <v>SANTA SOFIA BAJO</v>
          </cell>
          <cell r="D51" t="str">
            <v>ST-09</v>
          </cell>
          <cell r="E51" t="str">
            <v>Departamental Alto</v>
          </cell>
        </row>
        <row r="52">
          <cell r="B52" t="str">
            <v>A 47</v>
          </cell>
          <cell r="C52" t="str">
            <v>PENALOLEN ALTO A</v>
          </cell>
          <cell r="D52" t="str">
            <v>ST-12</v>
          </cell>
          <cell r="E52" t="str">
            <v xml:space="preserve">Peñalolén </v>
          </cell>
        </row>
        <row r="53">
          <cell r="B53" t="str">
            <v>A 48</v>
          </cell>
          <cell r="C53" t="str">
            <v>JOHN JACKSON</v>
          </cell>
          <cell r="D53" t="str">
            <v>ST-12</v>
          </cell>
          <cell r="E53" t="str">
            <v xml:space="preserve">Peñalolén </v>
          </cell>
        </row>
        <row r="54">
          <cell r="B54" t="str">
            <v>A 49</v>
          </cell>
          <cell r="C54" t="str">
            <v>LA BALLENA</v>
          </cell>
          <cell r="D54" t="str">
            <v>ST-01</v>
          </cell>
          <cell r="E54" t="str">
            <v>Lo Gallardo</v>
          </cell>
        </row>
        <row r="55">
          <cell r="B55" t="str">
            <v>A 50</v>
          </cell>
          <cell r="C55" t="str">
            <v>LO CANAS MEDIO</v>
          </cell>
          <cell r="D55" t="str">
            <v>ST-06</v>
          </cell>
          <cell r="E55" t="str">
            <v>Lo Cañas</v>
          </cell>
        </row>
        <row r="56">
          <cell r="B56" t="str">
            <v>A 51</v>
          </cell>
          <cell r="C56" t="str">
            <v>LO CANAS ALTO</v>
          </cell>
          <cell r="D56" t="str">
            <v>ST-06</v>
          </cell>
          <cell r="E56" t="str">
            <v>Lo Cañas</v>
          </cell>
        </row>
        <row r="57">
          <cell r="B57" t="str">
            <v>A 52</v>
          </cell>
          <cell r="C57" t="str">
            <v>LO CANAS ALTO A</v>
          </cell>
          <cell r="D57" t="str">
            <v>ST-06</v>
          </cell>
          <cell r="E57" t="str">
            <v>Lo Cañas</v>
          </cell>
        </row>
        <row r="58">
          <cell r="B58" t="str">
            <v>A 53</v>
          </cell>
          <cell r="C58" t="str">
            <v>LO CANAS ALTO B</v>
          </cell>
          <cell r="D58" t="str">
            <v>ST-06</v>
          </cell>
          <cell r="E58" t="str">
            <v>Lo Cañas</v>
          </cell>
        </row>
        <row r="59">
          <cell r="B59" t="str">
            <v>A 54</v>
          </cell>
          <cell r="C59" t="str">
            <v>SANTA SOFIA MEDIO</v>
          </cell>
          <cell r="D59" t="str">
            <v>ST-09</v>
          </cell>
          <cell r="E59" t="str">
            <v>Departamental Alto</v>
          </cell>
        </row>
        <row r="60">
          <cell r="B60" t="str">
            <v>A 55</v>
          </cell>
          <cell r="C60" t="str">
            <v>SANTA SOFIA ALTO</v>
          </cell>
          <cell r="D60" t="str">
            <v>ST-09</v>
          </cell>
          <cell r="E60" t="str">
            <v>Departamental Alto</v>
          </cell>
        </row>
        <row r="61">
          <cell r="B61" t="str">
            <v>A 56</v>
          </cell>
          <cell r="C61" t="str">
            <v>QUEBRADA DE MACUL BAJO</v>
          </cell>
          <cell r="D61" t="str">
            <v>ST-11</v>
          </cell>
          <cell r="E61" t="str">
            <v>Quebrada de Macul</v>
          </cell>
        </row>
        <row r="62">
          <cell r="B62" t="str">
            <v>A 57</v>
          </cell>
          <cell r="C62" t="str">
            <v>QUEBRADA DE MACUL MEDIO</v>
          </cell>
          <cell r="D62" t="str">
            <v>ST-11</v>
          </cell>
          <cell r="E62" t="str">
            <v>Quebrada de Macul</v>
          </cell>
        </row>
        <row r="63">
          <cell r="B63" t="str">
            <v>A 58</v>
          </cell>
          <cell r="C63" t="str">
            <v>QUEBRADA DE MACUL ALTO</v>
          </cell>
          <cell r="D63" t="str">
            <v>ST-11</v>
          </cell>
          <cell r="E63" t="str">
            <v>Quebrada de Macul</v>
          </cell>
        </row>
        <row r="64">
          <cell r="B64" t="str">
            <v>A 59</v>
          </cell>
          <cell r="C64" t="str">
            <v>TALINAY</v>
          </cell>
          <cell r="D64" t="str">
            <v>ST-14</v>
          </cell>
          <cell r="E64" t="str">
            <v>La Reina</v>
          </cell>
        </row>
        <row r="65">
          <cell r="B65" t="str">
            <v>C 01</v>
          </cell>
          <cell r="C65" t="str">
            <v>SAN ENRIQUE</v>
          </cell>
          <cell r="D65" t="str">
            <v>ST-19</v>
          </cell>
          <cell r="E65" t="str">
            <v>Arrayán - San Enrique</v>
          </cell>
        </row>
        <row r="66">
          <cell r="B66" t="str">
            <v>C 02</v>
          </cell>
          <cell r="C66" t="str">
            <v>QUINCHAMALI 1</v>
          </cell>
          <cell r="D66" t="str">
            <v>ST-19</v>
          </cell>
          <cell r="E66" t="str">
            <v>Arrayán - San Enrique</v>
          </cell>
        </row>
        <row r="67">
          <cell r="B67" t="str">
            <v>C 03</v>
          </cell>
          <cell r="C67" t="str">
            <v>SAN CARLOS BAJO</v>
          </cell>
          <cell r="D67" t="str">
            <v>ST-20</v>
          </cell>
          <cell r="E67" t="str">
            <v>Los Dominicos - San Carlos</v>
          </cell>
        </row>
        <row r="68">
          <cell r="B68" t="str">
            <v>C 04</v>
          </cell>
          <cell r="C68" t="str">
            <v>SAN ENRIQUE - SAN CARLOS</v>
          </cell>
          <cell r="D68" t="str">
            <v>ST-20</v>
          </cell>
          <cell r="E68" t="str">
            <v>Los Dominicos - San Carlos</v>
          </cell>
        </row>
        <row r="69">
          <cell r="B69" t="str">
            <v>C 05</v>
          </cell>
          <cell r="C69" t="str">
            <v>SAN FRANCISCO</v>
          </cell>
          <cell r="D69" t="str">
            <v>ST-21</v>
          </cell>
          <cell r="E69" t="str">
            <v>San Francisco</v>
          </cell>
        </row>
        <row r="70">
          <cell r="B70" t="str">
            <v>C 06</v>
          </cell>
          <cell r="C70" t="str">
            <v>CALANES</v>
          </cell>
          <cell r="D70" t="str">
            <v>ST-21</v>
          </cell>
          <cell r="E70" t="str">
            <v>San Francisco</v>
          </cell>
        </row>
        <row r="71">
          <cell r="B71" t="str">
            <v>C 07</v>
          </cell>
          <cell r="C71" t="str">
            <v>LOMAS DE LA VILLA</v>
          </cell>
          <cell r="D71" t="str">
            <v>ST-21</v>
          </cell>
          <cell r="E71" t="str">
            <v>San Francisco</v>
          </cell>
        </row>
        <row r="72">
          <cell r="B72" t="str">
            <v>C 08</v>
          </cell>
          <cell r="C72" t="str">
            <v>ELEVADO LO GALLO-VITACURA</v>
          </cell>
          <cell r="D72" t="str">
            <v>ST-22</v>
          </cell>
          <cell r="E72" t="str">
            <v>Mapocho- Maipo</v>
          </cell>
        </row>
        <row r="73">
          <cell r="B73" t="str">
            <v>C 09</v>
          </cell>
          <cell r="C73" t="str">
            <v>ELEVADO LO GALLO-VITACURA-CALANES</v>
          </cell>
          <cell r="D73" t="str">
            <v>ST-22</v>
          </cell>
          <cell r="E73" t="str">
            <v>Mapocho- Maipo</v>
          </cell>
        </row>
        <row r="74">
          <cell r="B74" t="str">
            <v>C 10</v>
          </cell>
          <cell r="C74" t="str">
            <v>PUNTA DEL ESTE</v>
          </cell>
          <cell r="D74" t="str">
            <v>ST-22</v>
          </cell>
          <cell r="E74" t="str">
            <v>Mapocho- Maipo</v>
          </cell>
        </row>
        <row r="75">
          <cell r="B75" t="str">
            <v>C 11</v>
          </cell>
          <cell r="C75" t="str">
            <v>ARRAYAN</v>
          </cell>
          <cell r="D75" t="str">
            <v>ST-19</v>
          </cell>
          <cell r="E75" t="str">
            <v>Arrayán - San Enrique</v>
          </cell>
        </row>
        <row r="76">
          <cell r="B76" t="str">
            <v>C 12</v>
          </cell>
          <cell r="C76" t="str">
            <v>LA DEHESA</v>
          </cell>
          <cell r="D76" t="str">
            <v>ST-23</v>
          </cell>
          <cell r="E76" t="str">
            <v xml:space="preserve">La Dehesa </v>
          </cell>
        </row>
        <row r="77">
          <cell r="B77" t="str">
            <v>C 13</v>
          </cell>
          <cell r="C77" t="str">
            <v>EL ZORRO</v>
          </cell>
          <cell r="D77" t="str">
            <v>ST-23</v>
          </cell>
          <cell r="E77" t="str">
            <v xml:space="preserve">La Dehesa </v>
          </cell>
        </row>
        <row r="78">
          <cell r="B78" t="str">
            <v>C 14</v>
          </cell>
          <cell r="C78" t="str">
            <v>HUINGANAL</v>
          </cell>
          <cell r="D78" t="str">
            <v>ST-23</v>
          </cell>
          <cell r="E78" t="str">
            <v xml:space="preserve">La Dehesa </v>
          </cell>
        </row>
        <row r="79">
          <cell r="B79" t="str">
            <v>C 15</v>
          </cell>
          <cell r="C79" t="str">
            <v>PARQUE DEL SOL BAJO</v>
          </cell>
          <cell r="D79" t="str">
            <v>ST-23</v>
          </cell>
          <cell r="E79" t="str">
            <v xml:space="preserve">La Dehesa </v>
          </cell>
        </row>
        <row r="80">
          <cell r="B80" t="str">
            <v>C 16</v>
          </cell>
          <cell r="C80" t="str">
            <v>LO BARNECHEA 1</v>
          </cell>
          <cell r="D80" t="str">
            <v>ST-19</v>
          </cell>
          <cell r="E80" t="str">
            <v>Arrayán - San Enrique</v>
          </cell>
        </row>
        <row r="81">
          <cell r="B81" t="str">
            <v>C 17</v>
          </cell>
          <cell r="C81" t="str">
            <v>LO BARNECHEA 2</v>
          </cell>
          <cell r="D81" t="str">
            <v>ST-19</v>
          </cell>
          <cell r="E81" t="str">
            <v>Arrayán - San Enrique</v>
          </cell>
        </row>
        <row r="82">
          <cell r="B82" t="str">
            <v>C 18</v>
          </cell>
          <cell r="C82" t="str">
            <v>LO BARNECHEA 3</v>
          </cell>
          <cell r="D82" t="str">
            <v>ST-19</v>
          </cell>
          <cell r="E82" t="str">
            <v>Arrayán - San Enrique</v>
          </cell>
        </row>
        <row r="83">
          <cell r="B83" t="str">
            <v>C 19</v>
          </cell>
          <cell r="C83" t="str">
            <v>LO BARNECHEA 4</v>
          </cell>
          <cell r="D83" t="str">
            <v>ST-19</v>
          </cell>
          <cell r="E83" t="str">
            <v>Arrayán - San Enrique</v>
          </cell>
        </row>
        <row r="84">
          <cell r="B84" t="str">
            <v>C 20</v>
          </cell>
          <cell r="C84" t="str">
            <v>EL CRISTO</v>
          </cell>
          <cell r="D84" t="str">
            <v>ST-19</v>
          </cell>
          <cell r="E84" t="str">
            <v>Arrayán - San Enrique</v>
          </cell>
        </row>
        <row r="85">
          <cell r="B85" t="str">
            <v>C 21</v>
          </cell>
          <cell r="C85" t="str">
            <v>MILICO 1</v>
          </cell>
          <cell r="D85" t="str">
            <v>ST-22</v>
          </cell>
          <cell r="E85" t="str">
            <v>Mapocho- Maipo</v>
          </cell>
        </row>
        <row r="86">
          <cell r="B86" t="str">
            <v>C 22</v>
          </cell>
          <cell r="C86" t="str">
            <v>VIA GRIS</v>
          </cell>
          <cell r="D86" t="str">
            <v>ST-22</v>
          </cell>
          <cell r="E86" t="str">
            <v>Mapocho- Maipo</v>
          </cell>
        </row>
        <row r="87">
          <cell r="B87" t="str">
            <v>C 23</v>
          </cell>
          <cell r="C87" t="str">
            <v>ALMENDRO</v>
          </cell>
          <cell r="D87" t="str">
            <v>ST-22</v>
          </cell>
          <cell r="E87" t="str">
            <v>Mapocho- Maipo</v>
          </cell>
        </row>
        <row r="88">
          <cell r="B88" t="str">
            <v>C 24</v>
          </cell>
          <cell r="C88" t="str">
            <v>PRINCIPAL LO CURRO</v>
          </cell>
          <cell r="D88" t="str">
            <v>ST-22</v>
          </cell>
          <cell r="E88" t="str">
            <v>Mapocho- Maipo</v>
          </cell>
        </row>
        <row r="89">
          <cell r="B89" t="str">
            <v>C 25</v>
          </cell>
          <cell r="C89" t="str">
            <v>VIA AZUL</v>
          </cell>
          <cell r="D89" t="str">
            <v>ST-22</v>
          </cell>
          <cell r="E89" t="str">
            <v>Mapocho- Maipo</v>
          </cell>
        </row>
        <row r="90">
          <cell r="B90" t="str">
            <v>C 26</v>
          </cell>
          <cell r="C90" t="str">
            <v>CLUB DE TIRO</v>
          </cell>
          <cell r="D90" t="str">
            <v>ST-22</v>
          </cell>
          <cell r="E90" t="str">
            <v>Mapocho- Maipo</v>
          </cell>
        </row>
        <row r="91">
          <cell r="B91" t="str">
            <v>C 27</v>
          </cell>
          <cell r="C91" t="str">
            <v>RECABARREN</v>
          </cell>
          <cell r="D91" t="str">
            <v>ST-22</v>
          </cell>
          <cell r="E91" t="str">
            <v>Mapocho- Maipo</v>
          </cell>
        </row>
        <row r="92">
          <cell r="B92" t="str">
            <v>C 28</v>
          </cell>
          <cell r="C92" t="str">
            <v>ENTERRADO LO GALLO</v>
          </cell>
          <cell r="D92" t="str">
            <v>ST-22</v>
          </cell>
          <cell r="E92" t="str">
            <v>Mapocho- Maipo</v>
          </cell>
        </row>
        <row r="93">
          <cell r="B93" t="str">
            <v>C 29</v>
          </cell>
          <cell r="C93" t="str">
            <v>ROSA ELENA KENNEDY</v>
          </cell>
          <cell r="D93" t="str">
            <v>ST-22</v>
          </cell>
          <cell r="E93" t="str">
            <v>Mapocho- Maipo</v>
          </cell>
        </row>
        <row r="94">
          <cell r="B94" t="str">
            <v>C 30</v>
          </cell>
          <cell r="C94" t="str">
            <v>ROSA ELENA LAS CONDES</v>
          </cell>
          <cell r="D94" t="str">
            <v>ST-22</v>
          </cell>
          <cell r="E94" t="str">
            <v>Mapocho- Maipo</v>
          </cell>
        </row>
        <row r="95">
          <cell r="B95" t="str">
            <v>C 31</v>
          </cell>
          <cell r="C95" t="str">
            <v>EL AROMO ALTO</v>
          </cell>
          <cell r="D95" t="str">
            <v>ST-22</v>
          </cell>
          <cell r="E95" t="str">
            <v>Mapocho- Maipo</v>
          </cell>
        </row>
        <row r="96">
          <cell r="B96" t="str">
            <v>C 32</v>
          </cell>
          <cell r="C96" t="str">
            <v>EL AROMO BAJO</v>
          </cell>
          <cell r="D96" t="str">
            <v>ST-22</v>
          </cell>
          <cell r="E96" t="str">
            <v>Mapocho- Maipo</v>
          </cell>
        </row>
        <row r="97">
          <cell r="B97" t="str">
            <v>C 33</v>
          </cell>
          <cell r="C97" t="str">
            <v>ELEVADO SAN LUIS</v>
          </cell>
          <cell r="D97" t="str">
            <v>ST-14</v>
          </cell>
          <cell r="E97" t="str">
            <v>La Reina</v>
          </cell>
        </row>
        <row r="98">
          <cell r="B98" t="str">
            <v>C 34</v>
          </cell>
          <cell r="C98" t="str">
            <v>MIRADOR DE LOS DOMINICOS BAJO</v>
          </cell>
          <cell r="D98" t="str">
            <v>ST-21</v>
          </cell>
          <cell r="E98" t="str">
            <v>San Francisco</v>
          </cell>
        </row>
        <row r="99">
          <cell r="B99" t="str">
            <v>C 35</v>
          </cell>
          <cell r="C99" t="str">
            <v>MIRADOR DE LOS DOMINICOS ALTO</v>
          </cell>
          <cell r="D99" t="str">
            <v>ST-21</v>
          </cell>
          <cell r="E99" t="str">
            <v>San Francisco</v>
          </cell>
        </row>
        <row r="100">
          <cell r="B100" t="str">
            <v>C 36</v>
          </cell>
          <cell r="C100" t="str">
            <v>SAN CARLOS ALTO</v>
          </cell>
          <cell r="D100" t="str">
            <v>ST-20</v>
          </cell>
          <cell r="E100" t="str">
            <v>Los Dominicos - San Carlos</v>
          </cell>
        </row>
        <row r="101">
          <cell r="B101" t="str">
            <v>C 37</v>
          </cell>
          <cell r="C101" t="str">
            <v>QUINCHAMALI 2</v>
          </cell>
          <cell r="D101" t="str">
            <v>ST-19</v>
          </cell>
          <cell r="E101" t="str">
            <v>Arrayán - San Enrique</v>
          </cell>
        </row>
        <row r="102">
          <cell r="B102" t="str">
            <v>C 38</v>
          </cell>
          <cell r="C102" t="str">
            <v>QUINCHAMALI 3</v>
          </cell>
          <cell r="D102" t="str">
            <v>ST-19</v>
          </cell>
          <cell r="E102" t="str">
            <v>Arrayán - San Enrique</v>
          </cell>
        </row>
        <row r="103">
          <cell r="B103" t="str">
            <v>C 39</v>
          </cell>
          <cell r="C103" t="str">
            <v>SANTA TERESA BAJO</v>
          </cell>
          <cell r="D103" t="str">
            <v>ST-22</v>
          </cell>
          <cell r="E103" t="str">
            <v>Mapocho- Maipo</v>
          </cell>
        </row>
        <row r="104">
          <cell r="B104" t="str">
            <v>C 40</v>
          </cell>
          <cell r="C104" t="str">
            <v>SANTA TERESA ALTO</v>
          </cell>
          <cell r="D104" t="str">
            <v>ST-22</v>
          </cell>
          <cell r="E104" t="str">
            <v>Mapocho- Maipo</v>
          </cell>
        </row>
        <row r="105">
          <cell r="B105" t="str">
            <v>C 41</v>
          </cell>
          <cell r="C105" t="str">
            <v>CERRO ALVARADO</v>
          </cell>
          <cell r="D105" t="str">
            <v>ST-22</v>
          </cell>
          <cell r="E105" t="str">
            <v>Mapocho- Maipo</v>
          </cell>
        </row>
        <row r="106">
          <cell r="B106" t="str">
            <v>C 42</v>
          </cell>
          <cell r="C106" t="str">
            <v>PUERTA DE HIERRO</v>
          </cell>
          <cell r="D106" t="str">
            <v>ST-22</v>
          </cell>
          <cell r="E106" t="str">
            <v>Mapocho- Maipo</v>
          </cell>
        </row>
        <row r="107">
          <cell r="B107" t="str">
            <v>C 43</v>
          </cell>
          <cell r="C107" t="str">
            <v>AMPLIACION SAN CARLOS</v>
          </cell>
          <cell r="D107" t="str">
            <v>ST-20</v>
          </cell>
          <cell r="E107" t="str">
            <v>Los Dominicos - San Carlos</v>
          </cell>
        </row>
        <row r="108">
          <cell r="B108" t="str">
            <v>C 44</v>
          </cell>
          <cell r="C108" t="str">
            <v>PARQUE DEL SOL ALTO</v>
          </cell>
          <cell r="D108" t="str">
            <v>ST-23</v>
          </cell>
          <cell r="E108" t="str">
            <v xml:space="preserve">La Dehesa </v>
          </cell>
        </row>
        <row r="109">
          <cell r="B109" t="str">
            <v>C 45</v>
          </cell>
          <cell r="C109" t="str">
            <v>PARQUE DEL SOL ALTO A</v>
          </cell>
          <cell r="D109" t="str">
            <v>ST-23</v>
          </cell>
          <cell r="E109" t="str">
            <v xml:space="preserve">La Dehesa </v>
          </cell>
        </row>
        <row r="110">
          <cell r="B110" t="str">
            <v>C 46</v>
          </cell>
          <cell r="C110" t="str">
            <v>NOGALES</v>
          </cell>
          <cell r="D110" t="str">
            <v>ST-23</v>
          </cell>
          <cell r="E110" t="str">
            <v xml:space="preserve">La Dehesa </v>
          </cell>
        </row>
        <row r="111">
          <cell r="B111" t="str">
            <v>C 47</v>
          </cell>
          <cell r="C111" t="str">
            <v>LOMAS DE LA DEHESA</v>
          </cell>
          <cell r="D111" t="str">
            <v>ST-23</v>
          </cell>
          <cell r="E111" t="str">
            <v xml:space="preserve">La Dehesa </v>
          </cell>
        </row>
        <row r="112">
          <cell r="B112" t="str">
            <v>C 51</v>
          </cell>
          <cell r="C112" t="str">
            <v>LOS PIQUES</v>
          </cell>
          <cell r="D112" t="str">
            <v>ST-20</v>
          </cell>
          <cell r="E112" t="str">
            <v>Los Dominicos - San Carlos</v>
          </cell>
        </row>
        <row r="113">
          <cell r="B113" t="str">
            <v>C 52</v>
          </cell>
          <cell r="C113" t="str">
            <v>ALBA 1</v>
          </cell>
          <cell r="D113" t="str">
            <v>ST-20</v>
          </cell>
          <cell r="E113" t="str">
            <v>Los Dominicos - San Carlos</v>
          </cell>
        </row>
        <row r="114">
          <cell r="B114" t="str">
            <v>C 53</v>
          </cell>
          <cell r="C114" t="str">
            <v>MONTECASINO</v>
          </cell>
          <cell r="D114" t="str">
            <v>ST-20</v>
          </cell>
          <cell r="E114" t="str">
            <v>Los Dominicos - San Carlos</v>
          </cell>
        </row>
        <row r="115">
          <cell r="B115" t="str">
            <v>C 54</v>
          </cell>
          <cell r="C115" t="str">
            <v>ALBA 2 (ANDES 1)</v>
          </cell>
          <cell r="D115" t="str">
            <v>ST-20</v>
          </cell>
          <cell r="E115" t="str">
            <v>Los Dominicos - San Carlos</v>
          </cell>
        </row>
        <row r="116">
          <cell r="B116" t="str">
            <v>C 55</v>
          </cell>
          <cell r="C116" t="str">
            <v>ANDES 2</v>
          </cell>
          <cell r="D116" t="str">
            <v>ST-20</v>
          </cell>
          <cell r="E116" t="str">
            <v>Los Dominicos - San Carlos</v>
          </cell>
        </row>
        <row r="117">
          <cell r="B117" t="str">
            <v>C 56</v>
          </cell>
          <cell r="C117" t="str">
            <v>ANDES 3</v>
          </cell>
          <cell r="D117" t="str">
            <v>ST-20</v>
          </cell>
          <cell r="E117" t="str">
            <v>Los Dominicos - San Carlos</v>
          </cell>
        </row>
        <row r="118">
          <cell r="B118" t="str">
            <v>C 57</v>
          </cell>
          <cell r="C118" t="str">
            <v>EL GOLF DE MANQUEHUE</v>
          </cell>
          <cell r="D118" t="str">
            <v>ST-24</v>
          </cell>
          <cell r="E118" t="str">
            <v>Los Trapenses</v>
          </cell>
        </row>
        <row r="119">
          <cell r="B119" t="str">
            <v>C 58</v>
          </cell>
          <cell r="C119" t="str">
            <v>SANTUARIO DEL VALLE</v>
          </cell>
          <cell r="D119" t="str">
            <v>ST-24</v>
          </cell>
          <cell r="E119" t="str">
            <v>Los Trapenses</v>
          </cell>
        </row>
        <row r="120">
          <cell r="B120" t="str">
            <v>C 59</v>
          </cell>
          <cell r="C120" t="str">
            <v>EL GOLF DE MANQUEHUE ALTO</v>
          </cell>
          <cell r="D120" t="str">
            <v>ST-24</v>
          </cell>
          <cell r="E120" t="str">
            <v>Los Trapenses</v>
          </cell>
        </row>
        <row r="121">
          <cell r="B121" t="str">
            <v>C 60</v>
          </cell>
          <cell r="C121" t="str">
            <v>MANSO DE VELASCO ALTO</v>
          </cell>
          <cell r="D121" t="str">
            <v>ST-24</v>
          </cell>
          <cell r="E121" t="str">
            <v>Los Trapenses</v>
          </cell>
        </row>
        <row r="122">
          <cell r="B122" t="str">
            <v>C 61</v>
          </cell>
          <cell r="C122" t="str">
            <v>VISTA HERMOSA</v>
          </cell>
          <cell r="D122" t="str">
            <v>ST-24</v>
          </cell>
          <cell r="E122" t="str">
            <v>Los Trapenses</v>
          </cell>
        </row>
        <row r="123">
          <cell r="B123" t="str">
            <v>C 62</v>
          </cell>
          <cell r="C123" t="str">
            <v>LA VENDIMIA</v>
          </cell>
          <cell r="D123" t="str">
            <v>ST-25</v>
          </cell>
          <cell r="E123" t="str">
            <v>Santa María de Manquehue</v>
          </cell>
        </row>
        <row r="124">
          <cell r="B124" t="str">
            <v>C 63</v>
          </cell>
          <cell r="C124" t="str">
            <v>AGUA DEL PADRE 1</v>
          </cell>
          <cell r="D124" t="str">
            <v>ST-25</v>
          </cell>
          <cell r="E124" t="str">
            <v>Santa María de Manquehue</v>
          </cell>
        </row>
        <row r="125">
          <cell r="B125" t="str">
            <v>C 64</v>
          </cell>
          <cell r="C125" t="str">
            <v>AGUA DEL PADRE 2</v>
          </cell>
          <cell r="D125" t="str">
            <v>ST-25</v>
          </cell>
          <cell r="E125" t="str">
            <v>Santa María de Manquehue</v>
          </cell>
        </row>
        <row r="126">
          <cell r="B126" t="str">
            <v>C 65</v>
          </cell>
          <cell r="C126" t="str">
            <v>PINOT 1</v>
          </cell>
          <cell r="D126" t="str">
            <v>ST-25</v>
          </cell>
          <cell r="E126" t="str">
            <v>Santa María de Manquehue</v>
          </cell>
        </row>
        <row r="127">
          <cell r="B127" t="str">
            <v>C 66</v>
          </cell>
          <cell r="C127" t="str">
            <v>PINOT 2</v>
          </cell>
          <cell r="D127" t="str">
            <v>ST-25</v>
          </cell>
          <cell r="E127" t="str">
            <v>Santa María de Manquehue</v>
          </cell>
        </row>
        <row r="128">
          <cell r="B128" t="str">
            <v>C 67</v>
          </cell>
          <cell r="C128" t="str">
            <v>CONDOR 1</v>
          </cell>
          <cell r="D128" t="str">
            <v>ST-25</v>
          </cell>
          <cell r="E128" t="str">
            <v>Santa María de Manquehue</v>
          </cell>
        </row>
        <row r="129">
          <cell r="B129" t="str">
            <v>C 68</v>
          </cell>
          <cell r="C129" t="str">
            <v>CONDOR 2</v>
          </cell>
          <cell r="D129" t="str">
            <v>ST-25</v>
          </cell>
          <cell r="E129" t="str">
            <v>Santa María de Manquehue</v>
          </cell>
        </row>
        <row r="130">
          <cell r="B130" t="str">
            <v>C 69</v>
          </cell>
          <cell r="C130" t="str">
            <v>CONDOR 3</v>
          </cell>
          <cell r="D130" t="str">
            <v>ST-25</v>
          </cell>
          <cell r="E130" t="str">
            <v>Santa María de Manquehue</v>
          </cell>
        </row>
        <row r="131">
          <cell r="B131" t="str">
            <v>C 70</v>
          </cell>
          <cell r="C131" t="str">
            <v>VITACURA 6</v>
          </cell>
          <cell r="D131" t="str">
            <v>ST-25</v>
          </cell>
          <cell r="E131" t="str">
            <v>Santa María de Manquehue</v>
          </cell>
        </row>
        <row r="132">
          <cell r="B132" t="str">
            <v>C 71</v>
          </cell>
          <cell r="C132" t="str">
            <v>EL ALMENDRAL 1</v>
          </cell>
          <cell r="D132" t="str">
            <v>ST-25</v>
          </cell>
          <cell r="E132" t="str">
            <v>Santa María de Manquehue</v>
          </cell>
        </row>
        <row r="133">
          <cell r="B133" t="str">
            <v>C 72</v>
          </cell>
          <cell r="C133" t="str">
            <v>EL ALMENDRAL 2</v>
          </cell>
          <cell r="D133" t="str">
            <v>ST-25</v>
          </cell>
          <cell r="E133" t="str">
            <v>Santa María de Manquehue</v>
          </cell>
        </row>
        <row r="134">
          <cell r="B134" t="str">
            <v>C 73</v>
          </cell>
          <cell r="C134" t="str">
            <v>EL ALMENDRAL 3</v>
          </cell>
          <cell r="D134" t="str">
            <v>ST-25</v>
          </cell>
          <cell r="E134" t="str">
            <v>Santa María de Manquehue</v>
          </cell>
        </row>
        <row r="135">
          <cell r="B135" t="str">
            <v>C 74</v>
          </cell>
          <cell r="C135" t="str">
            <v>HUECHURABA 4</v>
          </cell>
          <cell r="D135" t="str">
            <v>ST-25</v>
          </cell>
          <cell r="E135" t="str">
            <v>Santa María de Manquehue</v>
          </cell>
        </row>
        <row r="136">
          <cell r="B136" t="str">
            <v>C 75</v>
          </cell>
          <cell r="C136" t="str">
            <v>HUECHURABA 5</v>
          </cell>
          <cell r="D136" t="str">
            <v>ST-25</v>
          </cell>
          <cell r="E136" t="str">
            <v>Santa María de Manquehue</v>
          </cell>
        </row>
        <row r="137">
          <cell r="B137" t="str">
            <v>C 76</v>
          </cell>
          <cell r="C137" t="str">
            <v>CHICUREO BAJO</v>
          </cell>
          <cell r="D137" t="str">
            <v>ST-26</v>
          </cell>
          <cell r="E137" t="str">
            <v>Chicureo</v>
          </cell>
        </row>
        <row r="138">
          <cell r="B138" t="str">
            <v>C 77</v>
          </cell>
          <cell r="C138" t="str">
            <v>CHICUREO MEDIO</v>
          </cell>
          <cell r="D138" t="str">
            <v>ST-26</v>
          </cell>
          <cell r="E138" t="str">
            <v>Chicureo</v>
          </cell>
        </row>
        <row r="139">
          <cell r="B139" t="str">
            <v>C 78</v>
          </cell>
          <cell r="C139" t="str">
            <v>CHICUREO ALTO</v>
          </cell>
          <cell r="D139" t="str">
            <v>ST-26</v>
          </cell>
          <cell r="E139" t="str">
            <v>Chicureo</v>
          </cell>
        </row>
        <row r="140">
          <cell r="B140" t="str">
            <v>C 79</v>
          </cell>
          <cell r="C140" t="str">
            <v>CHAMISERO BAJO</v>
          </cell>
          <cell r="D140" t="str">
            <v>ST-27</v>
          </cell>
          <cell r="E140" t="str">
            <v>Chamisero</v>
          </cell>
        </row>
        <row r="141">
          <cell r="B141" t="str">
            <v>C 80</v>
          </cell>
          <cell r="C141" t="str">
            <v>CHAMISERO MEDIO</v>
          </cell>
          <cell r="D141" t="str">
            <v>ST-27</v>
          </cell>
          <cell r="E141" t="str">
            <v>Chamisero</v>
          </cell>
        </row>
        <row r="142">
          <cell r="B142" t="str">
            <v>C 81</v>
          </cell>
          <cell r="C142" t="str">
            <v>CHAMISERO ALTO</v>
          </cell>
          <cell r="D142" t="str">
            <v>ST-27</v>
          </cell>
          <cell r="E142" t="str">
            <v>Chamisero</v>
          </cell>
        </row>
        <row r="143">
          <cell r="B143" t="str">
            <v>C 82</v>
          </cell>
          <cell r="C143" t="str">
            <v>VALLE GRANDE</v>
          </cell>
          <cell r="D143" t="str">
            <v>ST-28</v>
          </cell>
          <cell r="E143" t="str">
            <v xml:space="preserve">Valle Grande </v>
          </cell>
        </row>
        <row r="144">
          <cell r="B144" t="str">
            <v>C 83</v>
          </cell>
          <cell r="C144" t="str">
            <v>NIDO DE AGUILA</v>
          </cell>
          <cell r="D144" t="str">
            <v>ST-23</v>
          </cell>
          <cell r="E144" t="str">
            <v xml:space="preserve">La Dehesa </v>
          </cell>
        </row>
        <row r="145">
          <cell r="B145" t="str">
            <v>C 84</v>
          </cell>
          <cell r="C145" t="str">
            <v>IV CENTENARIO</v>
          </cell>
          <cell r="D145" t="str">
            <v>ST-14</v>
          </cell>
          <cell r="E145" t="str">
            <v>La Reina</v>
          </cell>
        </row>
        <row r="146">
          <cell r="B146" t="str">
            <v>C 85</v>
          </cell>
          <cell r="C146" t="str">
            <v>MILICO 2</v>
          </cell>
          <cell r="D146" t="str">
            <v>ST-22</v>
          </cell>
          <cell r="E146" t="str">
            <v>Mapocho- Maipo</v>
          </cell>
        </row>
        <row r="147">
          <cell r="B147" t="str">
            <v>C 86</v>
          </cell>
          <cell r="C147" t="str">
            <v>VISTA HERMOSA SUR</v>
          </cell>
          <cell r="D147" t="str">
            <v>ST-24</v>
          </cell>
          <cell r="E147" t="str">
            <v>Los Trapenses</v>
          </cell>
        </row>
        <row r="148">
          <cell r="B148" t="str">
            <v>C 87</v>
          </cell>
          <cell r="C148" t="str">
            <v>EL LITRE</v>
          </cell>
          <cell r="D148" t="str">
            <v>ST-24</v>
          </cell>
          <cell r="E148" t="str">
            <v>Los Trapenses</v>
          </cell>
        </row>
        <row r="149">
          <cell r="B149" t="str">
            <v>C 88</v>
          </cell>
          <cell r="C149" t="str">
            <v>ALTO LAMPA</v>
          </cell>
          <cell r="D149" t="str">
            <v>ST-28</v>
          </cell>
          <cell r="E149" t="str">
            <v xml:space="preserve">Valle Grande </v>
          </cell>
        </row>
        <row r="150">
          <cell r="B150" t="str">
            <v>LC 01</v>
          </cell>
          <cell r="C150" t="str">
            <v>BUIN - PAINE - LINDEROS - MAIPO</v>
          </cell>
          <cell r="D150" t="str">
            <v>LC 01</v>
          </cell>
          <cell r="E150" t="str">
            <v>BUIN - PAINE - LINDEROS - MAIPO</v>
          </cell>
        </row>
        <row r="151">
          <cell r="B151" t="str">
            <v>LC 02</v>
          </cell>
          <cell r="C151" t="str">
            <v>CALERA DE TANGO</v>
          </cell>
          <cell r="D151" t="str">
            <v>LC 02</v>
          </cell>
          <cell r="E151" t="str">
            <v>CALERA DE TANGO</v>
          </cell>
        </row>
        <row r="152">
          <cell r="B152" t="str">
            <v>LC 03</v>
          </cell>
          <cell r="C152" t="str">
            <v>EL CANELO - LAS VERTIENTES - LA OBRA</v>
          </cell>
          <cell r="D152" t="str">
            <v>LC 03</v>
          </cell>
          <cell r="E152" t="str">
            <v>EL CANELO - LAS VERTIENTES - LA OBRA</v>
          </cell>
        </row>
        <row r="153">
          <cell r="B153" t="str">
            <v>LC 04</v>
          </cell>
          <cell r="C153" t="str">
            <v>CURACAVI</v>
          </cell>
          <cell r="D153" t="str">
            <v>LC 04</v>
          </cell>
          <cell r="E153" t="str">
            <v>CURACAVI</v>
          </cell>
        </row>
        <row r="154">
          <cell r="B154" t="str">
            <v>LC 05</v>
          </cell>
          <cell r="C154" t="str">
            <v>EL MONTE</v>
          </cell>
          <cell r="D154" t="str">
            <v>LC 05</v>
          </cell>
          <cell r="E154" t="str">
            <v>EL MONTE</v>
          </cell>
        </row>
        <row r="155">
          <cell r="B155" t="str">
            <v>LC 06</v>
          </cell>
          <cell r="C155" t="str">
            <v>ISLA DE MAIPO</v>
          </cell>
          <cell r="D155" t="str">
            <v>LC 06</v>
          </cell>
          <cell r="E155" t="str">
            <v>ISLA DE MAIPO</v>
          </cell>
        </row>
        <row r="156">
          <cell r="B156" t="str">
            <v>LC 07</v>
          </cell>
          <cell r="C156" t="str">
            <v>MELIPILLA</v>
          </cell>
          <cell r="D156" t="str">
            <v>LC 07</v>
          </cell>
          <cell r="E156" t="str">
            <v>MELIPILLA</v>
          </cell>
        </row>
        <row r="157">
          <cell r="B157" t="str">
            <v>LC 08</v>
          </cell>
          <cell r="C157" t="str">
            <v>PADRE HURTADO</v>
          </cell>
          <cell r="D157" t="str">
            <v>LC 08</v>
          </cell>
          <cell r="E157" t="str">
            <v>PADRE HURTADO</v>
          </cell>
        </row>
        <row r="158">
          <cell r="B158" t="str">
            <v>LC 09</v>
          </cell>
          <cell r="C158" t="str">
            <v>PENAFLOR - MALLOCO</v>
          </cell>
          <cell r="D158" t="str">
            <v>LC 09</v>
          </cell>
          <cell r="E158" t="str">
            <v>PENAFLOR - MALLOCO</v>
          </cell>
        </row>
        <row r="159">
          <cell r="B159" t="str">
            <v>LC 10</v>
          </cell>
          <cell r="C159" t="str">
            <v>PIRQUE</v>
          </cell>
          <cell r="D159" t="str">
            <v>LC 10</v>
          </cell>
          <cell r="E159" t="str">
            <v>PIRQUE</v>
          </cell>
        </row>
        <row r="160">
          <cell r="B160" t="str">
            <v>LC 11</v>
          </cell>
          <cell r="C160" t="str">
            <v>POMAIRE</v>
          </cell>
          <cell r="D160" t="str">
            <v>LC 11</v>
          </cell>
          <cell r="E160" t="str">
            <v>POMAIRE</v>
          </cell>
        </row>
        <row r="161">
          <cell r="B161" t="str">
            <v>LC 12</v>
          </cell>
          <cell r="C161" t="str">
            <v>SAN GABRIEL</v>
          </cell>
          <cell r="D161" t="str">
            <v>LC 12</v>
          </cell>
          <cell r="E161" t="str">
            <v>SAN GABRIEL</v>
          </cell>
        </row>
        <row r="162">
          <cell r="B162" t="str">
            <v>LC 13</v>
          </cell>
          <cell r="C162" t="str">
            <v>SAN JOSE DE MAIPO</v>
          </cell>
          <cell r="D162" t="str">
            <v>LC 13</v>
          </cell>
          <cell r="E162" t="str">
            <v>SAN JOSE DE MAIPO</v>
          </cell>
        </row>
        <row r="163">
          <cell r="B163" t="str">
            <v>LC 14</v>
          </cell>
          <cell r="C163" t="str">
            <v>TALAGANTE</v>
          </cell>
          <cell r="D163" t="str">
            <v>LC 14</v>
          </cell>
          <cell r="E163" t="str">
            <v>TALAGANTE</v>
          </cell>
        </row>
        <row r="164">
          <cell r="B164" t="str">
            <v>LC 15</v>
          </cell>
          <cell r="C164" t="str">
            <v>TIL - TIL</v>
          </cell>
          <cell r="D164" t="str">
            <v>LC 15</v>
          </cell>
          <cell r="E164" t="str">
            <v>TIL - TIL</v>
          </cell>
        </row>
        <row r="165">
          <cell r="B165" t="str">
            <v>LC 16</v>
          </cell>
          <cell r="C165" t="str">
            <v>VALDIVIA DE PAINE</v>
          </cell>
          <cell r="D165" t="str">
            <v>LC 16</v>
          </cell>
          <cell r="E165" t="str">
            <v>VALDIVIA DE PAINE</v>
          </cell>
        </row>
      </sheetData>
      <sheetData sheetId="1"/>
      <sheetData sheetId="2"/>
      <sheetData sheetId="3">
        <row r="4">
          <cell r="A4" t="str">
            <v>A 01</v>
          </cell>
          <cell r="B4">
            <v>40271</v>
          </cell>
        </row>
        <row r="5">
          <cell r="A5" t="str">
            <v>A 02</v>
          </cell>
          <cell r="B5">
            <v>28361</v>
          </cell>
        </row>
        <row r="6">
          <cell r="A6" t="str">
            <v>A 03</v>
          </cell>
          <cell r="B6">
            <v>78572</v>
          </cell>
        </row>
        <row r="7">
          <cell r="A7" t="str">
            <v>A 04</v>
          </cell>
          <cell r="B7">
            <v>58330</v>
          </cell>
        </row>
        <row r="8">
          <cell r="A8" t="str">
            <v>A 06</v>
          </cell>
          <cell r="B8">
            <v>44305</v>
          </cell>
        </row>
        <row r="9">
          <cell r="A9" t="str">
            <v>A 07</v>
          </cell>
          <cell r="B9">
            <v>56608</v>
          </cell>
        </row>
        <row r="10">
          <cell r="A10" t="str">
            <v>A 08</v>
          </cell>
          <cell r="B10">
            <v>12380</v>
          </cell>
        </row>
        <row r="11">
          <cell r="A11" t="str">
            <v>A 09</v>
          </cell>
          <cell r="B11">
            <v>28594</v>
          </cell>
        </row>
        <row r="12">
          <cell r="A12" t="str">
            <v>A 10</v>
          </cell>
          <cell r="B12">
            <v>53156</v>
          </cell>
        </row>
        <row r="13">
          <cell r="A13" t="str">
            <v>A 11</v>
          </cell>
          <cell r="B13">
            <v>20400</v>
          </cell>
        </row>
        <row r="14">
          <cell r="A14" t="str">
            <v>A 12</v>
          </cell>
          <cell r="B14">
            <v>4607</v>
          </cell>
        </row>
        <row r="15">
          <cell r="A15" t="str">
            <v>A 13</v>
          </cell>
          <cell r="B15">
            <v>9116</v>
          </cell>
        </row>
        <row r="16">
          <cell r="A16" t="str">
            <v>A 14</v>
          </cell>
          <cell r="B16">
            <v>9298</v>
          </cell>
        </row>
        <row r="17">
          <cell r="A17" t="str">
            <v>A 15</v>
          </cell>
          <cell r="B17">
            <v>32116</v>
          </cell>
        </row>
        <row r="18">
          <cell r="A18" t="str">
            <v>A 16</v>
          </cell>
          <cell r="B18">
            <v>65026</v>
          </cell>
        </row>
        <row r="19">
          <cell r="A19" t="str">
            <v>A 17</v>
          </cell>
          <cell r="B19">
            <v>46511</v>
          </cell>
        </row>
        <row r="20">
          <cell r="A20" t="str">
            <v>A 18</v>
          </cell>
          <cell r="B20">
            <v>3566</v>
          </cell>
        </row>
        <row r="21">
          <cell r="A21" t="str">
            <v>A 19</v>
          </cell>
          <cell r="B21">
            <v>16121</v>
          </cell>
        </row>
        <row r="22">
          <cell r="A22" t="str">
            <v>A 20</v>
          </cell>
          <cell r="B22">
            <v>35717</v>
          </cell>
        </row>
        <row r="23">
          <cell r="A23" t="str">
            <v>A 21</v>
          </cell>
          <cell r="B23">
            <v>93375</v>
          </cell>
        </row>
        <row r="24">
          <cell r="A24" t="str">
            <v>A 22</v>
          </cell>
          <cell r="B24">
            <v>4838</v>
          </cell>
        </row>
        <row r="25">
          <cell r="A25" t="str">
            <v>A 23</v>
          </cell>
          <cell r="B25">
            <v>115748</v>
          </cell>
        </row>
        <row r="26">
          <cell r="A26" t="str">
            <v>A 24</v>
          </cell>
          <cell r="B26">
            <v>75669</v>
          </cell>
        </row>
        <row r="27">
          <cell r="A27" t="str">
            <v>A 25</v>
          </cell>
          <cell r="B27">
            <v>78939</v>
          </cell>
        </row>
        <row r="28">
          <cell r="A28" t="str">
            <v>A 26</v>
          </cell>
          <cell r="B28">
            <v>143400</v>
          </cell>
        </row>
        <row r="29">
          <cell r="A29" t="str">
            <v>A 27</v>
          </cell>
          <cell r="B29">
            <v>2888</v>
          </cell>
        </row>
        <row r="30">
          <cell r="A30" t="str">
            <v>A 28</v>
          </cell>
          <cell r="B30">
            <v>59068</v>
          </cell>
        </row>
        <row r="31">
          <cell r="A31" t="str">
            <v>A 29</v>
          </cell>
          <cell r="B31">
            <v>7211</v>
          </cell>
        </row>
        <row r="32">
          <cell r="A32" t="str">
            <v>A 30</v>
          </cell>
          <cell r="B32">
            <v>18543</v>
          </cell>
        </row>
        <row r="33">
          <cell r="A33" t="str">
            <v>A 31</v>
          </cell>
          <cell r="B33">
            <v>5825</v>
          </cell>
        </row>
        <row r="34">
          <cell r="A34" t="str">
            <v>A 32</v>
          </cell>
          <cell r="B34">
            <v>26815</v>
          </cell>
        </row>
        <row r="35">
          <cell r="A35" t="str">
            <v>A 33</v>
          </cell>
          <cell r="B35">
            <v>71545</v>
          </cell>
        </row>
        <row r="36">
          <cell r="A36" t="str">
            <v>A 34</v>
          </cell>
          <cell r="B36">
            <v>10780</v>
          </cell>
        </row>
        <row r="37">
          <cell r="A37" t="str">
            <v>A 35</v>
          </cell>
          <cell r="B37">
            <v>3918</v>
          </cell>
        </row>
        <row r="38">
          <cell r="A38" t="str">
            <v>A 36</v>
          </cell>
          <cell r="B38">
            <v>3723</v>
          </cell>
        </row>
        <row r="39">
          <cell r="A39" t="str">
            <v>A 37</v>
          </cell>
          <cell r="B39">
            <v>4860</v>
          </cell>
        </row>
        <row r="40">
          <cell r="A40" t="str">
            <v>A 38</v>
          </cell>
          <cell r="B40">
            <v>3502</v>
          </cell>
        </row>
        <row r="41">
          <cell r="A41" t="str">
            <v>A 39</v>
          </cell>
          <cell r="B41">
            <v>757</v>
          </cell>
        </row>
        <row r="42">
          <cell r="A42" t="str">
            <v>A 40</v>
          </cell>
          <cell r="B42">
            <v>27009</v>
          </cell>
        </row>
        <row r="43">
          <cell r="A43" t="str">
            <v>A 41</v>
          </cell>
          <cell r="B43">
            <v>11145</v>
          </cell>
        </row>
        <row r="44">
          <cell r="A44" t="str">
            <v>A 42</v>
          </cell>
          <cell r="B44">
            <v>3144</v>
          </cell>
        </row>
        <row r="45">
          <cell r="A45" t="str">
            <v>A 43</v>
          </cell>
          <cell r="B45">
            <v>2054</v>
          </cell>
        </row>
        <row r="46">
          <cell r="A46" t="str">
            <v>A 44</v>
          </cell>
          <cell r="B46">
            <v>857</v>
          </cell>
        </row>
        <row r="47">
          <cell r="A47" t="str">
            <v>A 45</v>
          </cell>
          <cell r="B47">
            <v>992</v>
          </cell>
        </row>
        <row r="48">
          <cell r="A48" t="str">
            <v>A 46</v>
          </cell>
          <cell r="B48">
            <v>1510</v>
          </cell>
        </row>
        <row r="49">
          <cell r="A49" t="str">
            <v>A 48</v>
          </cell>
          <cell r="B49">
            <v>133</v>
          </cell>
        </row>
        <row r="50">
          <cell r="A50" t="str">
            <v>A 49</v>
          </cell>
          <cell r="B50">
            <v>15276</v>
          </cell>
        </row>
        <row r="51">
          <cell r="A51" t="str">
            <v>A 50</v>
          </cell>
          <cell r="B51">
            <v>871</v>
          </cell>
        </row>
        <row r="52">
          <cell r="A52" t="str">
            <v>A 51</v>
          </cell>
          <cell r="B52">
            <v>348</v>
          </cell>
        </row>
        <row r="53">
          <cell r="A53" t="str">
            <v>A 54</v>
          </cell>
          <cell r="B53">
            <v>447</v>
          </cell>
        </row>
        <row r="54">
          <cell r="A54" t="str">
            <v>A 55</v>
          </cell>
          <cell r="B54">
            <v>190</v>
          </cell>
        </row>
        <row r="55">
          <cell r="A55" t="str">
            <v>A 56</v>
          </cell>
          <cell r="B55">
            <v>256</v>
          </cell>
        </row>
        <row r="56">
          <cell r="A56" t="str">
            <v>A 57</v>
          </cell>
          <cell r="B56">
            <v>138</v>
          </cell>
        </row>
        <row r="57">
          <cell r="A57" t="str">
            <v>A 58</v>
          </cell>
          <cell r="B57">
            <v>632</v>
          </cell>
        </row>
        <row r="58">
          <cell r="A58" t="str">
            <v>A 59</v>
          </cell>
          <cell r="B58">
            <v>551</v>
          </cell>
        </row>
        <row r="59">
          <cell r="A59" t="str">
            <v>A 05</v>
          </cell>
          <cell r="B59">
            <v>77300</v>
          </cell>
        </row>
        <row r="60">
          <cell r="A60" t="str">
            <v>C 01</v>
          </cell>
          <cell r="B60">
            <v>6808</v>
          </cell>
        </row>
        <row r="61">
          <cell r="A61" t="str">
            <v>C 02</v>
          </cell>
          <cell r="B61">
            <v>381</v>
          </cell>
        </row>
        <row r="62">
          <cell r="A62" t="str">
            <v>C 03</v>
          </cell>
          <cell r="B62">
            <v>759</v>
          </cell>
        </row>
        <row r="63">
          <cell r="A63" t="str">
            <v>C 04</v>
          </cell>
          <cell r="B63">
            <v>1009</v>
          </cell>
        </row>
        <row r="64">
          <cell r="A64" t="str">
            <v>C 05</v>
          </cell>
          <cell r="B64">
            <v>4282</v>
          </cell>
        </row>
        <row r="65">
          <cell r="A65" t="str">
            <v>C 06</v>
          </cell>
          <cell r="B65">
            <v>14605</v>
          </cell>
        </row>
        <row r="66">
          <cell r="A66" t="str">
            <v>C 07</v>
          </cell>
          <cell r="B66">
            <v>4509</v>
          </cell>
        </row>
        <row r="67">
          <cell r="A67" t="str">
            <v>C 08</v>
          </cell>
          <cell r="B67">
            <v>9130</v>
          </cell>
        </row>
        <row r="68">
          <cell r="A68" t="str">
            <v>C 10</v>
          </cell>
          <cell r="B68">
            <v>3227</v>
          </cell>
        </row>
        <row r="69">
          <cell r="A69" t="str">
            <v>C 11</v>
          </cell>
          <cell r="B69">
            <v>745</v>
          </cell>
        </row>
        <row r="70">
          <cell r="A70" t="str">
            <v>C 12</v>
          </cell>
          <cell r="B70">
            <v>7605</v>
          </cell>
        </row>
        <row r="71">
          <cell r="A71" t="str">
            <v>C 13</v>
          </cell>
          <cell r="B71">
            <v>1572</v>
          </cell>
        </row>
        <row r="72">
          <cell r="A72" t="str">
            <v>C 14</v>
          </cell>
          <cell r="B72">
            <v>281</v>
          </cell>
        </row>
        <row r="73">
          <cell r="A73" t="str">
            <v>C 15</v>
          </cell>
          <cell r="B73">
            <v>724</v>
          </cell>
        </row>
        <row r="74">
          <cell r="A74" t="str">
            <v>C 16</v>
          </cell>
          <cell r="B74">
            <v>1326</v>
          </cell>
        </row>
        <row r="75">
          <cell r="A75" t="str">
            <v>C 17</v>
          </cell>
          <cell r="B75">
            <v>1161</v>
          </cell>
        </row>
        <row r="76">
          <cell r="A76" t="str">
            <v>C 18</v>
          </cell>
          <cell r="B76">
            <v>256</v>
          </cell>
        </row>
        <row r="77">
          <cell r="A77" t="str">
            <v>C 19</v>
          </cell>
          <cell r="B77">
            <v>56</v>
          </cell>
        </row>
        <row r="78">
          <cell r="A78" t="str">
            <v>C 20</v>
          </cell>
          <cell r="B78">
            <v>187</v>
          </cell>
        </row>
        <row r="79">
          <cell r="A79" t="str">
            <v>C 21</v>
          </cell>
          <cell r="B79">
            <v>32</v>
          </cell>
        </row>
        <row r="80">
          <cell r="A80" t="str">
            <v>C 22</v>
          </cell>
          <cell r="B80">
            <v>45</v>
          </cell>
        </row>
        <row r="81">
          <cell r="A81" t="str">
            <v>C 23</v>
          </cell>
          <cell r="B81">
            <v>56</v>
          </cell>
        </row>
        <row r="82">
          <cell r="A82" t="str">
            <v>C 24</v>
          </cell>
          <cell r="B82">
            <v>93</v>
          </cell>
        </row>
        <row r="83">
          <cell r="A83" t="str">
            <v>C 25</v>
          </cell>
          <cell r="B83">
            <v>68</v>
          </cell>
        </row>
        <row r="84">
          <cell r="A84" t="str">
            <v>C 26</v>
          </cell>
          <cell r="B84">
            <v>51</v>
          </cell>
        </row>
        <row r="85">
          <cell r="A85" t="str">
            <v>C 27</v>
          </cell>
          <cell r="B85">
            <v>363</v>
          </cell>
        </row>
        <row r="86">
          <cell r="A86" t="str">
            <v>C 28</v>
          </cell>
          <cell r="B86">
            <v>9716</v>
          </cell>
        </row>
        <row r="87">
          <cell r="A87" t="str">
            <v>C 29</v>
          </cell>
          <cell r="B87">
            <v>10963</v>
          </cell>
        </row>
        <row r="88">
          <cell r="A88" t="str">
            <v>C 30</v>
          </cell>
          <cell r="B88">
            <v>28696</v>
          </cell>
        </row>
        <row r="89">
          <cell r="A89" t="str">
            <v>C 31</v>
          </cell>
          <cell r="B89">
            <v>1020</v>
          </cell>
        </row>
        <row r="90">
          <cell r="A90" t="str">
            <v>C 32</v>
          </cell>
          <cell r="B90">
            <v>8063</v>
          </cell>
        </row>
        <row r="91">
          <cell r="A91" t="str">
            <v>C 33</v>
          </cell>
          <cell r="B91">
            <v>168</v>
          </cell>
        </row>
        <row r="92">
          <cell r="A92" t="str">
            <v>C 34</v>
          </cell>
          <cell r="B92">
            <v>706</v>
          </cell>
        </row>
        <row r="93">
          <cell r="A93" t="str">
            <v>C 35</v>
          </cell>
          <cell r="B93">
            <v>146</v>
          </cell>
        </row>
        <row r="94">
          <cell r="A94" t="str">
            <v>C 36</v>
          </cell>
          <cell r="B94">
            <v>2015</v>
          </cell>
        </row>
        <row r="95">
          <cell r="A95" t="str">
            <v>C 37</v>
          </cell>
          <cell r="B95">
            <v>118</v>
          </cell>
        </row>
        <row r="96">
          <cell r="A96" t="str">
            <v>C 39</v>
          </cell>
          <cell r="B96">
            <v>218</v>
          </cell>
        </row>
        <row r="97">
          <cell r="A97" t="str">
            <v>C 40</v>
          </cell>
          <cell r="B97">
            <v>162</v>
          </cell>
        </row>
        <row r="98">
          <cell r="A98" t="str">
            <v>C 41</v>
          </cell>
          <cell r="B98">
            <v>175</v>
          </cell>
        </row>
        <row r="99">
          <cell r="A99" t="str">
            <v>C 43</v>
          </cell>
          <cell r="B99">
            <v>1222</v>
          </cell>
        </row>
        <row r="100">
          <cell r="A100" t="str">
            <v>C 44</v>
          </cell>
          <cell r="B100">
            <v>375</v>
          </cell>
        </row>
        <row r="101">
          <cell r="A101" t="str">
            <v>C 46</v>
          </cell>
          <cell r="B101">
            <v>65</v>
          </cell>
        </row>
        <row r="102">
          <cell r="A102" t="str">
            <v>C 47</v>
          </cell>
          <cell r="B102">
            <v>1</v>
          </cell>
        </row>
        <row r="103">
          <cell r="A103" t="str">
            <v>C 51</v>
          </cell>
          <cell r="B103">
            <v>553</v>
          </cell>
        </row>
        <row r="104">
          <cell r="A104" t="str">
            <v>C 52</v>
          </cell>
          <cell r="B104">
            <v>615</v>
          </cell>
        </row>
        <row r="105">
          <cell r="A105" t="str">
            <v>C 53</v>
          </cell>
          <cell r="B105">
            <v>972</v>
          </cell>
        </row>
        <row r="106">
          <cell r="A106" t="str">
            <v>C 54</v>
          </cell>
          <cell r="B106">
            <v>1309</v>
          </cell>
        </row>
        <row r="107">
          <cell r="A107" t="str">
            <v>C 55</v>
          </cell>
          <cell r="B107">
            <v>508</v>
          </cell>
        </row>
        <row r="108">
          <cell r="A108" t="str">
            <v>C 57</v>
          </cell>
          <cell r="B108">
            <v>1677</v>
          </cell>
        </row>
        <row r="109">
          <cell r="A109" t="str">
            <v>C 58</v>
          </cell>
          <cell r="B109">
            <v>1224</v>
          </cell>
        </row>
        <row r="110">
          <cell r="A110" t="str">
            <v>C 59</v>
          </cell>
          <cell r="B110">
            <v>203</v>
          </cell>
        </row>
        <row r="111">
          <cell r="A111" t="str">
            <v>C 60</v>
          </cell>
          <cell r="B111">
            <v>295</v>
          </cell>
        </row>
        <row r="112">
          <cell r="A112" t="str">
            <v>C 61</v>
          </cell>
          <cell r="B112">
            <v>248</v>
          </cell>
        </row>
        <row r="113">
          <cell r="A113" t="str">
            <v>C 62</v>
          </cell>
          <cell r="B113">
            <v>1136</v>
          </cell>
        </row>
        <row r="114">
          <cell r="A114" t="str">
            <v>C 63</v>
          </cell>
          <cell r="B114">
            <v>167</v>
          </cell>
        </row>
        <row r="115">
          <cell r="A115" t="str">
            <v>C 64</v>
          </cell>
          <cell r="B115">
            <v>427</v>
          </cell>
        </row>
        <row r="116">
          <cell r="A116" t="str">
            <v>C 65</v>
          </cell>
          <cell r="B116">
            <v>88</v>
          </cell>
        </row>
        <row r="117">
          <cell r="A117" t="str">
            <v>C 66</v>
          </cell>
          <cell r="B117">
            <v>27</v>
          </cell>
        </row>
        <row r="118">
          <cell r="A118" t="str">
            <v>C 67</v>
          </cell>
          <cell r="B118">
            <v>39</v>
          </cell>
        </row>
        <row r="119">
          <cell r="A119" t="str">
            <v>C 68</v>
          </cell>
          <cell r="B119">
            <v>32</v>
          </cell>
        </row>
        <row r="120">
          <cell r="A120" t="str">
            <v>C 69</v>
          </cell>
          <cell r="B120">
            <v>12</v>
          </cell>
        </row>
        <row r="121">
          <cell r="A121" t="str">
            <v>C 70</v>
          </cell>
          <cell r="B121">
            <v>163</v>
          </cell>
        </row>
        <row r="122">
          <cell r="A122" t="str">
            <v>C 71</v>
          </cell>
          <cell r="B122">
            <v>28</v>
          </cell>
        </row>
        <row r="123">
          <cell r="A123" t="str">
            <v>C 72</v>
          </cell>
          <cell r="B123">
            <v>6</v>
          </cell>
        </row>
        <row r="124">
          <cell r="A124" t="str">
            <v>C 73</v>
          </cell>
          <cell r="B124">
            <v>7</v>
          </cell>
        </row>
        <row r="125">
          <cell r="A125" t="str">
            <v>C 76</v>
          </cell>
          <cell r="B125">
            <v>621</v>
          </cell>
        </row>
        <row r="126">
          <cell r="A126" t="str">
            <v>C 77</v>
          </cell>
          <cell r="B126">
            <v>772</v>
          </cell>
        </row>
        <row r="127">
          <cell r="A127" t="str">
            <v>C 78</v>
          </cell>
          <cell r="B127">
            <v>134</v>
          </cell>
        </row>
        <row r="128">
          <cell r="A128" t="str">
            <v>C 79</v>
          </cell>
          <cell r="B128">
            <v>540</v>
          </cell>
        </row>
        <row r="129">
          <cell r="A129" t="str">
            <v>C 84</v>
          </cell>
          <cell r="B129">
            <v>9577</v>
          </cell>
        </row>
        <row r="130">
          <cell r="A130" t="str">
            <v>C 85</v>
          </cell>
          <cell r="B130">
            <v>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A 01</v>
          </cell>
          <cell r="C3" t="str">
            <v>PERALILLO</v>
          </cell>
          <cell r="D3">
            <v>6</v>
          </cell>
        </row>
        <row r="4">
          <cell r="B4" t="str">
            <v>A 02</v>
          </cell>
          <cell r="C4" t="str">
            <v>LO MENA ALTO</v>
          </cell>
          <cell r="D4">
            <v>1</v>
          </cell>
        </row>
        <row r="5">
          <cell r="B5" t="str">
            <v>A 03</v>
          </cell>
          <cell r="C5" t="str">
            <v>CERRO NEGRO</v>
          </cell>
          <cell r="D5">
            <v>19</v>
          </cell>
        </row>
        <row r="6">
          <cell r="B6" t="str">
            <v>A 04</v>
          </cell>
          <cell r="C6" t="str">
            <v>PENON ALTO</v>
          </cell>
          <cell r="D6">
            <v>7</v>
          </cell>
        </row>
        <row r="7">
          <cell r="B7" t="str">
            <v>A 05</v>
          </cell>
          <cell r="C7" t="str">
            <v>PENON BAJO</v>
          </cell>
          <cell r="D7">
            <v>8</v>
          </cell>
        </row>
        <row r="8">
          <cell r="B8" t="str">
            <v>A 06</v>
          </cell>
          <cell r="C8" t="str">
            <v>TRINIDAD ALTO</v>
          </cell>
          <cell r="D8">
            <v>1</v>
          </cell>
        </row>
        <row r="9">
          <cell r="B9" t="str">
            <v>A 07</v>
          </cell>
          <cell r="C9" t="str">
            <v>TRINIDAD BAJO</v>
          </cell>
          <cell r="D9">
            <v>7</v>
          </cell>
        </row>
        <row r="10">
          <cell r="B10" t="str">
            <v>A 08</v>
          </cell>
          <cell r="C10" t="str">
            <v>DEPARTAMENTAL ALTO</v>
          </cell>
          <cell r="D10">
            <v>1</v>
          </cell>
        </row>
        <row r="11">
          <cell r="B11" t="str">
            <v>A 09</v>
          </cell>
          <cell r="C11" t="str">
            <v>DEPARTAMENTAL BAJO</v>
          </cell>
          <cell r="D11">
            <v>8</v>
          </cell>
        </row>
        <row r="12">
          <cell r="B12" t="str">
            <v>A 10</v>
          </cell>
          <cell r="C12" t="str">
            <v>INTERCONECTADO NORTE</v>
          </cell>
          <cell r="D12">
            <v>27</v>
          </cell>
        </row>
        <row r="13">
          <cell r="B13" t="str">
            <v>A 11</v>
          </cell>
          <cell r="C13" t="str">
            <v>LOS POZOS</v>
          </cell>
          <cell r="D13">
            <v>1</v>
          </cell>
        </row>
        <row r="14">
          <cell r="B14" t="str">
            <v>A 12</v>
          </cell>
          <cell r="D14">
            <v>0</v>
          </cell>
        </row>
        <row r="15">
          <cell r="B15" t="str">
            <v>A 13</v>
          </cell>
          <cell r="C15" t="str">
            <v>PENALOLEN MEDIO</v>
          </cell>
          <cell r="D15">
            <v>3</v>
          </cell>
        </row>
        <row r="16">
          <cell r="B16" t="str">
            <v>A 14</v>
          </cell>
          <cell r="D16">
            <v>0</v>
          </cell>
        </row>
        <row r="17">
          <cell r="B17" t="str">
            <v>A 15</v>
          </cell>
          <cell r="C17" t="str">
            <v>LA FAENA</v>
          </cell>
          <cell r="D17">
            <v>6</v>
          </cell>
        </row>
        <row r="18">
          <cell r="B18" t="str">
            <v>A 16</v>
          </cell>
          <cell r="C18" t="str">
            <v>LO HERMIDA ALTO</v>
          </cell>
          <cell r="D18">
            <v>8</v>
          </cell>
        </row>
        <row r="19">
          <cell r="B19" t="str">
            <v>A 17</v>
          </cell>
          <cell r="C19" t="str">
            <v>LO HERMIDA BAJO</v>
          </cell>
          <cell r="D19">
            <v>29</v>
          </cell>
        </row>
        <row r="20">
          <cell r="B20" t="str">
            <v>A 18</v>
          </cell>
          <cell r="D20">
            <v>0</v>
          </cell>
        </row>
        <row r="21">
          <cell r="B21" t="str">
            <v>A 19</v>
          </cell>
          <cell r="C21" t="str">
            <v>REINA ALTA</v>
          </cell>
          <cell r="D21">
            <v>6</v>
          </cell>
        </row>
        <row r="22">
          <cell r="B22" t="str">
            <v>A 20</v>
          </cell>
          <cell r="C22" t="str">
            <v>REINA MEDIA</v>
          </cell>
          <cell r="D22">
            <v>2</v>
          </cell>
        </row>
        <row r="23">
          <cell r="B23" t="str">
            <v>A 21</v>
          </cell>
          <cell r="C23" t="str">
            <v>REINA BAJA</v>
          </cell>
          <cell r="D23">
            <v>54</v>
          </cell>
        </row>
        <row r="24">
          <cell r="B24" t="str">
            <v>A 22</v>
          </cell>
          <cell r="C24" t="str">
            <v>LO BRAVO</v>
          </cell>
          <cell r="D24">
            <v>2</v>
          </cell>
        </row>
        <row r="25">
          <cell r="B25" t="str">
            <v>A 23</v>
          </cell>
          <cell r="C25" t="str">
            <v>LO CONTADOR ALTO</v>
          </cell>
          <cell r="D25">
            <v>49</v>
          </cell>
        </row>
        <row r="26">
          <cell r="B26" t="str">
            <v>A 24</v>
          </cell>
          <cell r="C26" t="str">
            <v>LO CONTADOR BAJO</v>
          </cell>
          <cell r="D26">
            <v>11</v>
          </cell>
        </row>
        <row r="27">
          <cell r="B27" t="str">
            <v>A 25</v>
          </cell>
          <cell r="C27" t="str">
            <v>ANTONIO VARAS ALTO</v>
          </cell>
          <cell r="D27">
            <v>18</v>
          </cell>
        </row>
        <row r="28">
          <cell r="B28" t="str">
            <v>A 26</v>
          </cell>
          <cell r="C28" t="str">
            <v>ANTONIO VARAS BAJO</v>
          </cell>
          <cell r="D28">
            <v>18</v>
          </cell>
        </row>
        <row r="29">
          <cell r="B29" t="str">
            <v>A 27</v>
          </cell>
          <cell r="C29" t="str">
            <v>PINCOYA 2</v>
          </cell>
          <cell r="D29">
            <v>1</v>
          </cell>
        </row>
        <row r="30">
          <cell r="B30" t="str">
            <v>A 28</v>
          </cell>
          <cell r="C30" t="str">
            <v>QUILICURA</v>
          </cell>
          <cell r="D30">
            <v>4</v>
          </cell>
        </row>
        <row r="31">
          <cell r="B31" t="str">
            <v>A 29</v>
          </cell>
          <cell r="D31">
            <v>0</v>
          </cell>
        </row>
        <row r="32">
          <cell r="B32" t="str">
            <v>A 30</v>
          </cell>
          <cell r="C32" t="str">
            <v>SANTA OLGA</v>
          </cell>
          <cell r="D32">
            <v>3</v>
          </cell>
        </row>
        <row r="33">
          <cell r="B33" t="str">
            <v>A 31</v>
          </cell>
          <cell r="D33">
            <v>0</v>
          </cell>
        </row>
        <row r="34">
          <cell r="B34" t="str">
            <v>A 32</v>
          </cell>
          <cell r="C34" t="str">
            <v>INTERCONECTADO CENTRO</v>
          </cell>
          <cell r="D34">
            <v>4</v>
          </cell>
        </row>
        <row r="35">
          <cell r="B35" t="str">
            <v>A 33</v>
          </cell>
          <cell r="C35" t="str">
            <v>INTERCONECTADO SUR</v>
          </cell>
          <cell r="D35">
            <v>10</v>
          </cell>
        </row>
        <row r="36">
          <cell r="B36" t="str">
            <v>A 34</v>
          </cell>
          <cell r="C36" t="str">
            <v>PEDRO DE VALDIVIA NORTE</v>
          </cell>
          <cell r="D36">
            <v>5</v>
          </cell>
        </row>
        <row r="37">
          <cell r="B37" t="str">
            <v>A 35</v>
          </cell>
          <cell r="C37" t="str">
            <v>PINCOYA 1</v>
          </cell>
          <cell r="D37">
            <v>1</v>
          </cell>
        </row>
        <row r="38">
          <cell r="B38" t="str">
            <v>A 36</v>
          </cell>
          <cell r="C38" t="str">
            <v>SANTA VICTORIA</v>
          </cell>
          <cell r="D38">
            <v>1</v>
          </cell>
        </row>
        <row r="39">
          <cell r="B39" t="str">
            <v>A 37</v>
          </cell>
          <cell r="D39">
            <v>0</v>
          </cell>
        </row>
        <row r="40">
          <cell r="B40" t="str">
            <v>A 38</v>
          </cell>
          <cell r="D40">
            <v>0</v>
          </cell>
        </row>
        <row r="41">
          <cell r="B41" t="str">
            <v>A 39</v>
          </cell>
          <cell r="D41">
            <v>0</v>
          </cell>
        </row>
        <row r="42">
          <cell r="B42" t="str">
            <v>A 40</v>
          </cell>
          <cell r="C42" t="str">
            <v>RENCA</v>
          </cell>
          <cell r="D42">
            <v>4</v>
          </cell>
        </row>
        <row r="43">
          <cell r="B43" t="str">
            <v>A 41</v>
          </cell>
          <cell r="D43">
            <v>0</v>
          </cell>
        </row>
        <row r="44">
          <cell r="B44" t="str">
            <v>A 42</v>
          </cell>
          <cell r="D44">
            <v>0</v>
          </cell>
        </row>
        <row r="45">
          <cell r="B45" t="str">
            <v>A 43</v>
          </cell>
          <cell r="D45">
            <v>0</v>
          </cell>
        </row>
        <row r="46">
          <cell r="B46" t="str">
            <v>A 44</v>
          </cell>
          <cell r="D46">
            <v>0</v>
          </cell>
        </row>
        <row r="47">
          <cell r="B47" t="str">
            <v>A 45</v>
          </cell>
          <cell r="D47">
            <v>0</v>
          </cell>
        </row>
        <row r="48">
          <cell r="B48" t="str">
            <v>A 46</v>
          </cell>
          <cell r="D48">
            <v>0</v>
          </cell>
        </row>
        <row r="49">
          <cell r="B49" t="str">
            <v>A 47</v>
          </cell>
          <cell r="D49">
            <v>0</v>
          </cell>
        </row>
        <row r="50">
          <cell r="B50" t="str">
            <v>A 48</v>
          </cell>
          <cell r="D50">
            <v>0</v>
          </cell>
        </row>
        <row r="51">
          <cell r="B51" t="str">
            <v>A 49</v>
          </cell>
          <cell r="C51" t="str">
            <v>LA BALLENA</v>
          </cell>
          <cell r="D51">
            <v>2</v>
          </cell>
        </row>
        <row r="52">
          <cell r="B52" t="str">
            <v>A 50</v>
          </cell>
          <cell r="D52">
            <v>0</v>
          </cell>
        </row>
        <row r="53">
          <cell r="B53" t="str">
            <v>A 51</v>
          </cell>
          <cell r="D53">
            <v>0</v>
          </cell>
        </row>
        <row r="54">
          <cell r="B54" t="str">
            <v>A 52</v>
          </cell>
          <cell r="D54">
            <v>0</v>
          </cell>
        </row>
        <row r="55">
          <cell r="B55" t="str">
            <v>A 53</v>
          </cell>
          <cell r="D55">
            <v>0</v>
          </cell>
        </row>
        <row r="56">
          <cell r="B56" t="str">
            <v>A 54</v>
          </cell>
          <cell r="D56">
            <v>0</v>
          </cell>
        </row>
        <row r="57">
          <cell r="B57" t="str">
            <v>A 55</v>
          </cell>
          <cell r="D57">
            <v>0</v>
          </cell>
        </row>
        <row r="58">
          <cell r="B58" t="str">
            <v>A 56</v>
          </cell>
          <cell r="D58">
            <v>0</v>
          </cell>
        </row>
        <row r="59">
          <cell r="B59" t="str">
            <v>A 57</v>
          </cell>
          <cell r="D59">
            <v>0</v>
          </cell>
        </row>
        <row r="60">
          <cell r="B60" t="str">
            <v>A 58</v>
          </cell>
          <cell r="D60">
            <v>0</v>
          </cell>
        </row>
        <row r="61">
          <cell r="B61" t="str">
            <v>A 59</v>
          </cell>
          <cell r="D61">
            <v>0</v>
          </cell>
        </row>
      </sheetData>
      <sheetData sheetId="12"/>
      <sheetData sheetId="13">
        <row r="5">
          <cell r="B5" t="str">
            <v>ST-01</v>
          </cell>
          <cell r="C5" t="str">
            <v>Lo Gallardo</v>
          </cell>
          <cell r="D5">
            <v>10</v>
          </cell>
          <cell r="E5">
            <v>6000</v>
          </cell>
        </row>
        <row r="6">
          <cell r="B6" t="str">
            <v>ST-02</v>
          </cell>
          <cell r="C6" t="str">
            <v>Peralillo</v>
          </cell>
          <cell r="D6">
            <v>13</v>
          </cell>
          <cell r="E6">
            <v>14000</v>
          </cell>
        </row>
        <row r="7">
          <cell r="B7" t="str">
            <v>ST-03</v>
          </cell>
          <cell r="C7" t="str">
            <v>Domingo Tocornal</v>
          </cell>
          <cell r="D7">
            <v>61</v>
          </cell>
          <cell r="E7">
            <v>52000</v>
          </cell>
        </row>
        <row r="8">
          <cell r="B8" t="str">
            <v>ST-04</v>
          </cell>
          <cell r="C8" t="str">
            <v>Peñón Alto</v>
          </cell>
          <cell r="D8">
            <v>26</v>
          </cell>
          <cell r="E8">
            <v>28000</v>
          </cell>
        </row>
        <row r="9">
          <cell r="B9" t="str">
            <v>ST-05</v>
          </cell>
          <cell r="C9" t="str">
            <v>Peñón Bajo</v>
          </cell>
          <cell r="D9">
            <v>56</v>
          </cell>
          <cell r="E9">
            <v>40000</v>
          </cell>
        </row>
        <row r="10">
          <cell r="B10" t="str">
            <v>ST-06</v>
          </cell>
          <cell r="C10" t="str">
            <v>Lo Cañas</v>
          </cell>
          <cell r="D10">
            <v>7</v>
          </cell>
          <cell r="E10">
            <v>2500</v>
          </cell>
        </row>
        <row r="11">
          <cell r="B11" t="str">
            <v>ST-07</v>
          </cell>
          <cell r="C11" t="str">
            <v>Trinidad Alto</v>
          </cell>
          <cell r="D11">
            <v>15</v>
          </cell>
          <cell r="E11">
            <v>22000</v>
          </cell>
        </row>
        <row r="12">
          <cell r="B12" t="str">
            <v>ST-08</v>
          </cell>
          <cell r="C12" t="str">
            <v>Trinidad Bajo</v>
          </cell>
          <cell r="D12">
            <v>37</v>
          </cell>
          <cell r="E12">
            <v>52000</v>
          </cell>
        </row>
        <row r="13">
          <cell r="B13" t="str">
            <v>ST-09</v>
          </cell>
          <cell r="C13" t="str">
            <v>Departamental Alto</v>
          </cell>
          <cell r="D13">
            <v>8</v>
          </cell>
          <cell r="E13">
            <v>7600</v>
          </cell>
        </row>
        <row r="14">
          <cell r="B14" t="str">
            <v>ST-10</v>
          </cell>
          <cell r="C14" t="str">
            <v>Departamental Bajo</v>
          </cell>
          <cell r="D14">
            <v>34</v>
          </cell>
          <cell r="E14">
            <v>40000</v>
          </cell>
        </row>
        <row r="15">
          <cell r="B15" t="str">
            <v>ST-11</v>
          </cell>
          <cell r="C15" t="str">
            <v>Quebrada de Macul</v>
          </cell>
          <cell r="D15">
            <v>3</v>
          </cell>
          <cell r="E15">
            <v>5500</v>
          </cell>
        </row>
        <row r="16">
          <cell r="B16" t="str">
            <v>ST-12</v>
          </cell>
          <cell r="C16" t="str">
            <v xml:space="preserve">Peñalolén </v>
          </cell>
          <cell r="D16">
            <v>26</v>
          </cell>
          <cell r="E16">
            <v>28500</v>
          </cell>
        </row>
        <row r="17">
          <cell r="B17" t="str">
            <v>ST-13</v>
          </cell>
          <cell r="C17" t="str">
            <v>Lo Hermida</v>
          </cell>
          <cell r="D17">
            <v>30</v>
          </cell>
          <cell r="E17">
            <v>60000</v>
          </cell>
        </row>
        <row r="18">
          <cell r="B18" t="str">
            <v>ST-14</v>
          </cell>
          <cell r="C18" t="str">
            <v>La Reina</v>
          </cell>
          <cell r="D18">
            <v>42</v>
          </cell>
          <cell r="E18">
            <v>114700</v>
          </cell>
        </row>
        <row r="19">
          <cell r="B19" t="str">
            <v>ST-15</v>
          </cell>
          <cell r="C19" t="str">
            <v>Lo Bravo</v>
          </cell>
          <cell r="D19">
            <v>0</v>
          </cell>
          <cell r="E19">
            <v>5200</v>
          </cell>
        </row>
        <row r="20">
          <cell r="B20" t="str">
            <v>ST-16</v>
          </cell>
          <cell r="C20" t="str">
            <v>Lo Contador</v>
          </cell>
          <cell r="D20">
            <v>65</v>
          </cell>
          <cell r="E20">
            <v>114310</v>
          </cell>
        </row>
        <row r="21">
          <cell r="B21" t="str">
            <v>ST-17</v>
          </cell>
          <cell r="C21" t="str">
            <v>Antonio Varas</v>
          </cell>
          <cell r="D21">
            <v>58</v>
          </cell>
          <cell r="E21">
            <v>150000</v>
          </cell>
        </row>
        <row r="22">
          <cell r="B22" t="str">
            <v>ST-18</v>
          </cell>
          <cell r="C22" t="str">
            <v>Quilicura</v>
          </cell>
          <cell r="D22">
            <v>38</v>
          </cell>
          <cell r="E22">
            <v>19000</v>
          </cell>
        </row>
        <row r="23">
          <cell r="B23" t="str">
            <v>ST-18AUX1</v>
          </cell>
          <cell r="C23" t="str">
            <v>RENCA</v>
          </cell>
          <cell r="E23">
            <v>2000</v>
          </cell>
        </row>
        <row r="24">
          <cell r="B24" t="str">
            <v>ST-18AUX2</v>
          </cell>
          <cell r="C24" t="str">
            <v>RENCA COLORADO</v>
          </cell>
          <cell r="E24">
            <v>6000</v>
          </cell>
        </row>
        <row r="25">
          <cell r="B25" t="str">
            <v>ST-19</v>
          </cell>
          <cell r="C25" t="str">
            <v>Arrayán - San Enrique</v>
          </cell>
          <cell r="D25">
            <v>11</v>
          </cell>
          <cell r="E25">
            <v>19210</v>
          </cell>
        </row>
        <row r="26">
          <cell r="B26" t="str">
            <v>ST-20</v>
          </cell>
          <cell r="C26" t="str">
            <v>Los Dominicos - San Carlos</v>
          </cell>
          <cell r="D26">
            <v>13</v>
          </cell>
          <cell r="E26">
            <v>20385</v>
          </cell>
        </row>
        <row r="27">
          <cell r="B27" t="str">
            <v>ST-21</v>
          </cell>
          <cell r="C27" t="str">
            <v>San Francisco</v>
          </cell>
          <cell r="D27">
            <v>10</v>
          </cell>
          <cell r="E27">
            <v>15250</v>
          </cell>
        </row>
        <row r="28">
          <cell r="B28" t="str">
            <v>ST-22</v>
          </cell>
          <cell r="C28" t="str">
            <v>Mapocho- Maipo</v>
          </cell>
          <cell r="D28">
            <v>23</v>
          </cell>
          <cell r="E28">
            <v>42300</v>
          </cell>
        </row>
        <row r="29">
          <cell r="B29" t="str">
            <v>ST-23</v>
          </cell>
          <cell r="C29" t="str">
            <v xml:space="preserve">La Dehesa </v>
          </cell>
          <cell r="D29">
            <v>19</v>
          </cell>
          <cell r="E29">
            <v>25650</v>
          </cell>
        </row>
        <row r="30">
          <cell r="B30" t="str">
            <v>ST-24</v>
          </cell>
          <cell r="C30" t="str">
            <v>Los Trapenses</v>
          </cell>
          <cell r="D30">
            <v>7</v>
          </cell>
          <cell r="E30">
            <v>7650</v>
          </cell>
        </row>
        <row r="31">
          <cell r="B31" t="str">
            <v>ST-25</v>
          </cell>
          <cell r="C31" t="str">
            <v>Santa María de Manquehue</v>
          </cell>
          <cell r="D31">
            <v>7</v>
          </cell>
          <cell r="E31">
            <v>9000</v>
          </cell>
        </row>
        <row r="32">
          <cell r="B32" t="str">
            <v>ST-26</v>
          </cell>
          <cell r="C32" t="str">
            <v>Chicureo</v>
          </cell>
          <cell r="D32">
            <v>14</v>
          </cell>
          <cell r="E32">
            <v>3000</v>
          </cell>
        </row>
        <row r="33">
          <cell r="B33" t="str">
            <v>ST-27</v>
          </cell>
          <cell r="C33" t="str">
            <v>Chamisero</v>
          </cell>
          <cell r="D33">
            <v>5</v>
          </cell>
          <cell r="E33">
            <v>1000</v>
          </cell>
        </row>
        <row r="34">
          <cell r="B34" t="str">
            <v>ST-28</v>
          </cell>
          <cell r="C34" t="str">
            <v xml:space="preserve">Valle Grande </v>
          </cell>
          <cell r="D34">
            <v>11</v>
          </cell>
          <cell r="E34">
            <v>0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W75"/>
  <sheetViews>
    <sheetView tabSelected="1" zoomScale="93" zoomScaleNormal="93" workbookViewId="0">
      <pane xSplit="4" ySplit="6" topLeftCell="E7" activePane="bottomRight" state="frozen"/>
      <selection activeCell="M9" sqref="M9"/>
      <selection pane="topRight" activeCell="M9" sqref="M9"/>
      <selection pane="bottomLeft" activeCell="M9" sqref="M9"/>
      <selection pane="bottomRight" activeCell="V70" sqref="V70"/>
    </sheetView>
  </sheetViews>
  <sheetFormatPr baseColWidth="10" defaultRowHeight="15" x14ac:dyDescent="0.25"/>
  <cols>
    <col min="1" max="1" width="2.85546875" style="226" customWidth="1"/>
    <col min="2" max="3" width="14.140625" style="226" customWidth="1"/>
    <col min="4" max="4" width="33.7109375" style="226" bestFit="1" customWidth="1"/>
    <col min="5" max="5" width="20.140625" style="226" customWidth="1"/>
    <col min="6" max="6" width="21.42578125" style="226" hidden="1" customWidth="1"/>
    <col min="7" max="7" width="31.5703125" style="226" hidden="1" customWidth="1"/>
    <col min="8" max="8" width="21.42578125" style="226" hidden="1" customWidth="1"/>
    <col min="9" max="9" width="23.7109375" style="226" hidden="1" customWidth="1"/>
    <col min="10" max="10" width="2.7109375" style="226" hidden="1" customWidth="1"/>
    <col min="11" max="11" width="19.5703125" style="226" hidden="1" customWidth="1"/>
    <col min="12" max="12" width="19" style="226" customWidth="1"/>
    <col min="13" max="13" width="19.7109375" style="226" customWidth="1"/>
    <col min="14" max="14" width="3.5703125" style="226" hidden="1" customWidth="1"/>
    <col min="15" max="15" width="19.42578125" style="226" hidden="1" customWidth="1"/>
    <col min="16" max="16" width="24" style="226" hidden="1" customWidth="1"/>
    <col min="17" max="17" width="30.28515625" style="226" hidden="1" customWidth="1"/>
    <col min="18" max="18" width="3.28515625" style="226" hidden="1" customWidth="1"/>
    <col min="19" max="19" width="22.7109375" style="226" customWidth="1"/>
    <col min="20" max="20" width="27.7109375" style="226" hidden="1" customWidth="1"/>
    <col min="21" max="21" width="16.28515625" style="226" customWidth="1"/>
    <col min="22" max="22" width="14.85546875" style="226" customWidth="1"/>
    <col min="23" max="16384" width="11.42578125" style="226"/>
  </cols>
  <sheetData>
    <row r="1" spans="2:23" ht="36" customHeight="1" thickBot="1" x14ac:dyDescent="0.3">
      <c r="H1" s="226">
        <f>5/G3</f>
        <v>0.3125</v>
      </c>
      <c r="L1" s="224" t="s">
        <v>403</v>
      </c>
      <c r="M1" s="225"/>
      <c r="N1" s="225"/>
      <c r="O1" s="225"/>
      <c r="P1" s="225"/>
      <c r="Q1" s="225"/>
      <c r="R1" s="225"/>
      <c r="S1" s="248">
        <v>801230</v>
      </c>
      <c r="T1" s="66" t="s">
        <v>298</v>
      </c>
    </row>
    <row r="2" spans="2:23" ht="31.5" customHeight="1" x14ac:dyDescent="0.35">
      <c r="G2" s="44" t="s">
        <v>402</v>
      </c>
      <c r="T2" s="221">
        <f>+I3/1000-T3</f>
        <v>0</v>
      </c>
      <c r="W2" s="257"/>
    </row>
    <row r="3" spans="2:23" ht="39.75" customHeight="1" thickBot="1" x14ac:dyDescent="0.55000000000000004">
      <c r="G3" s="48">
        <v>16</v>
      </c>
      <c r="I3" s="43">
        <f>+I75</f>
        <v>10194.490806695889</v>
      </c>
      <c r="L3" s="250" t="s">
        <v>1803</v>
      </c>
      <c r="M3" s="250"/>
      <c r="N3" s="250"/>
      <c r="O3" s="250"/>
      <c r="P3" s="250"/>
      <c r="Q3" s="249">
        <f>+Q75</f>
        <v>10194.490806695889</v>
      </c>
      <c r="R3" s="250"/>
      <c r="S3" s="251">
        <f>S1-SUM(S7:S68)</f>
        <v>801230</v>
      </c>
      <c r="T3" s="222">
        <f>+T75/1000</f>
        <v>10.194490806695889</v>
      </c>
    </row>
    <row r="5" spans="2:23" ht="34.5" customHeight="1" x14ac:dyDescent="0.25">
      <c r="B5" s="7" t="s">
        <v>268</v>
      </c>
      <c r="C5" s="7"/>
      <c r="D5" s="7"/>
      <c r="E5" s="6"/>
      <c r="L5" s="243" t="s">
        <v>1804</v>
      </c>
      <c r="M5" s="244"/>
      <c r="N5" s="245"/>
      <c r="O5" s="246" t="s">
        <v>290</v>
      </c>
      <c r="P5" s="246"/>
      <c r="Q5" s="246"/>
      <c r="R5" s="245"/>
      <c r="S5" s="247">
        <f>+S3/S1</f>
        <v>1</v>
      </c>
    </row>
    <row r="6" spans="2:23" s="227" customFormat="1" ht="42" customHeight="1" x14ac:dyDescent="0.25">
      <c r="B6" s="236" t="s">
        <v>392</v>
      </c>
      <c r="C6" s="236" t="s">
        <v>393</v>
      </c>
      <c r="D6" s="236" t="s">
        <v>270</v>
      </c>
      <c r="E6" s="236" t="s">
        <v>271</v>
      </c>
      <c r="F6" s="237" t="s">
        <v>287</v>
      </c>
      <c r="G6" s="237" t="s">
        <v>288</v>
      </c>
      <c r="H6" s="237" t="s">
        <v>282</v>
      </c>
      <c r="I6" s="237" t="s">
        <v>283</v>
      </c>
      <c r="J6" s="225"/>
      <c r="K6" s="237" t="s">
        <v>399</v>
      </c>
      <c r="L6" s="240" t="s">
        <v>404</v>
      </c>
      <c r="M6" s="240" t="s">
        <v>405</v>
      </c>
      <c r="N6" s="238"/>
      <c r="O6" s="241" t="s">
        <v>406</v>
      </c>
      <c r="P6" s="242" t="s">
        <v>289</v>
      </c>
      <c r="Q6" s="242" t="s">
        <v>295</v>
      </c>
      <c r="R6" s="238"/>
      <c r="S6" s="240" t="s">
        <v>297</v>
      </c>
      <c r="T6" s="34" t="s">
        <v>296</v>
      </c>
      <c r="U6" s="227" t="s">
        <v>1805</v>
      </c>
      <c r="V6" s="227" t="s">
        <v>1806</v>
      </c>
    </row>
    <row r="7" spans="2:23" x14ac:dyDescent="0.25">
      <c r="B7" s="8" t="s">
        <v>72</v>
      </c>
      <c r="C7" s="8" t="s">
        <v>307</v>
      </c>
      <c r="D7" s="8" t="s">
        <v>71</v>
      </c>
      <c r="E7" s="9">
        <f>+VLOOKUP($B7,[1]DatosBase!$B$5:$G$70,4,FALSE)</f>
        <v>4860</v>
      </c>
      <c r="F7" s="18">
        <f>+VLOOKUP(B7,DatosBase!$B$5:$G$70,5,FALSE)</f>
        <v>3.0127514440372594E-3</v>
      </c>
      <c r="G7" s="3">
        <f>+F7*$G$3*1000</f>
        <v>48.204023104596146</v>
      </c>
      <c r="H7" s="3">
        <f>+VLOOKUP(B7,DatosBase!$B$5:$G$70,6,FALSE)</f>
        <v>0</v>
      </c>
      <c r="I7" s="3">
        <f>+IF(H7&lt;G7,G7-H7,0)</f>
        <v>48.204023104596146</v>
      </c>
      <c r="K7" s="228">
        <f>+VLOOKUP(B7,PRIORIDADES!$H$5:$O$149,8,FALSE)</f>
        <v>1</v>
      </c>
      <c r="L7" s="46">
        <v>0</v>
      </c>
      <c r="M7" s="229">
        <f>L7</f>
        <v>0</v>
      </c>
      <c r="O7" s="230">
        <v>0</v>
      </c>
      <c r="P7" s="2">
        <f>+VLOOKUP(B7,Factor_Presion!$B$5:$F$66,5,FALSE)</f>
        <v>0</v>
      </c>
      <c r="Q7" s="231">
        <f>+I7*(1-P7*O7)</f>
        <v>48.204023104596146</v>
      </c>
      <c r="S7" s="239">
        <f t="shared" ref="S7:S68" si="0">+M7*E7</f>
        <v>0</v>
      </c>
      <c r="T7" s="3">
        <f>+Q7*(1-M7)</f>
        <v>48.204023104596146</v>
      </c>
      <c r="U7" s="228"/>
      <c r="V7" s="263"/>
    </row>
    <row r="8" spans="2:23" x14ac:dyDescent="0.25">
      <c r="B8" s="1" t="s">
        <v>91</v>
      </c>
      <c r="C8" s="8" t="s">
        <v>307</v>
      </c>
      <c r="D8" s="1" t="s">
        <v>90</v>
      </c>
      <c r="E8" s="9">
        <f>+VLOOKUP($B8,[1]DatosBase!$B$5:$G$70,4,FALSE)</f>
        <v>15276</v>
      </c>
      <c r="F8" s="18">
        <f>+VLOOKUP(B8,DatosBase!$B$5:$G$70,5,FALSE)</f>
        <v>8.4964046370965638E-3</v>
      </c>
      <c r="G8" s="3">
        <f t="shared" ref="G8:G55" si="1">+F8*$G$3*1000</f>
        <v>135.94247419354502</v>
      </c>
      <c r="H8" s="3">
        <f>+VLOOKUP(B8,DatosBase!$B$5:$G$70,6,FALSE)</f>
        <v>0</v>
      </c>
      <c r="I8" s="3">
        <f t="shared" ref="I8:I55" si="2">+IF(H8&lt;G8,G8-H8,0)</f>
        <v>135.94247419354502</v>
      </c>
      <c r="K8" s="228">
        <f>+VLOOKUP(B8,PRIORIDADES!$H$5:$O$149,8,FALSE)</f>
        <v>1</v>
      </c>
      <c r="L8" s="46">
        <v>0</v>
      </c>
      <c r="M8" s="229">
        <f t="shared" ref="M8:M68" si="3">L8</f>
        <v>0</v>
      </c>
      <c r="O8" s="230">
        <v>0</v>
      </c>
      <c r="P8" s="2">
        <f>+VLOOKUP(B8,Factor_Presion!$B$5:$F$66,5,FALSE)</f>
        <v>0</v>
      </c>
      <c r="Q8" s="231">
        <f t="shared" ref="Q8:Q55" si="4">+I8*(1-P8*O8)</f>
        <v>135.94247419354502</v>
      </c>
      <c r="S8" s="239">
        <f t="shared" si="0"/>
        <v>0</v>
      </c>
      <c r="T8" s="3">
        <f t="shared" ref="T8:T55" si="5">+Q8*(1-M8)</f>
        <v>135.94247419354502</v>
      </c>
      <c r="U8" s="228"/>
      <c r="V8" s="228"/>
    </row>
    <row r="9" spans="2:23" x14ac:dyDescent="0.25">
      <c r="B9" s="1" t="s">
        <v>2</v>
      </c>
      <c r="C9" s="8" t="s">
        <v>310</v>
      </c>
      <c r="D9" s="1" t="s">
        <v>1</v>
      </c>
      <c r="E9" s="9">
        <f>+VLOOKUP($B9,[1]DatosBase!$B$5:$G$70,4,FALSE)</f>
        <v>40271</v>
      </c>
      <c r="F9" s="18">
        <f>+VLOOKUP(B9,DatosBase!$B$5:$G$70,5,FALSE)</f>
        <v>2.5398558306235108E-2</v>
      </c>
      <c r="G9" s="3">
        <f t="shared" si="1"/>
        <v>406.37693289976175</v>
      </c>
      <c r="H9" s="3">
        <f>+VLOOKUP(B9,DatosBase!$B$5:$G$70,6,FALSE)</f>
        <v>0</v>
      </c>
      <c r="I9" s="3">
        <f t="shared" si="2"/>
        <v>406.37693289976175</v>
      </c>
      <c r="K9" s="228">
        <f>+VLOOKUP(B9,PRIORIDADES!$H$5:$O$149,8,FALSE)</f>
        <v>2</v>
      </c>
      <c r="L9" s="46">
        <v>1</v>
      </c>
      <c r="M9" s="229">
        <v>0</v>
      </c>
      <c r="O9" s="230">
        <v>0</v>
      </c>
      <c r="P9" s="2">
        <f>+VLOOKUP(B9,Factor_Presion!$B$5:$F$66,5,FALSE)</f>
        <v>0</v>
      </c>
      <c r="Q9" s="231">
        <f t="shared" si="4"/>
        <v>406.37693289976175</v>
      </c>
      <c r="S9" s="239">
        <f t="shared" si="0"/>
        <v>0</v>
      </c>
      <c r="T9" s="3">
        <f t="shared" si="5"/>
        <v>406.37693289976175</v>
      </c>
      <c r="U9" s="228"/>
      <c r="V9" s="263">
        <v>0.58333333333333337</v>
      </c>
    </row>
    <row r="10" spans="2:23" x14ac:dyDescent="0.25">
      <c r="B10" s="1" t="s">
        <v>4</v>
      </c>
      <c r="C10" s="8" t="s">
        <v>312</v>
      </c>
      <c r="D10" s="1" t="s">
        <v>3</v>
      </c>
      <c r="E10" s="9">
        <f>+VLOOKUP($B10,[1]DatosBase!$B$5:$G$70,4,FALSE)</f>
        <v>28361</v>
      </c>
      <c r="F10" s="18">
        <f>+VLOOKUP(B10,DatosBase!$B$5:$G$70,5,FALSE)</f>
        <v>1.048822770286013E-2</v>
      </c>
      <c r="G10" s="3">
        <f t="shared" si="1"/>
        <v>167.8116432457621</v>
      </c>
      <c r="H10" s="3">
        <f>+VLOOKUP(B10,DatosBase!$B$5:$G$70,6,FALSE)</f>
        <v>0</v>
      </c>
      <c r="I10" s="3">
        <f t="shared" si="2"/>
        <v>167.8116432457621</v>
      </c>
      <c r="K10" s="228">
        <f>+VLOOKUP(B10,PRIORIDADES!$H$5:$O$149,8,FALSE)</f>
        <v>1</v>
      </c>
      <c r="L10" s="46">
        <v>1</v>
      </c>
      <c r="M10" s="229">
        <v>0</v>
      </c>
      <c r="O10" s="230">
        <v>0</v>
      </c>
      <c r="P10" s="2">
        <f>+VLOOKUP(B10,Factor_Presion!$B$5:$F$66,5,FALSE)</f>
        <v>0.13679999999999998</v>
      </c>
      <c r="Q10" s="231">
        <f t="shared" si="4"/>
        <v>167.8116432457621</v>
      </c>
      <c r="S10" s="239">
        <f t="shared" si="0"/>
        <v>0</v>
      </c>
      <c r="T10" s="3">
        <f t="shared" si="5"/>
        <v>167.8116432457621</v>
      </c>
      <c r="U10" s="228"/>
      <c r="V10" s="263">
        <v>0.58333333333333337</v>
      </c>
    </row>
    <row r="11" spans="2:23" x14ac:dyDescent="0.25">
      <c r="B11" s="1" t="s">
        <v>6</v>
      </c>
      <c r="C11" s="8" t="s">
        <v>312</v>
      </c>
      <c r="D11" s="1" t="s">
        <v>5</v>
      </c>
      <c r="E11" s="9">
        <f>+VLOOKUP($B11,[1]DatosBase!$B$5:$G$70,4,FALSE)</f>
        <v>78572</v>
      </c>
      <c r="F11" s="18">
        <f>+VLOOKUP(B11,DatosBase!$B$5:$G$70,5,FALSE)</f>
        <v>5.1959407136061696E-2</v>
      </c>
      <c r="G11" s="3">
        <f t="shared" si="1"/>
        <v>831.35051417698708</v>
      </c>
      <c r="H11" s="3">
        <f>+VLOOKUP(B11,DatosBase!$B$5:$G$70,6,FALSE)</f>
        <v>0</v>
      </c>
      <c r="I11" s="3">
        <f t="shared" si="2"/>
        <v>831.35051417698708</v>
      </c>
      <c r="K11" s="228">
        <f>+VLOOKUP(B11,PRIORIDADES!$H$5:$O$149,8,FALSE)</f>
        <v>2</v>
      </c>
      <c r="L11" s="46">
        <v>1</v>
      </c>
      <c r="M11" s="229">
        <v>0</v>
      </c>
      <c r="O11" s="230">
        <v>0</v>
      </c>
      <c r="P11" s="2">
        <f>+VLOOKUP(B11,Factor_Presion!$B$5:$F$66,5,FALSE)</f>
        <v>4.5600000000000009E-2</v>
      </c>
      <c r="Q11" s="231">
        <f t="shared" si="4"/>
        <v>831.35051417698708</v>
      </c>
      <c r="S11" s="239">
        <f t="shared" si="0"/>
        <v>0</v>
      </c>
      <c r="T11" s="3">
        <f t="shared" si="5"/>
        <v>831.35051417698708</v>
      </c>
      <c r="U11" s="228"/>
      <c r="V11" s="263">
        <v>0.58333333333333337</v>
      </c>
    </row>
    <row r="12" spans="2:23" x14ac:dyDescent="0.25">
      <c r="B12" s="1" t="s">
        <v>74</v>
      </c>
      <c r="C12" s="8" t="s">
        <v>312</v>
      </c>
      <c r="D12" s="1" t="s">
        <v>73</v>
      </c>
      <c r="E12" s="9">
        <f>+VLOOKUP($B12,[1]DatosBase!$B$5:$G$70,4,FALSE)</f>
        <v>3502</v>
      </c>
      <c r="F12" s="18">
        <f>+VLOOKUP(B12,DatosBase!$B$5:$G$70,5,FALSE)</f>
        <v>2.5510973641807988E-3</v>
      </c>
      <c r="G12" s="3">
        <f t="shared" si="1"/>
        <v>40.817557826892781</v>
      </c>
      <c r="H12" s="3">
        <f>+VLOOKUP(B12,DatosBase!$B$5:$G$70,6,FALSE)</f>
        <v>0</v>
      </c>
      <c r="I12" s="3">
        <f t="shared" si="2"/>
        <v>40.817557826892781</v>
      </c>
      <c r="K12" s="228">
        <f>+VLOOKUP(B12,PRIORIDADES!$H$5:$O$149,8,FALSE)</f>
        <v>1</v>
      </c>
      <c r="L12" s="46">
        <v>1</v>
      </c>
      <c r="M12" s="229">
        <v>0</v>
      </c>
      <c r="O12" s="230">
        <v>0</v>
      </c>
      <c r="P12" s="2">
        <f>+VLOOKUP(B12,Factor_Presion!$B$5:$F$66,5,FALSE)</f>
        <v>0</v>
      </c>
      <c r="Q12" s="231">
        <f t="shared" si="4"/>
        <v>40.817557826892781</v>
      </c>
      <c r="S12" s="239">
        <f t="shared" si="0"/>
        <v>0</v>
      </c>
      <c r="T12" s="3">
        <f t="shared" si="5"/>
        <v>40.817557826892781</v>
      </c>
      <c r="U12" s="228"/>
      <c r="V12" s="263">
        <v>0.58333333333333337</v>
      </c>
    </row>
    <row r="13" spans="2:23" x14ac:dyDescent="0.25">
      <c r="B13" s="1" t="s">
        <v>9</v>
      </c>
      <c r="C13" s="8" t="s">
        <v>315</v>
      </c>
      <c r="D13" s="1" t="s">
        <v>8</v>
      </c>
      <c r="E13" s="9">
        <f>+VLOOKUP($B13,[1]DatosBase!$B$5:$G$70,4,FALSE)</f>
        <v>58330</v>
      </c>
      <c r="F13" s="18">
        <f>+VLOOKUP(B13,DatosBase!$B$5:$G$70,5,FALSE)</f>
        <v>3.566536748941275E-2</v>
      </c>
      <c r="G13" s="3">
        <f t="shared" si="1"/>
        <v>570.64587983060403</v>
      </c>
      <c r="H13" s="3">
        <f>+VLOOKUP(B13,DatosBase!$B$5:$G$70,6,FALSE)</f>
        <v>0</v>
      </c>
      <c r="I13" s="3">
        <f t="shared" si="2"/>
        <v>570.64587983060403</v>
      </c>
      <c r="K13" s="228">
        <f>+VLOOKUP(B13,PRIORIDADES!$H$5:$O$149,8,FALSE)</f>
        <v>2</v>
      </c>
      <c r="L13" s="46">
        <v>1</v>
      </c>
      <c r="M13" s="229">
        <v>0</v>
      </c>
      <c r="O13" s="230">
        <v>0</v>
      </c>
      <c r="P13" s="2">
        <f>+VLOOKUP(B13,Factor_Presion!$B$5:$F$66,5,FALSE)</f>
        <v>0.11399999999999999</v>
      </c>
      <c r="Q13" s="231">
        <f t="shared" si="4"/>
        <v>570.64587983060403</v>
      </c>
      <c r="S13" s="239">
        <f t="shared" si="0"/>
        <v>0</v>
      </c>
      <c r="T13" s="3">
        <f t="shared" si="5"/>
        <v>570.64587983060403</v>
      </c>
      <c r="U13" s="228"/>
      <c r="V13" s="263">
        <v>0.58333333333333337</v>
      </c>
    </row>
    <row r="14" spans="2:23" x14ac:dyDescent="0.25">
      <c r="B14" s="1" t="s">
        <v>81</v>
      </c>
      <c r="C14" s="8" t="s">
        <v>315</v>
      </c>
      <c r="D14" s="1" t="s">
        <v>80</v>
      </c>
      <c r="E14" s="9">
        <f>+VLOOKUP($B14,[1]DatosBase!$B$5:$G$70,4,FALSE)</f>
        <v>2054</v>
      </c>
      <c r="F14" s="18">
        <f>+VLOOKUP(B14,DatosBase!$B$5:$G$70,5,FALSE)</f>
        <v>1.7211549742340399E-3</v>
      </c>
      <c r="G14" s="3">
        <f t="shared" si="1"/>
        <v>27.538479587744639</v>
      </c>
      <c r="H14" s="3">
        <f>+VLOOKUP(B14,DatosBase!$B$5:$G$70,6,FALSE)</f>
        <v>0</v>
      </c>
      <c r="I14" s="3">
        <f t="shared" si="2"/>
        <v>27.538479587744639</v>
      </c>
      <c r="K14" s="228">
        <f>+VLOOKUP(B14,PRIORIDADES!$H$5:$O$149,8,FALSE)</f>
        <v>1</v>
      </c>
      <c r="L14" s="46">
        <v>1</v>
      </c>
      <c r="M14" s="229">
        <v>0</v>
      </c>
      <c r="O14" s="230">
        <v>0</v>
      </c>
      <c r="P14" s="2">
        <f>+VLOOKUP(B14,Factor_Presion!$B$5:$F$66,5,FALSE)</f>
        <v>0.22799999999999998</v>
      </c>
      <c r="Q14" s="231">
        <f t="shared" si="4"/>
        <v>27.538479587744639</v>
      </c>
      <c r="S14" s="239">
        <f t="shared" si="0"/>
        <v>0</v>
      </c>
      <c r="T14" s="3">
        <f t="shared" si="5"/>
        <v>27.538479587744639</v>
      </c>
      <c r="U14" s="228"/>
      <c r="V14" s="263">
        <v>0.58333333333333337</v>
      </c>
    </row>
    <row r="15" spans="2:23" x14ac:dyDescent="0.25">
      <c r="B15" s="1" t="s">
        <v>83</v>
      </c>
      <c r="C15" s="8" t="s">
        <v>315</v>
      </c>
      <c r="D15" s="1" t="s">
        <v>82</v>
      </c>
      <c r="E15" s="9">
        <f>+VLOOKUP($B15,[1]DatosBase!$B$5:$G$70,4,FALSE)</f>
        <v>857</v>
      </c>
      <c r="F15" s="18">
        <f>+VLOOKUP(B15,DatosBase!$B$5:$G$70,5,FALSE)</f>
        <v>7.5564369093165809E-4</v>
      </c>
      <c r="G15" s="3">
        <f t="shared" si="1"/>
        <v>12.090299054906529</v>
      </c>
      <c r="H15" s="3">
        <f>+VLOOKUP(B15,DatosBase!$B$5:$G$70,6,FALSE)</f>
        <v>0</v>
      </c>
      <c r="I15" s="3">
        <f t="shared" si="2"/>
        <v>12.090299054906529</v>
      </c>
      <c r="K15" s="228">
        <f>+VLOOKUP(B15,PRIORIDADES!$H$5:$O$149,8,FALSE)</f>
        <v>1</v>
      </c>
      <c r="L15" s="46">
        <v>1</v>
      </c>
      <c r="M15" s="229">
        <v>0</v>
      </c>
      <c r="O15" s="230">
        <v>0</v>
      </c>
      <c r="P15" s="2">
        <f>+VLOOKUP(B15,Factor_Presion!$B$5:$F$66,5,FALSE)</f>
        <v>0</v>
      </c>
      <c r="Q15" s="231">
        <f t="shared" si="4"/>
        <v>12.090299054906529</v>
      </c>
      <c r="S15" s="239">
        <f t="shared" si="0"/>
        <v>0</v>
      </c>
      <c r="T15" s="3">
        <f t="shared" si="5"/>
        <v>12.090299054906529</v>
      </c>
      <c r="U15" s="228"/>
      <c r="V15" s="263">
        <v>0.58333333333333337</v>
      </c>
    </row>
    <row r="16" spans="2:23" x14ac:dyDescent="0.25">
      <c r="B16" s="1" t="s">
        <v>85</v>
      </c>
      <c r="C16" s="8" t="s">
        <v>315</v>
      </c>
      <c r="D16" s="1" t="s">
        <v>84</v>
      </c>
      <c r="E16" s="9">
        <f>+VLOOKUP($B16,[1]DatosBase!$B$5:$G$70,4,FALSE)</f>
        <v>992</v>
      </c>
      <c r="F16" s="18">
        <f>+VLOOKUP(B16,DatosBase!$B$5:$G$70,5,FALSE)</f>
        <v>1.5354669794656337E-3</v>
      </c>
      <c r="G16" s="3">
        <f t="shared" si="1"/>
        <v>24.567471671450139</v>
      </c>
      <c r="H16" s="3">
        <f>+VLOOKUP(B16,DatosBase!$B$5:$G$70,6,FALSE)</f>
        <v>0</v>
      </c>
      <c r="I16" s="3">
        <f t="shared" si="2"/>
        <v>24.567471671450139</v>
      </c>
      <c r="K16" s="228">
        <f>+VLOOKUP(B16,PRIORIDADES!$H$5:$O$149,8,FALSE)</f>
        <v>1</v>
      </c>
      <c r="L16" s="46">
        <v>1</v>
      </c>
      <c r="M16" s="229">
        <v>0</v>
      </c>
      <c r="O16" s="230">
        <v>0</v>
      </c>
      <c r="P16" s="2">
        <f>+VLOOKUP(B16,Factor_Presion!$B$5:$F$66,5,FALSE)</f>
        <v>0</v>
      </c>
      <c r="Q16" s="231">
        <f t="shared" si="4"/>
        <v>24.567471671450139</v>
      </c>
      <c r="S16" s="239">
        <f t="shared" si="0"/>
        <v>0</v>
      </c>
      <c r="T16" s="3">
        <f t="shared" si="5"/>
        <v>24.567471671450139</v>
      </c>
      <c r="U16" s="228"/>
      <c r="V16" s="263">
        <v>0.58333333333333337</v>
      </c>
    </row>
    <row r="17" spans="2:22" x14ac:dyDescent="0.25">
      <c r="B17" s="1" t="s">
        <v>108</v>
      </c>
      <c r="C17" s="8" t="s">
        <v>318</v>
      </c>
      <c r="D17" s="1" t="s">
        <v>10</v>
      </c>
      <c r="E17" s="9">
        <f>+VLOOKUP($B17,[1]DatosBase!$B$5:$G$70,4,FALSE)</f>
        <v>77300</v>
      </c>
      <c r="F17" s="18">
        <f>+VLOOKUP(B17,DatosBase!$B$5:$G$70,5,FALSE)</f>
        <v>3.6780266653766033E-2</v>
      </c>
      <c r="G17" s="3">
        <f t="shared" si="1"/>
        <v>588.48426646025655</v>
      </c>
      <c r="H17" s="3">
        <f>+VLOOKUP(B17,DatosBase!$B$5:$G$70,6,FALSE)</f>
        <v>0</v>
      </c>
      <c r="I17" s="3">
        <f t="shared" si="2"/>
        <v>588.48426646025655</v>
      </c>
      <c r="K17" s="228">
        <f>+VLOOKUP(B17,PRIORIDADES!$H$5:$O$149,8,FALSE)</f>
        <v>2</v>
      </c>
      <c r="L17" s="46">
        <v>0</v>
      </c>
      <c r="M17" s="229">
        <v>0</v>
      </c>
      <c r="O17" s="230">
        <v>0</v>
      </c>
      <c r="P17" s="2">
        <f>+VLOOKUP(B17,Factor_Presion!$B$5:$F$66,5,FALSE)</f>
        <v>9.1200000000000017E-2</v>
      </c>
      <c r="Q17" s="231">
        <f t="shared" si="4"/>
        <v>588.48426646025655</v>
      </c>
      <c r="S17" s="239">
        <f t="shared" si="0"/>
        <v>0</v>
      </c>
      <c r="T17" s="3">
        <f t="shared" si="5"/>
        <v>588.48426646025655</v>
      </c>
      <c r="U17" s="228"/>
      <c r="V17" s="228"/>
    </row>
    <row r="18" spans="2:22" x14ac:dyDescent="0.25">
      <c r="B18" s="1" t="s">
        <v>60</v>
      </c>
      <c r="C18" s="8" t="s">
        <v>318</v>
      </c>
      <c r="D18" s="1" t="s">
        <v>59</v>
      </c>
      <c r="E18" s="9">
        <f>+VLOOKUP($B18,[1]DatosBase!$B$5:$G$70,4,FALSE)</f>
        <v>5825</v>
      </c>
      <c r="F18" s="18">
        <f>+VLOOKUP(B18,DatosBase!$B$5:$G$70,5,FALSE)</f>
        <v>8.1385120849395802E-3</v>
      </c>
      <c r="G18" s="3">
        <f t="shared" si="1"/>
        <v>130.21619335903327</v>
      </c>
      <c r="H18" s="3">
        <f>+VLOOKUP(B18,DatosBase!$B$5:$G$70,6,FALSE)</f>
        <v>0</v>
      </c>
      <c r="I18" s="3">
        <f t="shared" si="2"/>
        <v>130.21619335903327</v>
      </c>
      <c r="K18" s="228">
        <f>+VLOOKUP(B18,PRIORIDADES!$H$5:$O$149,8,FALSE)</f>
        <v>1</v>
      </c>
      <c r="L18" s="46">
        <v>1</v>
      </c>
      <c r="M18" s="229">
        <v>0</v>
      </c>
      <c r="O18" s="230">
        <v>0</v>
      </c>
      <c r="P18" s="2">
        <f>+VLOOKUP(B18,Factor_Presion!$B$5:$F$66,5,FALSE)</f>
        <v>6.8399999999999989E-2</v>
      </c>
      <c r="Q18" s="231">
        <f t="shared" si="4"/>
        <v>130.21619335903327</v>
      </c>
      <c r="S18" s="239">
        <f t="shared" si="0"/>
        <v>0</v>
      </c>
      <c r="T18" s="3">
        <f t="shared" si="5"/>
        <v>130.21619335903327</v>
      </c>
      <c r="U18" s="228"/>
      <c r="V18" s="263">
        <v>0.58333333333333337</v>
      </c>
    </row>
    <row r="19" spans="2:22" x14ac:dyDescent="0.25">
      <c r="B19" s="1" t="s">
        <v>64</v>
      </c>
      <c r="C19" s="8" t="s">
        <v>318</v>
      </c>
      <c r="D19" s="1" t="s">
        <v>63</v>
      </c>
      <c r="E19" s="9">
        <f>+VLOOKUP($B19,[1]DatosBase!$B$5:$G$70,4,FALSE)</f>
        <v>71545</v>
      </c>
      <c r="F19" s="18">
        <f>+VLOOKUP(B19,DatosBase!$B$5:$G$70,5,FALSE)</f>
        <v>3.744931733284864E-2</v>
      </c>
      <c r="G19" s="3">
        <f t="shared" si="1"/>
        <v>599.1890773255783</v>
      </c>
      <c r="H19" s="3">
        <f>+VLOOKUP(B19,DatosBase!$B$5:$G$70,6,FALSE)</f>
        <v>420</v>
      </c>
      <c r="I19" s="3">
        <f t="shared" si="2"/>
        <v>179.1890773255783</v>
      </c>
      <c r="K19" s="228">
        <f>+VLOOKUP(B19,PRIORIDADES!$H$5:$O$149,8,FALSE)</f>
        <v>2</v>
      </c>
      <c r="L19" s="46">
        <v>0</v>
      </c>
      <c r="M19" s="229">
        <v>0</v>
      </c>
      <c r="O19" s="230">
        <v>0</v>
      </c>
      <c r="P19" s="2">
        <f>+VLOOKUP(B19,Factor_Presion!$B$5:$F$66,5,FALSE)</f>
        <v>0.22799999999999998</v>
      </c>
      <c r="Q19" s="231">
        <f t="shared" si="4"/>
        <v>179.1890773255783</v>
      </c>
      <c r="S19" s="239">
        <f t="shared" si="0"/>
        <v>0</v>
      </c>
      <c r="T19" s="3">
        <f t="shared" si="5"/>
        <v>179.1890773255783</v>
      </c>
      <c r="U19" s="228"/>
      <c r="V19" s="228"/>
    </row>
    <row r="20" spans="2:22" x14ac:dyDescent="0.25">
      <c r="B20" s="1" t="s">
        <v>76</v>
      </c>
      <c r="C20" s="8" t="s">
        <v>320</v>
      </c>
      <c r="D20" s="1" t="s">
        <v>75</v>
      </c>
      <c r="E20" s="9">
        <f>+VLOOKUP($B20,[1]DatosBase!$B$5:$G$70,4,FALSE)</f>
        <v>757</v>
      </c>
      <c r="F20" s="18">
        <f>+VLOOKUP(B20,DatosBase!$B$5:$G$70,5,FALSE)</f>
        <v>1.2096770671848572E-3</v>
      </c>
      <c r="G20" s="3">
        <f t="shared" si="1"/>
        <v>19.354833074957714</v>
      </c>
      <c r="H20" s="3">
        <f>+VLOOKUP(B20,DatosBase!$B$5:$G$70,6,FALSE)</f>
        <v>0</v>
      </c>
      <c r="I20" s="3">
        <f t="shared" si="2"/>
        <v>19.354833074957714</v>
      </c>
      <c r="K20" s="228">
        <f>+VLOOKUP(B20,PRIORIDADES!$H$5:$O$149,8,FALSE)</f>
        <v>1</v>
      </c>
      <c r="L20" s="46">
        <v>1</v>
      </c>
      <c r="M20" s="229">
        <v>0</v>
      </c>
      <c r="O20" s="230">
        <v>0</v>
      </c>
      <c r="P20" s="2">
        <f>+VLOOKUP(B20,Factor_Presion!$B$5:$F$66,5,FALSE)</f>
        <v>0</v>
      </c>
      <c r="Q20" s="231">
        <f t="shared" si="4"/>
        <v>19.354833074957714</v>
      </c>
      <c r="S20" s="239">
        <f t="shared" si="0"/>
        <v>0</v>
      </c>
      <c r="T20" s="3">
        <f t="shared" si="5"/>
        <v>19.354833074957714</v>
      </c>
      <c r="U20" s="228"/>
      <c r="V20" s="263">
        <v>0.58333333333333337</v>
      </c>
    </row>
    <row r="21" spans="2:22" x14ac:dyDescent="0.25">
      <c r="B21" s="1" t="s">
        <v>93</v>
      </c>
      <c r="C21" s="8" t="s">
        <v>320</v>
      </c>
      <c r="D21" s="1" t="s">
        <v>92</v>
      </c>
      <c r="E21" s="9">
        <f>+VLOOKUP($B21,[1]DatosBase!$B$5:$G$70,4,FALSE)</f>
        <v>871</v>
      </c>
      <c r="F21" s="18">
        <f>+VLOOKUP(B21,DatosBase!$B$5:$G$70,5,FALSE)</f>
        <v>1.5245283586344781E-3</v>
      </c>
      <c r="G21" s="3">
        <f t="shared" si="1"/>
        <v>24.392453738151648</v>
      </c>
      <c r="H21" s="3">
        <f>+VLOOKUP(B21,DatosBase!$B$5:$G$70,6,FALSE)</f>
        <v>0</v>
      </c>
      <c r="I21" s="3">
        <f t="shared" si="2"/>
        <v>24.392453738151648</v>
      </c>
      <c r="K21" s="228">
        <f>+VLOOKUP(B21,PRIORIDADES!$H$5:$O$149,8,FALSE)</f>
        <v>1</v>
      </c>
      <c r="L21" s="46">
        <v>0</v>
      </c>
      <c r="M21" s="229">
        <v>0</v>
      </c>
      <c r="O21" s="230">
        <v>0</v>
      </c>
      <c r="P21" s="2">
        <f>+VLOOKUP(B21,Factor_Presion!$B$5:$F$66,5,FALSE)</f>
        <v>0</v>
      </c>
      <c r="Q21" s="231">
        <f t="shared" si="4"/>
        <v>24.392453738151648</v>
      </c>
      <c r="S21" s="239">
        <f t="shared" si="0"/>
        <v>0</v>
      </c>
      <c r="T21" s="3">
        <f t="shared" si="5"/>
        <v>24.392453738151648</v>
      </c>
      <c r="U21" s="228"/>
      <c r="V21" s="228"/>
    </row>
    <row r="22" spans="2:22" x14ac:dyDescent="0.25">
      <c r="B22" s="1" t="s">
        <v>95</v>
      </c>
      <c r="C22" s="8" t="s">
        <v>320</v>
      </c>
      <c r="D22" s="1" t="s">
        <v>94</v>
      </c>
      <c r="E22" s="9">
        <f>+VLOOKUP($B22,[1]DatosBase!$B$5:$G$70,4,FALSE)</f>
        <v>348</v>
      </c>
      <c r="F22" s="195">
        <f>+VLOOKUP(B22,DatosBase!$B$5:$G$70,5,FALSE)</f>
        <v>5.611237085622595E-4</v>
      </c>
      <c r="G22" s="196">
        <f t="shared" si="1"/>
        <v>8.9779793369961514</v>
      </c>
      <c r="H22" s="196">
        <f>+VLOOKUP(B22,DatosBase!$B$5:$G$70,6,FALSE)</f>
        <v>0</v>
      </c>
      <c r="I22" s="196">
        <f t="shared" si="2"/>
        <v>8.9779793369961514</v>
      </c>
      <c r="K22" s="228">
        <f>+VLOOKUP(B22,PRIORIDADES!$H$5:$O$149,8,FALSE)</f>
        <v>1</v>
      </c>
      <c r="L22" s="46">
        <v>0</v>
      </c>
      <c r="M22" s="229">
        <v>0</v>
      </c>
      <c r="O22" s="230">
        <v>0</v>
      </c>
      <c r="P22" s="2">
        <f>+VLOOKUP(B22,Factor_Presion!$B$5:$F$66,5,FALSE)</f>
        <v>0</v>
      </c>
      <c r="Q22" s="231">
        <f t="shared" si="4"/>
        <v>8.9779793369961514</v>
      </c>
      <c r="S22" s="239">
        <f t="shared" si="0"/>
        <v>0</v>
      </c>
      <c r="T22" s="3">
        <f t="shared" si="5"/>
        <v>8.9779793369961514</v>
      </c>
      <c r="U22" s="228"/>
      <c r="V22" s="228"/>
    </row>
    <row r="23" spans="2:22" x14ac:dyDescent="0.25">
      <c r="B23" s="192" t="s">
        <v>110</v>
      </c>
      <c r="C23" s="193" t="s">
        <v>320</v>
      </c>
      <c r="D23" s="192" t="s">
        <v>277</v>
      </c>
      <c r="E23" s="194">
        <f>+VLOOKUP($B23,[1]DatosBase!$B$5:$G$70,4,FALSE)</f>
        <v>0</v>
      </c>
      <c r="F23" s="195">
        <f>+VLOOKUP(B23,DatosBase!$B$5:$G$70,5,FALSE)</f>
        <v>0</v>
      </c>
      <c r="G23" s="196">
        <f t="shared" si="1"/>
        <v>0</v>
      </c>
      <c r="H23" s="196">
        <f>+VLOOKUP(B23,DatosBase!$B$5:$G$70,6,FALSE)</f>
        <v>0</v>
      </c>
      <c r="I23" s="196">
        <f t="shared" si="2"/>
        <v>0</v>
      </c>
      <c r="K23" s="228">
        <f>+VLOOKUP(B23,PRIORIDADES!$H$5:$O$149,8,FALSE)</f>
        <v>1</v>
      </c>
      <c r="L23" s="46">
        <v>0</v>
      </c>
      <c r="M23" s="229">
        <v>0</v>
      </c>
      <c r="O23" s="230">
        <v>0</v>
      </c>
      <c r="P23" s="2">
        <f>+VLOOKUP(B23,Factor_Presion!$B$5:$F$66,5,FALSE)</f>
        <v>0</v>
      </c>
      <c r="Q23" s="231">
        <f t="shared" si="4"/>
        <v>0</v>
      </c>
      <c r="S23" s="239">
        <f t="shared" si="0"/>
        <v>0</v>
      </c>
      <c r="T23" s="3">
        <f t="shared" si="5"/>
        <v>0</v>
      </c>
      <c r="U23" s="228"/>
      <c r="V23" s="228"/>
    </row>
    <row r="24" spans="2:22" x14ac:dyDescent="0.25">
      <c r="B24" s="192" t="s">
        <v>111</v>
      </c>
      <c r="C24" s="193" t="s">
        <v>320</v>
      </c>
      <c r="D24" s="192" t="s">
        <v>278</v>
      </c>
      <c r="E24" s="194">
        <f>+VLOOKUP($B24,[1]DatosBase!$B$5:$G$70,4,FALSE)</f>
        <v>0</v>
      </c>
      <c r="F24" s="18">
        <f>+VLOOKUP(B24,DatosBase!$B$5:$G$70,5,FALSE)</f>
        <v>0</v>
      </c>
      <c r="G24" s="3">
        <f t="shared" si="1"/>
        <v>0</v>
      </c>
      <c r="H24" s="3">
        <f>+VLOOKUP(B24,DatosBase!$B$5:$G$70,6,FALSE)</f>
        <v>0</v>
      </c>
      <c r="I24" s="3">
        <f t="shared" si="2"/>
        <v>0</v>
      </c>
      <c r="K24" s="228">
        <f>+VLOOKUP(B24,PRIORIDADES!$H$5:$O$149,8,FALSE)</f>
        <v>1</v>
      </c>
      <c r="L24" s="46">
        <v>0</v>
      </c>
      <c r="M24" s="229">
        <v>0</v>
      </c>
      <c r="O24" s="230">
        <v>0</v>
      </c>
      <c r="P24" s="2">
        <f>+VLOOKUP(B24,Factor_Presion!$B$5:$F$66,5,FALSE)</f>
        <v>0</v>
      </c>
      <c r="Q24" s="231">
        <f t="shared" si="4"/>
        <v>0</v>
      </c>
      <c r="S24" s="239">
        <f t="shared" si="0"/>
        <v>0</v>
      </c>
      <c r="T24" s="3">
        <f t="shared" si="5"/>
        <v>0</v>
      </c>
      <c r="U24" s="228"/>
      <c r="V24" s="228"/>
    </row>
    <row r="25" spans="2:22" x14ac:dyDescent="0.25">
      <c r="B25" s="1" t="s">
        <v>12</v>
      </c>
      <c r="C25" s="8" t="s">
        <v>381</v>
      </c>
      <c r="D25" s="1" t="s">
        <v>11</v>
      </c>
      <c r="E25" s="9">
        <f>+VLOOKUP($B25,[1]DatosBase!$B$5:$G$70,4,FALSE)</f>
        <v>44305</v>
      </c>
      <c r="F25" s="18">
        <f>+VLOOKUP(B25,DatosBase!$B$5:$G$70,5,FALSE)</f>
        <v>3.0216857697758892E-2</v>
      </c>
      <c r="G25" s="3">
        <f t="shared" si="1"/>
        <v>483.46972316414229</v>
      </c>
      <c r="H25" s="3">
        <f>+VLOOKUP(B25,DatosBase!$B$5:$G$70,6,FALSE)</f>
        <v>0</v>
      </c>
      <c r="I25" s="3">
        <f t="shared" si="2"/>
        <v>483.46972316414229</v>
      </c>
      <c r="K25" s="228">
        <f>+VLOOKUP(B25,PRIORIDADES!$H$5:$O$149,8,FALSE)</f>
        <v>1</v>
      </c>
      <c r="L25" s="46">
        <v>1</v>
      </c>
      <c r="M25" s="229">
        <v>0</v>
      </c>
      <c r="O25" s="230">
        <v>0</v>
      </c>
      <c r="P25" s="2">
        <f>+VLOOKUP(B25,Factor_Presion!$B$5:$F$66,5,FALSE)</f>
        <v>0.22799999999999998</v>
      </c>
      <c r="Q25" s="231">
        <f t="shared" si="4"/>
        <v>483.46972316414229</v>
      </c>
      <c r="S25" s="239">
        <f t="shared" si="0"/>
        <v>0</v>
      </c>
      <c r="T25" s="3">
        <f t="shared" si="5"/>
        <v>483.46972316414229</v>
      </c>
      <c r="U25" s="228"/>
      <c r="V25" s="263">
        <v>0.58333333333333337</v>
      </c>
    </row>
    <row r="26" spans="2:22" x14ac:dyDescent="0.25">
      <c r="B26" s="1" t="s">
        <v>13</v>
      </c>
      <c r="C26" s="8" t="s">
        <v>325</v>
      </c>
      <c r="D26" s="1" t="s">
        <v>113</v>
      </c>
      <c r="E26" s="9">
        <f>+VLOOKUP($B26,[1]DatosBase!$B$5:$G$70,4,FALSE)</f>
        <v>56608</v>
      </c>
      <c r="F26" s="18">
        <f>+VLOOKUP(B26,DatosBase!$B$5:$G$70,5,FALSE)</f>
        <v>3.8075526763943761E-2</v>
      </c>
      <c r="G26" s="3">
        <f t="shared" si="1"/>
        <v>609.20842822310021</v>
      </c>
      <c r="H26" s="3">
        <f>+VLOOKUP(B26,DatosBase!$B$5:$G$70,6,FALSE)</f>
        <v>0</v>
      </c>
      <c r="I26" s="3">
        <f t="shared" si="2"/>
        <v>609.20842822310021</v>
      </c>
      <c r="K26" s="228">
        <f>+VLOOKUP(B26,PRIORIDADES!$H$5:$O$149,8,FALSE)</f>
        <v>2</v>
      </c>
      <c r="L26" s="46">
        <v>0</v>
      </c>
      <c r="M26" s="229">
        <v>0</v>
      </c>
      <c r="O26" s="230">
        <v>0</v>
      </c>
      <c r="P26" s="2">
        <f>+VLOOKUP(B26,Factor_Presion!$B$5:$F$66,5,FALSE)</f>
        <v>6.8399999999999989E-2</v>
      </c>
      <c r="Q26" s="231">
        <f t="shared" si="4"/>
        <v>609.20842822310021</v>
      </c>
      <c r="S26" s="239">
        <f t="shared" si="0"/>
        <v>0</v>
      </c>
      <c r="T26" s="3">
        <f t="shared" si="5"/>
        <v>609.20842822310021</v>
      </c>
      <c r="U26" s="228"/>
      <c r="V26" s="228"/>
    </row>
    <row r="27" spans="2:22" x14ac:dyDescent="0.25">
      <c r="B27" s="1" t="s">
        <v>56</v>
      </c>
      <c r="C27" s="8" t="s">
        <v>325</v>
      </c>
      <c r="D27" s="1" t="s">
        <v>55</v>
      </c>
      <c r="E27" s="9">
        <f>+VLOOKUP($B27,[1]DatosBase!$B$5:$G$70,4,FALSE)</f>
        <v>7211</v>
      </c>
      <c r="F27" s="18">
        <f>+VLOOKUP(B27,DatosBase!$B$5:$G$70,5,FALSE)</f>
        <v>3.8172476904366225E-3</v>
      </c>
      <c r="G27" s="3">
        <f t="shared" si="1"/>
        <v>61.075963046985962</v>
      </c>
      <c r="H27" s="3">
        <f>+VLOOKUP(B27,DatosBase!$B$5:$G$70,6,FALSE)</f>
        <v>73.134780626448332</v>
      </c>
      <c r="I27" s="3">
        <f t="shared" si="2"/>
        <v>0</v>
      </c>
      <c r="K27" s="228">
        <f>+VLOOKUP(B27,PRIORIDADES!$H$5:$O$149,8,FALSE)</f>
        <v>1</v>
      </c>
      <c r="L27" s="46">
        <v>1</v>
      </c>
      <c r="M27" s="229">
        <v>0</v>
      </c>
      <c r="O27" s="230">
        <v>0</v>
      </c>
      <c r="P27" s="2">
        <f>+VLOOKUP(B27,Factor_Presion!$B$5:$F$66,5,FALSE)</f>
        <v>0</v>
      </c>
      <c r="Q27" s="231">
        <f t="shared" si="4"/>
        <v>0</v>
      </c>
      <c r="S27" s="239">
        <f t="shared" si="0"/>
        <v>0</v>
      </c>
      <c r="T27" s="3">
        <f t="shared" si="5"/>
        <v>0</v>
      </c>
      <c r="U27" s="228"/>
      <c r="V27" s="263">
        <v>0.58333333333333337</v>
      </c>
    </row>
    <row r="28" spans="2:22" x14ac:dyDescent="0.25">
      <c r="B28" s="1" t="s">
        <v>58</v>
      </c>
      <c r="C28" s="8" t="s">
        <v>325</v>
      </c>
      <c r="D28" s="1" t="s">
        <v>57</v>
      </c>
      <c r="E28" s="9">
        <f>+VLOOKUP($B28,[1]DatosBase!$B$5:$G$70,4,FALSE)</f>
        <v>18543</v>
      </c>
      <c r="F28" s="18">
        <f>+VLOOKUP(B28,DatosBase!$B$5:$G$70,5,FALSE)</f>
        <v>1.035513733021195E-2</v>
      </c>
      <c r="G28" s="3">
        <f t="shared" si="1"/>
        <v>165.68219728339119</v>
      </c>
      <c r="H28" s="3">
        <f>+VLOOKUP(B28,DatosBase!$B$5:$G$70,6,FALSE)</f>
        <v>138.49</v>
      </c>
      <c r="I28" s="3">
        <f t="shared" si="2"/>
        <v>27.192197283391181</v>
      </c>
      <c r="K28" s="228">
        <f>+VLOOKUP(B28,PRIORIDADES!$H$5:$O$149,8,FALSE)</f>
        <v>1</v>
      </c>
      <c r="L28" s="46">
        <v>1</v>
      </c>
      <c r="M28" s="229">
        <v>0</v>
      </c>
      <c r="O28" s="230">
        <v>0</v>
      </c>
      <c r="P28" s="2">
        <f>+VLOOKUP(B28,Factor_Presion!$B$5:$F$66,5,FALSE)</f>
        <v>0</v>
      </c>
      <c r="Q28" s="231">
        <f t="shared" si="4"/>
        <v>27.192197283391181</v>
      </c>
      <c r="S28" s="239">
        <f t="shared" si="0"/>
        <v>0</v>
      </c>
      <c r="T28" s="3">
        <f t="shared" si="5"/>
        <v>27.192197283391181</v>
      </c>
      <c r="U28" s="228"/>
      <c r="V28" s="263">
        <v>0.58333333333333337</v>
      </c>
    </row>
    <row r="29" spans="2:22" x14ac:dyDescent="0.25">
      <c r="B29" s="1" t="s">
        <v>62</v>
      </c>
      <c r="C29" s="8" t="s">
        <v>325</v>
      </c>
      <c r="D29" s="1" t="s">
        <v>61</v>
      </c>
      <c r="E29" s="9">
        <f>+VLOOKUP($B29,[1]DatosBase!$B$5:$G$70,4,FALSE)</f>
        <v>26815</v>
      </c>
      <c r="F29" s="18">
        <f>+VLOOKUP(B29,DatosBase!$B$5:$G$70,5,FALSE)</f>
        <v>1.7692940434722807E-2</v>
      </c>
      <c r="G29" s="3">
        <f t="shared" si="1"/>
        <v>283.08704695556492</v>
      </c>
      <c r="H29" s="3">
        <f>+VLOOKUP(B29,DatosBase!$B$5:$G$70,6,FALSE)</f>
        <v>0</v>
      </c>
      <c r="I29" s="3">
        <f t="shared" si="2"/>
        <v>283.08704695556492</v>
      </c>
      <c r="K29" s="228">
        <f>+VLOOKUP(B29,PRIORIDADES!$H$5:$O$149,8,FALSE)</f>
        <v>1</v>
      </c>
      <c r="L29" s="46">
        <v>1</v>
      </c>
      <c r="M29" s="229">
        <v>0</v>
      </c>
      <c r="O29" s="230">
        <v>0</v>
      </c>
      <c r="P29" s="2">
        <f>+VLOOKUP(B29,Factor_Presion!$B$5:$F$66,5,FALSE)</f>
        <v>0.13679999999999998</v>
      </c>
      <c r="Q29" s="231">
        <f t="shared" si="4"/>
        <v>283.08704695556492</v>
      </c>
      <c r="S29" s="239">
        <f t="shared" si="0"/>
        <v>0</v>
      </c>
      <c r="T29" s="3">
        <f t="shared" si="5"/>
        <v>283.08704695556492</v>
      </c>
      <c r="U29" s="228"/>
      <c r="V29" s="263">
        <v>0.58333333333333337</v>
      </c>
    </row>
    <row r="30" spans="2:22" x14ac:dyDescent="0.25">
      <c r="B30" s="1" t="s">
        <v>14</v>
      </c>
      <c r="C30" s="8" t="s">
        <v>323</v>
      </c>
      <c r="D30" s="1" t="s">
        <v>114</v>
      </c>
      <c r="E30" s="9">
        <f>+VLOOKUP($B30,[1]DatosBase!$B$5:$G$70,4,FALSE)</f>
        <v>12380</v>
      </c>
      <c r="F30" s="18">
        <f>+VLOOKUP(B30,DatosBase!$B$5:$G$70,5,FALSE)</f>
        <v>9.0445466214200323E-3</v>
      </c>
      <c r="G30" s="3">
        <f t="shared" si="1"/>
        <v>144.71274594272052</v>
      </c>
      <c r="H30" s="3">
        <f>+VLOOKUP(B30,DatosBase!$B$5:$G$70,6,FALSE)</f>
        <v>0</v>
      </c>
      <c r="I30" s="3">
        <f t="shared" si="2"/>
        <v>144.71274594272052</v>
      </c>
      <c r="K30" s="228">
        <f>+VLOOKUP(B30,PRIORIDADES!$H$5:$O$149,8,FALSE)</f>
        <v>1</v>
      </c>
      <c r="L30" s="46">
        <v>1</v>
      </c>
      <c r="M30" s="229">
        <v>0</v>
      </c>
      <c r="O30" s="230">
        <v>0</v>
      </c>
      <c r="P30" s="2">
        <f>+VLOOKUP(B30,Factor_Presion!$B$5:$F$66,5,FALSE)</f>
        <v>6.8399999999999989E-2</v>
      </c>
      <c r="Q30" s="231">
        <f t="shared" si="4"/>
        <v>144.71274594272052</v>
      </c>
      <c r="S30" s="239">
        <f t="shared" si="0"/>
        <v>0</v>
      </c>
      <c r="T30" s="3">
        <f t="shared" si="5"/>
        <v>144.71274594272052</v>
      </c>
      <c r="U30" s="228"/>
      <c r="V30" s="263">
        <v>0.58333333333333337</v>
      </c>
    </row>
    <row r="31" spans="2:22" x14ac:dyDescent="0.25">
      <c r="B31" s="1" t="s">
        <v>87</v>
      </c>
      <c r="C31" s="8" t="s">
        <v>323</v>
      </c>
      <c r="D31" s="1" t="s">
        <v>86</v>
      </c>
      <c r="E31" s="9">
        <f>+VLOOKUP($B31,[1]DatosBase!$B$5:$G$70,4,FALSE)</f>
        <v>1510</v>
      </c>
      <c r="F31" s="18">
        <f>+VLOOKUP(B31,DatosBase!$B$5:$G$70,5,FALSE)</f>
        <v>2.3700391633428774E-3</v>
      </c>
      <c r="G31" s="3">
        <f t="shared" si="1"/>
        <v>37.920626613486036</v>
      </c>
      <c r="H31" s="3">
        <f>+VLOOKUP(B31,DatosBase!$B$5:$G$70,6,FALSE)</f>
        <v>0</v>
      </c>
      <c r="I31" s="3">
        <f t="shared" si="2"/>
        <v>37.920626613486036</v>
      </c>
      <c r="K31" s="228">
        <f>+VLOOKUP(B31,PRIORIDADES!$H$5:$O$149,8,FALSE)</f>
        <v>1</v>
      </c>
      <c r="L31" s="46">
        <v>1</v>
      </c>
      <c r="M31" s="229">
        <v>0</v>
      </c>
      <c r="O31" s="230">
        <v>0</v>
      </c>
      <c r="P31" s="2">
        <f>+VLOOKUP(B31,Factor_Presion!$B$5:$F$66,5,FALSE)</f>
        <v>0</v>
      </c>
      <c r="Q31" s="231">
        <f t="shared" si="4"/>
        <v>37.920626613486036</v>
      </c>
      <c r="S31" s="239">
        <f t="shared" si="0"/>
        <v>0</v>
      </c>
      <c r="T31" s="3">
        <f t="shared" si="5"/>
        <v>37.920626613486036</v>
      </c>
      <c r="U31" s="228"/>
      <c r="V31" s="263">
        <v>0.58333333333333337</v>
      </c>
    </row>
    <row r="32" spans="2:22" x14ac:dyDescent="0.25">
      <c r="B32" s="1" t="s">
        <v>97</v>
      </c>
      <c r="C32" s="8" t="s">
        <v>323</v>
      </c>
      <c r="D32" s="1" t="s">
        <v>96</v>
      </c>
      <c r="E32" s="9">
        <f>+VLOOKUP($B32,[1]DatosBase!$B$5:$G$70,4,FALSE)</f>
        <v>447</v>
      </c>
      <c r="F32" s="18">
        <f>+VLOOKUP(B32,DatosBase!$B$5:$G$70,5,FALSE)</f>
        <v>9.804432053614968E-4</v>
      </c>
      <c r="G32" s="3">
        <f t="shared" si="1"/>
        <v>15.687091285783948</v>
      </c>
      <c r="H32" s="3">
        <f>+VLOOKUP(B32,DatosBase!$B$5:$G$70,6,FALSE)</f>
        <v>0</v>
      </c>
      <c r="I32" s="3">
        <f t="shared" si="2"/>
        <v>15.687091285783948</v>
      </c>
      <c r="K32" s="228">
        <f>+VLOOKUP(B32,PRIORIDADES!$H$5:$O$149,8,FALSE)</f>
        <v>1</v>
      </c>
      <c r="L32" s="46">
        <v>1</v>
      </c>
      <c r="M32" s="229">
        <v>0</v>
      </c>
      <c r="O32" s="230">
        <v>0</v>
      </c>
      <c r="P32" s="2">
        <f>+VLOOKUP(B32,Factor_Presion!$B$5:$F$66,5,FALSE)</f>
        <v>0</v>
      </c>
      <c r="Q32" s="231">
        <f t="shared" si="4"/>
        <v>15.687091285783948</v>
      </c>
      <c r="S32" s="239">
        <f t="shared" si="0"/>
        <v>0</v>
      </c>
      <c r="T32" s="3">
        <f t="shared" si="5"/>
        <v>15.687091285783948</v>
      </c>
      <c r="U32" s="228"/>
      <c r="V32" s="263">
        <v>0.58333333333333337</v>
      </c>
    </row>
    <row r="33" spans="2:22" x14ac:dyDescent="0.25">
      <c r="B33" s="1" t="s">
        <v>99</v>
      </c>
      <c r="C33" s="8" t="s">
        <v>323</v>
      </c>
      <c r="D33" s="1" t="s">
        <v>98</v>
      </c>
      <c r="E33" s="9">
        <f>+VLOOKUP($B33,[1]DatosBase!$B$5:$G$70,4,FALSE)</f>
        <v>190</v>
      </c>
      <c r="F33" s="18">
        <f>+VLOOKUP(B33,DatosBase!$B$5:$G$70,5,FALSE)</f>
        <v>2.5894849375650568E-4</v>
      </c>
      <c r="G33" s="3">
        <f t="shared" si="1"/>
        <v>4.1431759001040911</v>
      </c>
      <c r="H33" s="3">
        <f>+VLOOKUP(B33,DatosBase!$B$5:$G$70,6,FALSE)</f>
        <v>0</v>
      </c>
      <c r="I33" s="3">
        <f t="shared" si="2"/>
        <v>4.1431759001040911</v>
      </c>
      <c r="K33" s="228">
        <f>+VLOOKUP(B33,PRIORIDADES!$H$5:$O$149,8,FALSE)</f>
        <v>1</v>
      </c>
      <c r="L33" s="46">
        <v>1</v>
      </c>
      <c r="M33" s="229">
        <v>0</v>
      </c>
      <c r="O33" s="230">
        <v>0</v>
      </c>
      <c r="P33" s="2">
        <f>+VLOOKUP(B33,Factor_Presion!$B$5:$F$66,5,FALSE)</f>
        <v>0</v>
      </c>
      <c r="Q33" s="231">
        <f t="shared" si="4"/>
        <v>4.1431759001040911</v>
      </c>
      <c r="S33" s="239">
        <f t="shared" si="0"/>
        <v>0</v>
      </c>
      <c r="T33" s="3">
        <f t="shared" si="5"/>
        <v>4.1431759001040911</v>
      </c>
      <c r="U33" s="228"/>
      <c r="V33" s="263">
        <v>0.58333333333333337</v>
      </c>
    </row>
    <row r="34" spans="2:22" x14ac:dyDescent="0.25">
      <c r="B34" s="1" t="s">
        <v>15</v>
      </c>
      <c r="C34" s="8" t="s">
        <v>329</v>
      </c>
      <c r="D34" s="1" t="s">
        <v>115</v>
      </c>
      <c r="E34" s="9">
        <f>+VLOOKUP($B34,[1]DatosBase!$B$5:$G$70,4,FALSE)</f>
        <v>28594</v>
      </c>
      <c r="F34" s="18">
        <f>+VLOOKUP(B34,DatosBase!$B$5:$G$70,5,FALSE)</f>
        <v>2.0070505008137236E-2</v>
      </c>
      <c r="G34" s="3">
        <f t="shared" si="1"/>
        <v>321.12808013019577</v>
      </c>
      <c r="H34" s="3">
        <f>+VLOOKUP(B34,DatosBase!$B$5:$G$70,6,FALSE)</f>
        <v>0</v>
      </c>
      <c r="I34" s="3">
        <f t="shared" si="2"/>
        <v>321.12808013019577</v>
      </c>
      <c r="K34" s="228">
        <f>+VLOOKUP(B34,PRIORIDADES!$H$5:$O$149,8,FALSE)</f>
        <v>2</v>
      </c>
      <c r="L34" s="46">
        <v>1</v>
      </c>
      <c r="M34" s="229">
        <v>0</v>
      </c>
      <c r="O34" s="230">
        <v>0</v>
      </c>
      <c r="P34" s="2">
        <f>+VLOOKUP(B34,Factor_Presion!$B$5:$F$66,5,FALSE)</f>
        <v>0.11399999999999999</v>
      </c>
      <c r="Q34" s="231">
        <f t="shared" si="4"/>
        <v>321.12808013019577</v>
      </c>
      <c r="S34" s="239">
        <f t="shared" si="0"/>
        <v>0</v>
      </c>
      <c r="T34" s="3">
        <f t="shared" si="5"/>
        <v>321.12808013019577</v>
      </c>
      <c r="U34" s="228"/>
      <c r="V34" s="263">
        <v>0.58333333333333337</v>
      </c>
    </row>
    <row r="35" spans="2:22" x14ac:dyDescent="0.25">
      <c r="B35" s="1" t="s">
        <v>16</v>
      </c>
      <c r="C35" s="8" t="s">
        <v>329</v>
      </c>
      <c r="D35" s="1" t="s">
        <v>116</v>
      </c>
      <c r="E35" s="9">
        <f>+VLOOKUP($B35,[1]DatosBase!$B$5:$G$70,4,FALSE)</f>
        <v>53156</v>
      </c>
      <c r="F35" s="18">
        <f>+VLOOKUP(B35,DatosBase!$B$5:$G$70,5,FALSE)</f>
        <v>3.886361247939045E-2</v>
      </c>
      <c r="G35" s="3">
        <f t="shared" si="1"/>
        <v>621.81779967024715</v>
      </c>
      <c r="H35" s="3">
        <f>+VLOOKUP(B35,DatosBase!$B$5:$G$70,6,FALSE)</f>
        <v>0</v>
      </c>
      <c r="I35" s="3">
        <f t="shared" si="2"/>
        <v>621.81779967024715</v>
      </c>
      <c r="K35" s="228">
        <f>+VLOOKUP(B35,PRIORIDADES!$H$5:$O$149,8,FALSE)</f>
        <v>2</v>
      </c>
      <c r="L35" s="46">
        <v>0</v>
      </c>
      <c r="M35" s="229">
        <v>0</v>
      </c>
      <c r="O35" s="230">
        <v>0</v>
      </c>
      <c r="P35" s="2">
        <f>+VLOOKUP(B35,Factor_Presion!$B$5:$F$66,5,FALSE)</f>
        <v>0.18240000000000003</v>
      </c>
      <c r="Q35" s="231">
        <f t="shared" si="4"/>
        <v>621.81779967024715</v>
      </c>
      <c r="S35" s="239">
        <f t="shared" si="0"/>
        <v>0</v>
      </c>
      <c r="T35" s="3">
        <f t="shared" si="5"/>
        <v>621.81779967024715</v>
      </c>
      <c r="U35" s="228"/>
      <c r="V35" s="228"/>
    </row>
    <row r="36" spans="2:22" x14ac:dyDescent="0.25">
      <c r="B36" s="1" t="s">
        <v>17</v>
      </c>
      <c r="C36" s="8" t="s">
        <v>329</v>
      </c>
      <c r="D36" s="1" t="s">
        <v>117</v>
      </c>
      <c r="E36" s="9">
        <f>+VLOOKUP($B36,[1]DatosBase!$B$5:$G$70,4,FALSE)</f>
        <v>20400</v>
      </c>
      <c r="F36" s="18">
        <f>+VLOOKUP(B36,DatosBase!$B$5:$G$70,5,FALSE)</f>
        <v>1.3097824156578876E-2</v>
      </c>
      <c r="G36" s="3">
        <f t="shared" si="1"/>
        <v>209.56518650526201</v>
      </c>
      <c r="H36" s="3">
        <f>+VLOOKUP(B36,DatosBase!$B$5:$G$70,6,FALSE)</f>
        <v>0</v>
      </c>
      <c r="I36" s="3">
        <f t="shared" si="2"/>
        <v>209.56518650526201</v>
      </c>
      <c r="K36" s="228">
        <f>+VLOOKUP(B36,PRIORIDADES!$H$5:$O$149,8,FALSE)</f>
        <v>1</v>
      </c>
      <c r="L36" s="46">
        <v>1</v>
      </c>
      <c r="M36" s="229">
        <v>0</v>
      </c>
      <c r="O36" s="230">
        <v>0</v>
      </c>
      <c r="P36" s="2">
        <f>+VLOOKUP(B36,Factor_Presion!$B$5:$F$66,5,FALSE)</f>
        <v>0</v>
      </c>
      <c r="Q36" s="231">
        <f t="shared" si="4"/>
        <v>209.56518650526201</v>
      </c>
      <c r="S36" s="239">
        <f t="shared" si="0"/>
        <v>0</v>
      </c>
      <c r="T36" s="3">
        <f t="shared" si="5"/>
        <v>209.56518650526201</v>
      </c>
      <c r="U36" s="228"/>
      <c r="V36" s="263">
        <v>0.58333333333333337</v>
      </c>
    </row>
    <row r="37" spans="2:22" x14ac:dyDescent="0.25">
      <c r="B37" s="1" t="s">
        <v>101</v>
      </c>
      <c r="C37" s="8" t="s">
        <v>331</v>
      </c>
      <c r="D37" s="1" t="s">
        <v>100</v>
      </c>
      <c r="E37" s="9">
        <f>+VLOOKUP($B37,[1]DatosBase!$B$5:$G$70,4,FALSE)</f>
        <v>256</v>
      </c>
      <c r="F37" s="18">
        <f>+VLOOKUP(B37,DatosBase!$B$5:$G$70,5,FALSE)</f>
        <v>8.7560326413033899E-4</v>
      </c>
      <c r="G37" s="3">
        <f t="shared" si="1"/>
        <v>14.009652226085423</v>
      </c>
      <c r="H37" s="3">
        <f>+VLOOKUP(B37,DatosBase!$B$5:$G$70,6,FALSE)</f>
        <v>0</v>
      </c>
      <c r="I37" s="3">
        <f t="shared" si="2"/>
        <v>14.009652226085423</v>
      </c>
      <c r="K37" s="228">
        <f>+VLOOKUP(B37,PRIORIDADES!$H$5:$O$149,8,FALSE)</f>
        <v>2</v>
      </c>
      <c r="L37" s="46">
        <v>1</v>
      </c>
      <c r="M37" s="229">
        <v>0</v>
      </c>
      <c r="O37" s="230">
        <v>0</v>
      </c>
      <c r="P37" s="2">
        <f>+VLOOKUP(B37,Factor_Presion!$B$5:$F$66,5,FALSE)</f>
        <v>0</v>
      </c>
      <c r="Q37" s="231">
        <f t="shared" si="4"/>
        <v>14.009652226085423</v>
      </c>
      <c r="S37" s="239">
        <f t="shared" si="0"/>
        <v>0</v>
      </c>
      <c r="T37" s="3">
        <f t="shared" si="5"/>
        <v>14.009652226085423</v>
      </c>
      <c r="U37" s="228"/>
      <c r="V37" s="263">
        <v>0.58333333333333337</v>
      </c>
    </row>
    <row r="38" spans="2:22" x14ac:dyDescent="0.25">
      <c r="B38" s="1" t="s">
        <v>103</v>
      </c>
      <c r="C38" s="8" t="s">
        <v>331</v>
      </c>
      <c r="D38" s="1" t="s">
        <v>102</v>
      </c>
      <c r="E38" s="9">
        <f>+VLOOKUP($B38,[1]DatosBase!$B$5:$G$70,4,FALSE)</f>
        <v>138</v>
      </c>
      <c r="F38" s="18">
        <f>+VLOOKUP(B38,DatosBase!$B$5:$G$70,5,FALSE)</f>
        <v>7.0825680939427176E-4</v>
      </c>
      <c r="G38" s="3">
        <f t="shared" si="1"/>
        <v>11.332108950308347</v>
      </c>
      <c r="H38" s="3">
        <f>+VLOOKUP(B38,DatosBase!$B$5:$G$70,6,FALSE)</f>
        <v>0</v>
      </c>
      <c r="I38" s="3">
        <f t="shared" si="2"/>
        <v>11.332108950308347</v>
      </c>
      <c r="K38" s="228">
        <f>+VLOOKUP(B38,PRIORIDADES!$H$5:$O$149,8,FALSE)</f>
        <v>2</v>
      </c>
      <c r="L38" s="46">
        <v>1</v>
      </c>
      <c r="M38" s="229">
        <v>0</v>
      </c>
      <c r="O38" s="230">
        <v>0</v>
      </c>
      <c r="P38" s="2">
        <f>+VLOOKUP(B38,Factor_Presion!$B$5:$F$66,5,FALSE)</f>
        <v>0</v>
      </c>
      <c r="Q38" s="231">
        <f t="shared" si="4"/>
        <v>11.332108950308347</v>
      </c>
      <c r="S38" s="239">
        <f t="shared" si="0"/>
        <v>0</v>
      </c>
      <c r="T38" s="3">
        <f t="shared" si="5"/>
        <v>11.332108950308347</v>
      </c>
      <c r="U38" s="228"/>
      <c r="V38" s="263">
        <v>0.58333333333333337</v>
      </c>
    </row>
    <row r="39" spans="2:22" x14ac:dyDescent="0.25">
      <c r="B39" s="1" t="s">
        <v>105</v>
      </c>
      <c r="C39" s="8" t="s">
        <v>331</v>
      </c>
      <c r="D39" s="1" t="s">
        <v>104</v>
      </c>
      <c r="E39" s="9">
        <f>+VLOOKUP($B39,[1]DatosBase!$B$5:$G$70,4,FALSE)</f>
        <v>632</v>
      </c>
      <c r="F39" s="18">
        <f>+VLOOKUP(B39,DatosBase!$B$5:$G$70,5,FALSE)</f>
        <v>1.861607377895603E-3</v>
      </c>
      <c r="G39" s="3">
        <f t="shared" si="1"/>
        <v>29.785718046329649</v>
      </c>
      <c r="H39" s="3">
        <f>+VLOOKUP(B39,DatosBase!$B$5:$G$70,6,FALSE)</f>
        <v>0</v>
      </c>
      <c r="I39" s="3">
        <f t="shared" si="2"/>
        <v>29.785718046329649</v>
      </c>
      <c r="K39" s="228">
        <f>+VLOOKUP(B39,PRIORIDADES!$H$5:$O$149,8,FALSE)</f>
        <v>2</v>
      </c>
      <c r="L39" s="46">
        <v>1</v>
      </c>
      <c r="M39" s="229">
        <v>0</v>
      </c>
      <c r="O39" s="230">
        <v>0</v>
      </c>
      <c r="P39" s="2">
        <f>+VLOOKUP(B39,Factor_Presion!$B$5:$F$66,5,FALSE)</f>
        <v>0.22799999999999998</v>
      </c>
      <c r="Q39" s="231">
        <f t="shared" si="4"/>
        <v>29.785718046329649</v>
      </c>
      <c r="S39" s="239">
        <f t="shared" si="0"/>
        <v>0</v>
      </c>
      <c r="T39" s="3">
        <f t="shared" si="5"/>
        <v>29.785718046329649</v>
      </c>
      <c r="U39" s="228"/>
      <c r="V39" s="263">
        <v>0.58333333333333337</v>
      </c>
    </row>
    <row r="40" spans="2:22" x14ac:dyDescent="0.25">
      <c r="B40" s="1" t="s">
        <v>19</v>
      </c>
      <c r="C40" s="8" t="s">
        <v>334</v>
      </c>
      <c r="D40" s="1" t="s">
        <v>18</v>
      </c>
      <c r="E40" s="9">
        <f>+VLOOKUP($B40,[1]DatosBase!$B$5:$G$70,4,FALSE)</f>
        <v>4607</v>
      </c>
      <c r="F40" s="18">
        <f>+VLOOKUP(B40,DatosBase!$B$5:$G$70,5,FALSE)</f>
        <v>3.3378279960866964E-3</v>
      </c>
      <c r="G40" s="3">
        <f t="shared" si="1"/>
        <v>53.405247937387145</v>
      </c>
      <c r="H40" s="3">
        <f>+VLOOKUP(B40,DatosBase!$B$5:$G$70,6,FALSE)</f>
        <v>0</v>
      </c>
      <c r="I40" s="3">
        <f t="shared" si="2"/>
        <v>53.405247937387145</v>
      </c>
      <c r="K40" s="228">
        <f>+VLOOKUP(B40,PRIORIDADES!$H$5:$O$149,8,FALSE)</f>
        <v>1</v>
      </c>
      <c r="L40" s="46">
        <v>1</v>
      </c>
      <c r="M40" s="229">
        <v>0</v>
      </c>
      <c r="O40" s="230">
        <v>0</v>
      </c>
      <c r="P40" s="2">
        <f>+VLOOKUP(B40,Factor_Presion!$B$5:$F$66,5,FALSE)</f>
        <v>0.11399999999999999</v>
      </c>
      <c r="Q40" s="231">
        <f t="shared" si="4"/>
        <v>53.405247937387145</v>
      </c>
      <c r="S40" s="239">
        <f t="shared" si="0"/>
        <v>0</v>
      </c>
      <c r="T40" s="3">
        <f t="shared" si="5"/>
        <v>53.405247937387145</v>
      </c>
      <c r="U40" s="228"/>
      <c r="V40" s="263">
        <v>0.58333333333333337</v>
      </c>
    </row>
    <row r="41" spans="2:22" x14ac:dyDescent="0.25">
      <c r="B41" s="1" t="s">
        <v>21</v>
      </c>
      <c r="C41" s="8" t="s">
        <v>334</v>
      </c>
      <c r="D41" s="1" t="s">
        <v>20</v>
      </c>
      <c r="E41" s="9">
        <f>+VLOOKUP($B41,[1]DatosBase!$B$5:$G$70,4,FALSE)</f>
        <v>9116</v>
      </c>
      <c r="F41" s="18">
        <f>+VLOOKUP(B41,DatosBase!$B$5:$G$70,5,FALSE)</f>
        <v>1.1255923242308776E-2</v>
      </c>
      <c r="G41" s="3">
        <f t="shared" si="1"/>
        <v>180.09477187694043</v>
      </c>
      <c r="H41" s="3">
        <f>+VLOOKUP(B41,DatosBase!$B$5:$G$70,6,FALSE)</f>
        <v>0</v>
      </c>
      <c r="I41" s="3">
        <f t="shared" si="2"/>
        <v>180.09477187694043</v>
      </c>
      <c r="K41" s="228">
        <f>+VLOOKUP(B41,PRIORIDADES!$H$5:$O$149,8,FALSE)</f>
        <v>1</v>
      </c>
      <c r="L41" s="46">
        <v>1</v>
      </c>
      <c r="M41" s="229">
        <v>0</v>
      </c>
      <c r="O41" s="230">
        <v>0</v>
      </c>
      <c r="P41" s="2">
        <f>+VLOOKUP(B41,Factor_Presion!$B$5:$F$66,5,FALSE)</f>
        <v>0.11399999999999999</v>
      </c>
      <c r="Q41" s="231">
        <f t="shared" si="4"/>
        <v>180.09477187694043</v>
      </c>
      <c r="S41" s="239">
        <f t="shared" si="0"/>
        <v>0</v>
      </c>
      <c r="T41" s="3">
        <f t="shared" si="5"/>
        <v>180.09477187694043</v>
      </c>
      <c r="U41" s="228"/>
      <c r="V41" s="263">
        <v>0.58333333333333337</v>
      </c>
    </row>
    <row r="42" spans="2:22" x14ac:dyDescent="0.25">
      <c r="B42" s="1" t="s">
        <v>24</v>
      </c>
      <c r="C42" s="8" t="s">
        <v>334</v>
      </c>
      <c r="D42" s="1" t="s">
        <v>23</v>
      </c>
      <c r="E42" s="9">
        <f>+VLOOKUP($B42,[1]DatosBase!$B$5:$G$70,4,FALSE)</f>
        <v>9298</v>
      </c>
      <c r="F42" s="18">
        <f>+VLOOKUP(B42,DatosBase!$B$5:$G$70,5,FALSE)</f>
        <v>9.4276496620780068E-3</v>
      </c>
      <c r="G42" s="3">
        <f t="shared" si="1"/>
        <v>150.84239459324812</v>
      </c>
      <c r="H42" s="3">
        <f>+VLOOKUP(B42,DatosBase!$B$5:$G$70,6,FALSE)</f>
        <v>0</v>
      </c>
      <c r="I42" s="3">
        <f t="shared" si="2"/>
        <v>150.84239459324812</v>
      </c>
      <c r="K42" s="228">
        <f>+VLOOKUP(B42,PRIORIDADES!$H$5:$O$149,8,FALSE)</f>
        <v>1</v>
      </c>
      <c r="L42" s="46">
        <v>1</v>
      </c>
      <c r="M42" s="229">
        <v>0</v>
      </c>
      <c r="O42" s="230">
        <v>0</v>
      </c>
      <c r="P42" s="2">
        <f>+VLOOKUP(B42,Factor_Presion!$B$5:$F$66,5,FALSE)</f>
        <v>9.1200000000000017E-2</v>
      </c>
      <c r="Q42" s="231">
        <f t="shared" si="4"/>
        <v>150.84239459324812</v>
      </c>
      <c r="S42" s="239">
        <f t="shared" si="0"/>
        <v>0</v>
      </c>
      <c r="T42" s="3">
        <f t="shared" si="5"/>
        <v>150.84239459324812</v>
      </c>
      <c r="U42" s="228"/>
      <c r="V42" s="263">
        <v>0.58333333333333337</v>
      </c>
    </row>
    <row r="43" spans="2:22" x14ac:dyDescent="0.25">
      <c r="B43" s="1" t="s">
        <v>26</v>
      </c>
      <c r="C43" s="8" t="s">
        <v>334</v>
      </c>
      <c r="D43" s="1" t="s">
        <v>25</v>
      </c>
      <c r="E43" s="9">
        <f>+VLOOKUP($B43,[1]DatosBase!$B$5:$G$70,4,FALSE)</f>
        <v>32116</v>
      </c>
      <c r="F43" s="18">
        <f>+VLOOKUP(B43,DatosBase!$B$5:$G$70,5,FALSE)</f>
        <v>1.7467108183771059E-2</v>
      </c>
      <c r="G43" s="3">
        <f t="shared" si="1"/>
        <v>279.47373094033696</v>
      </c>
      <c r="H43" s="3">
        <f>+VLOOKUP(B43,DatosBase!$B$5:$G$70,6,FALSE)</f>
        <v>0</v>
      </c>
      <c r="I43" s="3">
        <f t="shared" si="2"/>
        <v>279.47373094033696</v>
      </c>
      <c r="K43" s="228">
        <f>+VLOOKUP(B43,PRIORIDADES!$H$5:$O$149,8,FALSE)</f>
        <v>2</v>
      </c>
      <c r="L43" s="46">
        <v>1</v>
      </c>
      <c r="M43" s="229">
        <v>0</v>
      </c>
      <c r="O43" s="230">
        <v>0</v>
      </c>
      <c r="P43" s="2">
        <f>+VLOOKUP(B43,Factor_Presion!$B$5:$F$66,5,FALSE)</f>
        <v>6.8399999999999989E-2</v>
      </c>
      <c r="Q43" s="231">
        <f t="shared" si="4"/>
        <v>279.47373094033696</v>
      </c>
      <c r="S43" s="239">
        <f t="shared" si="0"/>
        <v>0</v>
      </c>
      <c r="T43" s="3">
        <f t="shared" si="5"/>
        <v>279.47373094033696</v>
      </c>
      <c r="U43" s="228"/>
      <c r="V43" s="263">
        <v>0.58333333333333337</v>
      </c>
    </row>
    <row r="44" spans="2:22" x14ac:dyDescent="0.25">
      <c r="B44" s="1" t="s">
        <v>109</v>
      </c>
      <c r="C44" s="8" t="s">
        <v>334</v>
      </c>
      <c r="D44" s="1" t="s">
        <v>286</v>
      </c>
      <c r="E44" s="9">
        <f>+VLOOKUP($B44,[1]DatosBase!$B$5:$G$70,4,FALSE)</f>
        <v>0</v>
      </c>
      <c r="F44" s="18">
        <f>+VLOOKUP(B44,DatosBase!$B$5:$G$70,5,FALSE)</f>
        <v>1.0732001908519749E-4</v>
      </c>
      <c r="G44" s="3">
        <f t="shared" si="1"/>
        <v>1.7171203053631598</v>
      </c>
      <c r="H44" s="3">
        <f>+VLOOKUP(B44,DatosBase!$B$5:$G$70,6,FALSE)</f>
        <v>0</v>
      </c>
      <c r="I44" s="3">
        <f t="shared" si="2"/>
        <v>1.7171203053631598</v>
      </c>
      <c r="K44" s="228">
        <f>+VLOOKUP(B44,PRIORIDADES!$H$5:$O$149,8,FALSE)</f>
        <v>1</v>
      </c>
      <c r="L44" s="46">
        <v>0</v>
      </c>
      <c r="M44" s="229">
        <v>0</v>
      </c>
      <c r="O44" s="230">
        <v>0</v>
      </c>
      <c r="P44" s="2">
        <f>+VLOOKUP(B44,Factor_Presion!$B$5:$F$66,5,FALSE)</f>
        <v>0</v>
      </c>
      <c r="Q44" s="231">
        <f t="shared" si="4"/>
        <v>1.7171203053631598</v>
      </c>
      <c r="S44" s="239">
        <f t="shared" si="0"/>
        <v>0</v>
      </c>
      <c r="T44" s="3">
        <f t="shared" si="5"/>
        <v>1.7171203053631598</v>
      </c>
      <c r="U44" s="228"/>
      <c r="V44" s="228"/>
    </row>
    <row r="45" spans="2:22" x14ac:dyDescent="0.25">
      <c r="B45" s="1" t="s">
        <v>89</v>
      </c>
      <c r="C45" s="8" t="s">
        <v>334</v>
      </c>
      <c r="D45" s="1" t="s">
        <v>88</v>
      </c>
      <c r="E45" s="9">
        <f>+VLOOKUP($B45,[1]DatosBase!$B$5:$G$70,4,FALSE)</f>
        <v>133</v>
      </c>
      <c r="F45" s="18">
        <f>+VLOOKUP(B45,DatosBase!$B$5:$G$70,5,FALSE)</f>
        <v>1.183260098572305E-3</v>
      </c>
      <c r="G45" s="3">
        <f t="shared" si="1"/>
        <v>18.932161577156879</v>
      </c>
      <c r="H45" s="3">
        <f>+VLOOKUP(B45,DatosBase!$B$5:$G$70,6,FALSE)</f>
        <v>0</v>
      </c>
      <c r="I45" s="3">
        <f t="shared" si="2"/>
        <v>18.932161577156879</v>
      </c>
      <c r="K45" s="228">
        <f>+VLOOKUP(B45,PRIORIDADES!$H$5:$O$149,8,FALSE)</f>
        <v>1</v>
      </c>
      <c r="L45" s="46">
        <v>0</v>
      </c>
      <c r="M45" s="229">
        <v>0</v>
      </c>
      <c r="O45" s="230">
        <v>0</v>
      </c>
      <c r="P45" s="2">
        <f>+VLOOKUP(B45,Factor_Presion!$B$5:$F$66,5,FALSE)</f>
        <v>0.22799999999999998</v>
      </c>
      <c r="Q45" s="231">
        <f t="shared" si="4"/>
        <v>18.932161577156879</v>
      </c>
      <c r="S45" s="239">
        <f t="shared" si="0"/>
        <v>0</v>
      </c>
      <c r="T45" s="3">
        <f t="shared" si="5"/>
        <v>18.932161577156879</v>
      </c>
      <c r="U45" s="228"/>
      <c r="V45" s="228"/>
    </row>
    <row r="46" spans="2:22" x14ac:dyDescent="0.25">
      <c r="B46" s="1" t="s">
        <v>28</v>
      </c>
      <c r="C46" s="8" t="s">
        <v>337</v>
      </c>
      <c r="D46" s="1" t="s">
        <v>27</v>
      </c>
      <c r="E46" s="9">
        <f>+VLOOKUP($B46,[1]DatosBase!$B$5:$G$70,4,FALSE)</f>
        <v>65026</v>
      </c>
      <c r="F46" s="18">
        <f>+VLOOKUP(B46,DatosBase!$B$5:$G$70,5,FALSE)</f>
        <v>5.1378135173533068E-2</v>
      </c>
      <c r="G46" s="3">
        <f t="shared" si="1"/>
        <v>822.05016277652908</v>
      </c>
      <c r="H46" s="3">
        <f>+VLOOKUP(B46,DatosBase!$B$5:$G$70,6,FALSE)</f>
        <v>0</v>
      </c>
      <c r="I46" s="3">
        <f t="shared" si="2"/>
        <v>822.05016277652908</v>
      </c>
      <c r="K46" s="228">
        <f>+VLOOKUP(B46,PRIORIDADES!$H$5:$O$149,8,FALSE)</f>
        <v>2</v>
      </c>
      <c r="L46" s="46">
        <v>0</v>
      </c>
      <c r="M46" s="229">
        <v>0</v>
      </c>
      <c r="O46" s="230">
        <v>0</v>
      </c>
      <c r="P46" s="2">
        <f>+VLOOKUP(B46,Factor_Presion!$B$5:$F$66,5,FALSE)</f>
        <v>0</v>
      </c>
      <c r="Q46" s="231">
        <f t="shared" si="4"/>
        <v>822.05016277652908</v>
      </c>
      <c r="S46" s="239">
        <f t="shared" si="0"/>
        <v>0</v>
      </c>
      <c r="T46" s="3">
        <f t="shared" si="5"/>
        <v>822.05016277652908</v>
      </c>
      <c r="U46" s="228"/>
      <c r="V46" s="228"/>
    </row>
    <row r="47" spans="2:22" x14ac:dyDescent="0.25">
      <c r="B47" s="1" t="s">
        <v>30</v>
      </c>
      <c r="C47" s="8" t="s">
        <v>337</v>
      </c>
      <c r="D47" s="1" t="s">
        <v>29</v>
      </c>
      <c r="E47" s="9">
        <f>+VLOOKUP($B47,[1]DatosBase!$B$5:$G$70,4,FALSE)</f>
        <v>46511</v>
      </c>
      <c r="F47" s="18">
        <f>+VLOOKUP(B47,DatosBase!$B$5:$G$70,5,FALSE)</f>
        <v>3.348474320761171E-2</v>
      </c>
      <c r="G47" s="3">
        <f t="shared" si="1"/>
        <v>535.75589132178732</v>
      </c>
      <c r="H47" s="3">
        <f>+VLOOKUP(B47,DatosBase!$B$5:$G$70,6,FALSE)</f>
        <v>0</v>
      </c>
      <c r="I47" s="3">
        <f t="shared" si="2"/>
        <v>535.75589132178732</v>
      </c>
      <c r="K47" s="228">
        <f>+VLOOKUP(B47,PRIORIDADES!$H$5:$O$149,8,FALSE)</f>
        <v>2</v>
      </c>
      <c r="L47" s="46">
        <v>0</v>
      </c>
      <c r="M47" s="229">
        <v>0</v>
      </c>
      <c r="O47" s="230">
        <v>0</v>
      </c>
      <c r="P47" s="2">
        <f>+VLOOKUP(B47,Factor_Presion!$B$5:$F$66,5,FALSE)</f>
        <v>0.22799999999999998</v>
      </c>
      <c r="Q47" s="231">
        <f t="shared" si="4"/>
        <v>535.75589132178732</v>
      </c>
      <c r="S47" s="239">
        <f t="shared" si="0"/>
        <v>0</v>
      </c>
      <c r="T47" s="3">
        <f t="shared" si="5"/>
        <v>535.75589132178732</v>
      </c>
      <c r="U47" s="228"/>
      <c r="V47" s="228"/>
    </row>
    <row r="48" spans="2:22" x14ac:dyDescent="0.25">
      <c r="B48" s="1" t="s">
        <v>32</v>
      </c>
      <c r="C48" s="8" t="s">
        <v>340</v>
      </c>
      <c r="D48" s="1" t="s">
        <v>31</v>
      </c>
      <c r="E48" s="9">
        <f>+VLOOKUP($B48,[1]DatosBase!$B$5:$G$70,4,FALSE)</f>
        <v>3566</v>
      </c>
      <c r="F48" s="18">
        <f>+VLOOKUP(B48,DatosBase!$B$5:$G$70,5,FALSE)</f>
        <v>8.9964559603098997E-3</v>
      </c>
      <c r="G48" s="3">
        <f t="shared" si="1"/>
        <v>143.9432953649584</v>
      </c>
      <c r="H48" s="3">
        <f>+VLOOKUP(B48,DatosBase!$B$5:$G$70,6,FALSE)</f>
        <v>0</v>
      </c>
      <c r="I48" s="3">
        <f t="shared" si="2"/>
        <v>143.9432953649584</v>
      </c>
      <c r="K48" s="228">
        <f>+VLOOKUP(B48,PRIORIDADES!$H$5:$O$149,8,FALSE)</f>
        <v>1</v>
      </c>
      <c r="L48" s="46">
        <v>0</v>
      </c>
      <c r="M48" s="229">
        <v>0</v>
      </c>
      <c r="O48" s="230">
        <v>0</v>
      </c>
      <c r="P48" s="2">
        <f>+VLOOKUP(B48,Factor_Presion!$B$5:$F$66,5,FALSE)</f>
        <v>6.8399999999999989E-2</v>
      </c>
      <c r="Q48" s="231">
        <f t="shared" si="4"/>
        <v>143.9432953649584</v>
      </c>
      <c r="S48" s="239">
        <f t="shared" si="0"/>
        <v>0</v>
      </c>
      <c r="T48" s="3">
        <f t="shared" si="5"/>
        <v>143.9432953649584</v>
      </c>
      <c r="U48" s="228"/>
      <c r="V48" s="228"/>
    </row>
    <row r="49" spans="2:22" x14ac:dyDescent="0.25">
      <c r="B49" s="1" t="s">
        <v>34</v>
      </c>
      <c r="C49" s="8" t="s">
        <v>340</v>
      </c>
      <c r="D49" s="1" t="s">
        <v>33</v>
      </c>
      <c r="E49" s="9">
        <f>+VLOOKUP($B49,[1]DatosBase!$B$5:$G$70,4,FALSE)</f>
        <v>16121</v>
      </c>
      <c r="F49" s="18">
        <f>+VLOOKUP(B49,DatosBase!$B$5:$G$70,5,FALSE)</f>
        <v>1.8948673931794016E-2</v>
      </c>
      <c r="G49" s="3">
        <f t="shared" si="1"/>
        <v>303.17878290870425</v>
      </c>
      <c r="H49" s="3">
        <f>+VLOOKUP(B49,DatosBase!$B$5:$G$70,6,FALSE)</f>
        <v>0</v>
      </c>
      <c r="I49" s="3">
        <f t="shared" si="2"/>
        <v>303.17878290870425</v>
      </c>
      <c r="K49" s="228">
        <f>+VLOOKUP(B49,PRIORIDADES!$H$5:$O$149,8,FALSE)</f>
        <v>2</v>
      </c>
      <c r="L49" s="46">
        <v>1</v>
      </c>
      <c r="M49" s="229">
        <v>0</v>
      </c>
      <c r="O49" s="230">
        <v>0</v>
      </c>
      <c r="P49" s="2">
        <f>+VLOOKUP(B49,Factor_Presion!$B$5:$F$66,5,FALSE)</f>
        <v>0.18240000000000003</v>
      </c>
      <c r="Q49" s="231">
        <f t="shared" si="4"/>
        <v>303.17878290870425</v>
      </c>
      <c r="S49" s="239">
        <f t="shared" si="0"/>
        <v>0</v>
      </c>
      <c r="T49" s="3">
        <f t="shared" si="5"/>
        <v>303.17878290870425</v>
      </c>
      <c r="U49" s="228"/>
      <c r="V49" s="263">
        <v>0.58333333333333337</v>
      </c>
    </row>
    <row r="50" spans="2:22" x14ac:dyDescent="0.25">
      <c r="B50" s="1" t="s">
        <v>36</v>
      </c>
      <c r="C50" s="8" t="s">
        <v>340</v>
      </c>
      <c r="D50" s="1" t="s">
        <v>35</v>
      </c>
      <c r="E50" s="9">
        <f>+VLOOKUP($B50,[1]DatosBase!$B$5:$G$70,4,FALSE)</f>
        <v>35717</v>
      </c>
      <c r="F50" s="18">
        <f>+VLOOKUP(B50,DatosBase!$B$5:$G$70,5,FALSE)</f>
        <v>3.2211841626259688E-2</v>
      </c>
      <c r="G50" s="3">
        <f t="shared" si="1"/>
        <v>515.38946602015506</v>
      </c>
      <c r="H50" s="3">
        <f>+VLOOKUP(B50,DatosBase!$B$5:$G$70,6,FALSE)</f>
        <v>0</v>
      </c>
      <c r="I50" s="3">
        <f t="shared" si="2"/>
        <v>515.38946602015506</v>
      </c>
      <c r="K50" s="228">
        <f>+VLOOKUP(B50,PRIORIDADES!$H$5:$O$149,8,FALSE)</f>
        <v>1</v>
      </c>
      <c r="L50" s="46">
        <v>0</v>
      </c>
      <c r="M50" s="229">
        <v>0</v>
      </c>
      <c r="O50" s="230">
        <v>0</v>
      </c>
      <c r="P50" s="2">
        <f>+VLOOKUP(B50,Factor_Presion!$B$5:$F$66,5,FALSE)</f>
        <v>0.15959999999999996</v>
      </c>
      <c r="Q50" s="231">
        <f t="shared" si="4"/>
        <v>515.38946602015506</v>
      </c>
      <c r="S50" s="239">
        <f t="shared" si="0"/>
        <v>0</v>
      </c>
      <c r="T50" s="3">
        <f t="shared" si="5"/>
        <v>515.38946602015506</v>
      </c>
      <c r="U50" s="228"/>
      <c r="V50" s="228"/>
    </row>
    <row r="51" spans="2:22" x14ac:dyDescent="0.25">
      <c r="B51" s="1" t="s">
        <v>38</v>
      </c>
      <c r="C51" s="8" t="s">
        <v>340</v>
      </c>
      <c r="D51" s="1" t="s">
        <v>37</v>
      </c>
      <c r="E51" s="9">
        <f>+VLOOKUP($B51,[1]DatosBase!$B$5:$G$70,4,FALSE)</f>
        <v>93375</v>
      </c>
      <c r="F51" s="18">
        <f>+VLOOKUP(B51,DatosBase!$B$5:$G$70,5,FALSE)</f>
        <v>6.2754146725876522E-2</v>
      </c>
      <c r="G51" s="3">
        <f t="shared" si="1"/>
        <v>1004.0663476140244</v>
      </c>
      <c r="H51" s="3">
        <f>+VLOOKUP(B51,DatosBase!$B$5:$G$70,6,FALSE)</f>
        <v>0</v>
      </c>
      <c r="I51" s="3">
        <f t="shared" si="2"/>
        <v>1004.0663476140244</v>
      </c>
      <c r="K51" s="228">
        <f>+VLOOKUP(B51,PRIORIDADES!$H$5:$O$149,8,FALSE)</f>
        <v>2</v>
      </c>
      <c r="L51" s="46">
        <v>1</v>
      </c>
      <c r="M51" s="229">
        <v>0</v>
      </c>
      <c r="O51" s="230">
        <v>0</v>
      </c>
      <c r="P51" s="2">
        <f>+VLOOKUP(B51,Factor_Presion!$B$5:$F$66,5,FALSE)</f>
        <v>0.18240000000000003</v>
      </c>
      <c r="Q51" s="231">
        <f t="shared" si="4"/>
        <v>1004.0663476140244</v>
      </c>
      <c r="S51" s="239">
        <f t="shared" si="0"/>
        <v>0</v>
      </c>
      <c r="T51" s="3">
        <f t="shared" si="5"/>
        <v>1004.0663476140244</v>
      </c>
      <c r="U51" s="228"/>
      <c r="V51" s="263">
        <v>0.58333333333333337</v>
      </c>
    </row>
    <row r="52" spans="2:22" x14ac:dyDescent="0.25">
      <c r="B52" s="1" t="s">
        <v>66</v>
      </c>
      <c r="C52" s="8" t="s">
        <v>340</v>
      </c>
      <c r="D52" s="1" t="s">
        <v>65</v>
      </c>
      <c r="E52" s="9">
        <f>+VLOOKUP($B52,[1]DatosBase!$B$5:$G$70,4,FALSE)</f>
        <v>10780</v>
      </c>
      <c r="F52" s="18">
        <f>+VLOOKUP(B52,DatosBase!$B$5:$G$70,5,FALSE)</f>
        <v>8.405029281364846E-3</v>
      </c>
      <c r="G52" s="3">
        <f t="shared" si="1"/>
        <v>134.48046850183755</v>
      </c>
      <c r="H52" s="3">
        <f>+VLOOKUP(B52,DatosBase!$B$5:$G$70,6,FALSE)</f>
        <v>0</v>
      </c>
      <c r="I52" s="3">
        <f t="shared" si="2"/>
        <v>134.48046850183755</v>
      </c>
      <c r="K52" s="228">
        <f>+VLOOKUP(B52,PRIORIDADES!$H$5:$O$149,8,FALSE)</f>
        <v>1</v>
      </c>
      <c r="L52" s="46">
        <v>0</v>
      </c>
      <c r="M52" s="229">
        <v>0</v>
      </c>
      <c r="O52" s="230">
        <v>0</v>
      </c>
      <c r="P52" s="2">
        <f>+VLOOKUP(B52,Factor_Presion!$B$5:$F$66,5,FALSE)</f>
        <v>0</v>
      </c>
      <c r="Q52" s="231">
        <f t="shared" si="4"/>
        <v>134.48046850183755</v>
      </c>
      <c r="S52" s="239">
        <f t="shared" si="0"/>
        <v>0</v>
      </c>
      <c r="T52" s="3">
        <f t="shared" si="5"/>
        <v>134.48046850183755</v>
      </c>
      <c r="U52" s="228"/>
      <c r="V52" s="228"/>
    </row>
    <row r="53" spans="2:22" x14ac:dyDescent="0.25">
      <c r="B53" s="40" t="s">
        <v>107</v>
      </c>
      <c r="C53" s="8" t="s">
        <v>340</v>
      </c>
      <c r="D53" s="40" t="s">
        <v>106</v>
      </c>
      <c r="E53" s="9">
        <f>+VLOOKUP($B53,[1]DatosBase!$B$5:$G$70,4,FALSE)</f>
        <v>551</v>
      </c>
      <c r="F53" s="190">
        <f>+VLOOKUP(B53,DatosBase!$B$5:$G$70,5,FALSE)</f>
        <v>1.1671469766629679E-3</v>
      </c>
      <c r="G53" s="191">
        <f t="shared" si="1"/>
        <v>18.674351626607486</v>
      </c>
      <c r="H53" s="191">
        <f>+VLOOKUP(B53,DatosBase!$B$5:$G$70,6,FALSE)</f>
        <v>0</v>
      </c>
      <c r="I53" s="191">
        <f t="shared" si="2"/>
        <v>18.674351626607486</v>
      </c>
      <c r="K53" s="228">
        <f>+VLOOKUP(B53,PRIORIDADES!$H$5:$O$149,8,FALSE)</f>
        <v>1</v>
      </c>
      <c r="L53" s="46">
        <v>0</v>
      </c>
      <c r="M53" s="229">
        <v>0</v>
      </c>
      <c r="O53" s="232">
        <v>0</v>
      </c>
      <c r="P53" s="2">
        <f>+VLOOKUP(B53,Factor_Presion!$B$5:$F$66,5,FALSE)</f>
        <v>0</v>
      </c>
      <c r="Q53" s="231">
        <f t="shared" si="4"/>
        <v>18.674351626607486</v>
      </c>
      <c r="S53" s="239">
        <f t="shared" si="0"/>
        <v>0</v>
      </c>
      <c r="T53" s="3">
        <f t="shared" si="5"/>
        <v>18.674351626607486</v>
      </c>
      <c r="U53" s="228"/>
      <c r="V53" s="228"/>
    </row>
    <row r="54" spans="2:22" x14ac:dyDescent="0.25">
      <c r="B54" s="1" t="s">
        <v>183</v>
      </c>
      <c r="C54" s="8" t="s">
        <v>340</v>
      </c>
      <c r="D54" s="1" t="s">
        <v>184</v>
      </c>
      <c r="E54" s="9">
        <f>+VLOOKUP($B54,[1]DatosBase!$B$5:$G$70,4,FALSE)</f>
        <v>168</v>
      </c>
      <c r="F54" s="18">
        <f>+VLOOKUP(B54,DatosBase!$B$5:$G$70,5,FALSE)</f>
        <v>2.1668459668180068E-4</v>
      </c>
      <c r="G54" s="3">
        <f t="shared" si="1"/>
        <v>3.4669535469088109</v>
      </c>
      <c r="H54" s="3">
        <f>+VLOOKUP(B54,DatosBase!$B$5:$G$70,6,FALSE)</f>
        <v>0</v>
      </c>
      <c r="I54" s="3">
        <f t="shared" si="2"/>
        <v>3.4669535469088109</v>
      </c>
      <c r="K54" s="228">
        <f>+VLOOKUP(B54,PRIORIDADES!$H$5:$O$149,8,FALSE)</f>
        <v>0</v>
      </c>
      <c r="L54" s="46">
        <v>0</v>
      </c>
      <c r="M54" s="229">
        <v>0</v>
      </c>
      <c r="O54" s="230">
        <v>0</v>
      </c>
      <c r="P54" s="2">
        <f>+VLOOKUP(B54,Factor_Presion!$B$5:$F$66,5,FALSE)</f>
        <v>0</v>
      </c>
      <c r="Q54" s="231">
        <f t="shared" si="4"/>
        <v>3.4669535469088109</v>
      </c>
      <c r="S54" s="239">
        <f t="shared" si="0"/>
        <v>0</v>
      </c>
      <c r="T54" s="3">
        <f t="shared" si="5"/>
        <v>3.4669535469088109</v>
      </c>
      <c r="U54" s="228"/>
      <c r="V54" s="228"/>
    </row>
    <row r="55" spans="2:22" x14ac:dyDescent="0.25">
      <c r="B55" s="1" t="s">
        <v>263</v>
      </c>
      <c r="C55" s="8" t="s">
        <v>340</v>
      </c>
      <c r="D55" s="1" t="s">
        <v>264</v>
      </c>
      <c r="E55" s="9">
        <f>+VLOOKUP($B55,[1]DatosBase!$B$5:$G$70,4,FALSE)</f>
        <v>9577</v>
      </c>
      <c r="F55" s="258">
        <f>+VLOOKUP(B55,DatosBase!$B$5:$G$70,5,FALSE)</f>
        <v>8.2846308985759531E-5</v>
      </c>
      <c r="G55" s="3">
        <f t="shared" si="1"/>
        <v>1.3255409437721526</v>
      </c>
      <c r="H55" s="3">
        <f>+VLOOKUP(B55,DatosBase!$B$5:$G$70,6,FALSE)</f>
        <v>0</v>
      </c>
      <c r="I55" s="3">
        <f t="shared" si="2"/>
        <v>1.3255409437721526</v>
      </c>
      <c r="K55" s="228">
        <f>+VLOOKUP(B55,PRIORIDADES!$H$5:$O$149,8,FALSE)</f>
        <v>0</v>
      </c>
      <c r="L55" s="46">
        <v>1</v>
      </c>
      <c r="M55" s="229">
        <v>0</v>
      </c>
      <c r="O55" s="230">
        <v>0</v>
      </c>
      <c r="P55" s="2">
        <f>+VLOOKUP(B55,Factor_Presion!$B$5:$F$66,5,FALSE)</f>
        <v>0</v>
      </c>
      <c r="Q55" s="231">
        <f t="shared" si="4"/>
        <v>1.3255409437721526</v>
      </c>
      <c r="S55" s="239">
        <f t="shared" si="0"/>
        <v>0</v>
      </c>
      <c r="T55" s="259">
        <f t="shared" si="5"/>
        <v>1.3255409437721526</v>
      </c>
      <c r="U55" s="228"/>
      <c r="V55" s="263">
        <v>0.58333333333333337</v>
      </c>
    </row>
    <row r="56" spans="2:22" x14ac:dyDescent="0.25">
      <c r="B56" s="1" t="s">
        <v>40</v>
      </c>
      <c r="C56" s="8" t="s">
        <v>344</v>
      </c>
      <c r="D56" s="1" t="s">
        <v>39</v>
      </c>
      <c r="E56" s="9">
        <f>+VLOOKUP($B56,[1]DatosBase!$B$5:$G$70,4,FALSE)</f>
        <v>4838</v>
      </c>
      <c r="F56" s="258"/>
      <c r="G56" s="3"/>
      <c r="H56" s="3"/>
      <c r="I56" s="3"/>
      <c r="K56" s="252"/>
      <c r="L56" s="46">
        <v>0</v>
      </c>
      <c r="M56" s="229">
        <v>0</v>
      </c>
      <c r="O56" s="255"/>
      <c r="P56" s="256"/>
      <c r="Q56" s="231"/>
      <c r="S56" s="239">
        <f t="shared" si="0"/>
        <v>0</v>
      </c>
      <c r="T56" s="259"/>
      <c r="U56" s="228"/>
      <c r="V56" s="228"/>
    </row>
    <row r="57" spans="2:22" x14ac:dyDescent="0.25">
      <c r="B57" s="187" t="s">
        <v>42</v>
      </c>
      <c r="C57" s="188" t="s">
        <v>345</v>
      </c>
      <c r="D57" s="187" t="s">
        <v>41</v>
      </c>
      <c r="E57" s="189">
        <f>+VLOOKUP($B57,[1]DatosBase!$B$5:$G$70,4,FALSE)</f>
        <v>115748</v>
      </c>
      <c r="F57" s="18"/>
      <c r="G57" s="3"/>
      <c r="H57" s="3"/>
      <c r="I57" s="3"/>
      <c r="K57" s="252"/>
      <c r="L57" s="46">
        <v>0</v>
      </c>
      <c r="M57" s="229">
        <v>0</v>
      </c>
      <c r="O57" s="255"/>
      <c r="P57" s="256"/>
      <c r="Q57" s="231"/>
      <c r="S57" s="239">
        <f t="shared" si="0"/>
        <v>0</v>
      </c>
      <c r="T57" s="3"/>
      <c r="U57" s="228"/>
      <c r="V57" s="228"/>
    </row>
    <row r="58" spans="2:22" x14ac:dyDescent="0.25">
      <c r="B58" s="187" t="s">
        <v>44</v>
      </c>
      <c r="C58" s="188" t="s">
        <v>345</v>
      </c>
      <c r="D58" s="187" t="s">
        <v>43</v>
      </c>
      <c r="E58" s="189">
        <f>+VLOOKUP($B58,[1]DatosBase!$B$5:$G$70,4,FALSE)</f>
        <v>75669</v>
      </c>
      <c r="F58" s="18"/>
      <c r="G58" s="3"/>
      <c r="H58" s="3"/>
      <c r="I58" s="3"/>
      <c r="K58" s="252"/>
      <c r="L58" s="46">
        <v>1</v>
      </c>
      <c r="M58" s="229">
        <v>0</v>
      </c>
      <c r="O58" s="255"/>
      <c r="P58" s="256"/>
      <c r="Q58" s="231"/>
      <c r="S58" s="239">
        <f t="shared" si="0"/>
        <v>0</v>
      </c>
      <c r="T58" s="3"/>
      <c r="U58" s="228"/>
      <c r="V58" s="263">
        <v>0.58333333333333337</v>
      </c>
    </row>
    <row r="59" spans="2:22" x14ac:dyDescent="0.25">
      <c r="B59" s="187" t="s">
        <v>52</v>
      </c>
      <c r="C59" s="188" t="s">
        <v>345</v>
      </c>
      <c r="D59" s="187" t="s">
        <v>51</v>
      </c>
      <c r="E59" s="189">
        <f>+VLOOKUP($B59,[1]DatosBase!$B$5:$G$70,4,FALSE)</f>
        <v>2888</v>
      </c>
      <c r="F59" s="258"/>
      <c r="G59" s="3"/>
      <c r="H59" s="3"/>
      <c r="I59" s="3"/>
      <c r="K59" s="252"/>
      <c r="L59" s="46">
        <v>0</v>
      </c>
      <c r="M59" s="229">
        <v>0</v>
      </c>
      <c r="O59" s="255"/>
      <c r="P59" s="256"/>
      <c r="Q59" s="231"/>
      <c r="S59" s="239">
        <f t="shared" si="0"/>
        <v>0</v>
      </c>
      <c r="T59" s="259"/>
      <c r="U59" s="228"/>
      <c r="V59" s="228"/>
    </row>
    <row r="60" spans="2:22" x14ac:dyDescent="0.25">
      <c r="B60" s="1" t="s">
        <v>68</v>
      </c>
      <c r="C60" s="8" t="s">
        <v>345</v>
      </c>
      <c r="D60" s="1" t="s">
        <v>67</v>
      </c>
      <c r="E60" s="9">
        <f>+VLOOKUP($B60,[1]DatosBase!$B$5:$G$70,4,FALSE)</f>
        <v>3918</v>
      </c>
      <c r="F60" s="18"/>
      <c r="G60" s="3"/>
      <c r="H60" s="3"/>
      <c r="I60" s="3"/>
      <c r="K60" s="252"/>
      <c r="L60" s="46">
        <v>0</v>
      </c>
      <c r="M60" s="229">
        <v>0</v>
      </c>
      <c r="O60" s="255"/>
      <c r="P60" s="256"/>
      <c r="Q60" s="231"/>
      <c r="S60" s="239">
        <f t="shared" si="0"/>
        <v>0</v>
      </c>
      <c r="T60" s="3"/>
      <c r="U60" s="228"/>
      <c r="V60" s="228"/>
    </row>
    <row r="61" spans="2:22" x14ac:dyDescent="0.25">
      <c r="B61" s="1" t="s">
        <v>70</v>
      </c>
      <c r="C61" s="8" t="s">
        <v>345</v>
      </c>
      <c r="D61" s="1" t="s">
        <v>69</v>
      </c>
      <c r="E61" s="9">
        <f>+VLOOKUP($B61,[1]DatosBase!$B$5:$G$70,4,FALSE)</f>
        <v>3723</v>
      </c>
      <c r="F61" s="18"/>
      <c r="G61" s="3"/>
      <c r="H61" s="3"/>
      <c r="I61" s="3"/>
      <c r="K61" s="252"/>
      <c r="L61" s="46">
        <v>0</v>
      </c>
      <c r="M61" s="229">
        <v>0</v>
      </c>
      <c r="O61" s="255"/>
      <c r="P61" s="256"/>
      <c r="Q61" s="231"/>
      <c r="S61" s="239">
        <f t="shared" si="0"/>
        <v>0</v>
      </c>
      <c r="T61" s="3"/>
      <c r="U61" s="228"/>
      <c r="V61" s="228"/>
    </row>
    <row r="62" spans="2:22" x14ac:dyDescent="0.25">
      <c r="B62" s="1" t="s">
        <v>78</v>
      </c>
      <c r="C62" s="8" t="s">
        <v>345</v>
      </c>
      <c r="D62" s="1" t="s">
        <v>53</v>
      </c>
      <c r="E62" s="9">
        <f>+VLOOKUP($B62,[1]DatosBase!$B$5:$G$70,4,FALSE)</f>
        <v>11145</v>
      </c>
      <c r="F62" s="18"/>
      <c r="G62" s="3"/>
      <c r="H62" s="3"/>
      <c r="I62" s="3"/>
      <c r="K62" s="252"/>
      <c r="L62" s="46">
        <v>0</v>
      </c>
      <c r="M62" s="229">
        <v>0</v>
      </c>
      <c r="O62" s="255"/>
      <c r="P62" s="256"/>
      <c r="Q62" s="231"/>
      <c r="S62" s="239">
        <f t="shared" si="0"/>
        <v>0</v>
      </c>
      <c r="T62" s="3"/>
      <c r="U62" s="228"/>
      <c r="V62" s="228"/>
    </row>
    <row r="63" spans="2:22" x14ac:dyDescent="0.25">
      <c r="B63" s="1" t="s">
        <v>79</v>
      </c>
      <c r="C63" s="8" t="s">
        <v>345</v>
      </c>
      <c r="D63" s="1" t="s">
        <v>118</v>
      </c>
      <c r="E63" s="9">
        <f>+VLOOKUP($B63,[1]DatosBase!$B$5:$G$70,4,FALSE)</f>
        <v>3144</v>
      </c>
      <c r="F63" s="18"/>
      <c r="G63" s="3"/>
      <c r="H63" s="3"/>
      <c r="I63" s="3"/>
      <c r="K63" s="252"/>
      <c r="L63" s="46">
        <v>0</v>
      </c>
      <c r="M63" s="229">
        <v>0</v>
      </c>
      <c r="O63" s="255"/>
      <c r="P63" s="256"/>
      <c r="Q63" s="231"/>
      <c r="S63" s="239">
        <f t="shared" si="0"/>
        <v>0</v>
      </c>
      <c r="T63" s="3"/>
      <c r="U63" s="228"/>
      <c r="V63" s="228"/>
    </row>
    <row r="64" spans="2:22" x14ac:dyDescent="0.25">
      <c r="B64" s="1" t="s">
        <v>48</v>
      </c>
      <c r="C64" s="8" t="s">
        <v>348</v>
      </c>
      <c r="D64" s="1" t="s">
        <v>47</v>
      </c>
      <c r="E64" s="9">
        <f>+VLOOKUP($B64,[1]DatosBase!$B$5:$G$70,4,FALSE)</f>
        <v>78939</v>
      </c>
      <c r="F64" s="18"/>
      <c r="G64" s="3"/>
      <c r="H64" s="3"/>
      <c r="I64" s="3"/>
      <c r="K64" s="252"/>
      <c r="L64" s="46">
        <v>0</v>
      </c>
      <c r="M64" s="229">
        <v>0</v>
      </c>
      <c r="O64" s="255"/>
      <c r="P64" s="256"/>
      <c r="Q64" s="231"/>
      <c r="S64" s="239">
        <f t="shared" si="0"/>
        <v>0</v>
      </c>
      <c r="T64" s="3"/>
      <c r="U64" s="228"/>
      <c r="V64" s="228"/>
    </row>
    <row r="65" spans="2:22" x14ac:dyDescent="0.25">
      <c r="B65" s="5" t="s">
        <v>50</v>
      </c>
      <c r="C65" s="8" t="s">
        <v>348</v>
      </c>
      <c r="D65" s="5" t="s">
        <v>49</v>
      </c>
      <c r="E65" s="9">
        <f>+VLOOKUP($B65,[1]DatosBase!$B$5:$G$70,4,FALSE)</f>
        <v>143400</v>
      </c>
      <c r="F65" s="18"/>
      <c r="G65" s="3"/>
      <c r="H65" s="3"/>
      <c r="I65" s="3"/>
      <c r="K65" s="252"/>
      <c r="L65" s="46">
        <v>1</v>
      </c>
      <c r="M65" s="229">
        <v>0</v>
      </c>
      <c r="O65" s="255"/>
      <c r="P65" s="256"/>
      <c r="Q65" s="231"/>
      <c r="S65" s="239">
        <f t="shared" si="0"/>
        <v>0</v>
      </c>
      <c r="T65" s="3"/>
      <c r="U65" s="228"/>
      <c r="V65" s="263">
        <v>0.58333333333333337</v>
      </c>
    </row>
    <row r="66" spans="2:22" x14ac:dyDescent="0.25">
      <c r="B66" s="175" t="s">
        <v>54</v>
      </c>
      <c r="C66" s="176" t="s">
        <v>350</v>
      </c>
      <c r="D66" s="59" t="s">
        <v>45</v>
      </c>
      <c r="E66" s="9">
        <f>+VLOOKUP($B66,[1]DatosBase!$B$5:$G$70,4,FALSE)</f>
        <v>59068</v>
      </c>
      <c r="F66" s="18"/>
      <c r="G66" s="3"/>
      <c r="H66" s="3"/>
      <c r="I66" s="3"/>
      <c r="K66" s="252"/>
      <c r="L66" s="46">
        <v>0</v>
      </c>
      <c r="M66" s="229">
        <v>0</v>
      </c>
      <c r="O66" s="255"/>
      <c r="P66" s="256"/>
      <c r="Q66" s="231"/>
      <c r="S66" s="239">
        <f t="shared" si="0"/>
        <v>0</v>
      </c>
      <c r="T66" s="3"/>
      <c r="U66" s="228"/>
      <c r="V66" s="228"/>
    </row>
    <row r="67" spans="2:22" x14ac:dyDescent="0.25">
      <c r="B67" s="175" t="s">
        <v>77</v>
      </c>
      <c r="C67" s="176" t="s">
        <v>473</v>
      </c>
      <c r="D67" s="59" t="s">
        <v>46</v>
      </c>
      <c r="E67" s="9">
        <f>+VLOOKUP($B67,[1]DatosBase!$B$5:$G$70,4,FALSE)</f>
        <v>27009</v>
      </c>
      <c r="F67" s="18"/>
      <c r="G67" s="3"/>
      <c r="H67" s="3"/>
      <c r="I67" s="3"/>
      <c r="K67" s="252"/>
      <c r="L67" s="46">
        <v>1</v>
      </c>
      <c r="M67" s="229">
        <v>0</v>
      </c>
      <c r="O67" s="255"/>
      <c r="P67" s="256"/>
      <c r="Q67" s="231"/>
      <c r="S67" s="239">
        <f t="shared" si="0"/>
        <v>0</v>
      </c>
      <c r="T67" s="3"/>
      <c r="U67" s="228"/>
      <c r="V67" s="263">
        <v>0.58333333333333337</v>
      </c>
    </row>
    <row r="68" spans="2:22" x14ac:dyDescent="0.25">
      <c r="B68" s="175" t="s">
        <v>471</v>
      </c>
      <c r="C68" s="176" t="s">
        <v>474</v>
      </c>
      <c r="D68" s="59" t="s">
        <v>472</v>
      </c>
      <c r="E68" s="9">
        <f>+VLOOKUP($B68,[1]DatosBase!$B$5:$G$70,4,FALSE)</f>
        <v>0</v>
      </c>
      <c r="F68" s="18"/>
      <c r="G68" s="3"/>
      <c r="H68" s="3"/>
      <c r="I68" s="3"/>
      <c r="K68" s="252"/>
      <c r="L68" s="46">
        <v>0</v>
      </c>
      <c r="M68" s="254">
        <f t="shared" si="3"/>
        <v>0</v>
      </c>
      <c r="O68" s="255"/>
      <c r="P68" s="256"/>
      <c r="Q68" s="231"/>
      <c r="S68" s="239">
        <f t="shared" si="0"/>
        <v>0</v>
      </c>
      <c r="T68" s="3"/>
      <c r="U68" s="228"/>
      <c r="V68" s="228"/>
    </row>
    <row r="69" spans="2:22" x14ac:dyDescent="0.25">
      <c r="B69" s="233"/>
      <c r="C69" s="234"/>
      <c r="D69" s="235"/>
      <c r="E69" s="9"/>
      <c r="F69" s="18"/>
      <c r="G69" s="3"/>
      <c r="H69" s="3"/>
      <c r="I69" s="3"/>
      <c r="K69" s="252"/>
      <c r="L69" s="46"/>
      <c r="M69" s="254"/>
      <c r="O69" s="255"/>
      <c r="P69" s="256"/>
      <c r="Q69" s="231"/>
      <c r="S69" s="9"/>
      <c r="T69" s="3"/>
      <c r="U69" s="252"/>
    </row>
    <row r="70" spans="2:22" x14ac:dyDescent="0.25">
      <c r="B70" s="233"/>
      <c r="C70" s="234"/>
      <c r="D70" s="235"/>
      <c r="E70" s="9"/>
      <c r="F70" s="18"/>
      <c r="G70" s="3"/>
      <c r="H70" s="3"/>
      <c r="I70" s="3"/>
      <c r="K70" s="252"/>
      <c r="L70" s="46"/>
      <c r="M70" s="254"/>
      <c r="O70" s="255"/>
      <c r="P70" s="256"/>
      <c r="Q70" s="231"/>
      <c r="S70" s="9"/>
      <c r="T70" s="3"/>
      <c r="U70" s="252"/>
    </row>
    <row r="71" spans="2:22" x14ac:dyDescent="0.25">
      <c r="B71" s="233"/>
      <c r="C71" s="234"/>
      <c r="D71" s="235"/>
      <c r="E71" s="9"/>
      <c r="F71" s="18"/>
      <c r="G71" s="3"/>
      <c r="H71" s="3"/>
      <c r="I71" s="3"/>
      <c r="K71" s="252"/>
      <c r="L71" s="253"/>
      <c r="M71" s="254"/>
      <c r="O71" s="255"/>
      <c r="P71" s="256"/>
      <c r="Q71" s="231"/>
      <c r="S71" s="239"/>
      <c r="T71" s="3"/>
      <c r="U71" s="252"/>
    </row>
    <row r="72" spans="2:22" x14ac:dyDescent="0.25">
      <c r="B72" s="233"/>
      <c r="C72" s="234"/>
      <c r="D72" s="235"/>
      <c r="E72" s="9"/>
      <c r="F72" s="18"/>
      <c r="G72" s="3"/>
      <c r="H72" s="3"/>
      <c r="I72" s="3"/>
      <c r="K72" s="252"/>
      <c r="L72" s="253"/>
      <c r="M72" s="254"/>
      <c r="O72" s="255"/>
      <c r="P72" s="256"/>
      <c r="Q72" s="231"/>
      <c r="S72" s="239"/>
      <c r="T72" s="3"/>
      <c r="U72" s="252"/>
    </row>
    <row r="73" spans="2:22" x14ac:dyDescent="0.25">
      <c r="B73" s="233"/>
      <c r="C73" s="234"/>
      <c r="D73" s="235"/>
      <c r="E73" s="9"/>
      <c r="F73" s="18"/>
      <c r="G73" s="3"/>
      <c r="H73" s="3"/>
      <c r="I73" s="3"/>
      <c r="K73" s="252"/>
      <c r="L73" s="253"/>
      <c r="M73" s="254"/>
      <c r="O73" s="255"/>
      <c r="P73" s="256"/>
      <c r="Q73" s="231"/>
      <c r="S73" s="239"/>
      <c r="T73" s="3"/>
      <c r="U73" s="252"/>
    </row>
    <row r="74" spans="2:22" x14ac:dyDescent="0.25">
      <c r="B74" s="233"/>
      <c r="C74" s="234"/>
      <c r="D74" s="235"/>
      <c r="E74" s="9"/>
      <c r="F74" s="18"/>
      <c r="G74" s="3"/>
      <c r="H74" s="3"/>
      <c r="I74" s="3"/>
      <c r="K74" s="252"/>
      <c r="L74" s="253"/>
      <c r="M74" s="254"/>
      <c r="O74" s="255"/>
      <c r="P74" s="256"/>
      <c r="Q74" s="231"/>
      <c r="S74" s="239"/>
      <c r="T74" s="3"/>
      <c r="U74" s="252"/>
    </row>
    <row r="75" spans="2:22" ht="18.75" x14ac:dyDescent="0.3">
      <c r="B75" s="14" t="s">
        <v>272</v>
      </c>
      <c r="C75" s="37"/>
      <c r="D75" s="15"/>
      <c r="E75" s="16">
        <f>SUM(E7:E54)</f>
        <v>987991</v>
      </c>
      <c r="F75" s="19">
        <f>SUM(F7:F54)</f>
        <v>0.67587854810892967</v>
      </c>
      <c r="G75" s="16">
        <f>SUM(G7:G54)</f>
        <v>10814.056769742874</v>
      </c>
      <c r="H75" s="16">
        <f>SUM(H7:H55)</f>
        <v>631.62478062644834</v>
      </c>
      <c r="I75" s="16">
        <f>SUM(I7:I54)</f>
        <v>10194.490806695889</v>
      </c>
      <c r="Q75" s="17">
        <f>SUM(Q7:Q54)</f>
        <v>10194.490806695889</v>
      </c>
      <c r="S75" s="21">
        <f>SUM(S7:S70)</f>
        <v>0</v>
      </c>
      <c r="T75" s="17">
        <f>SUM(T7:T54)</f>
        <v>10194.490806695889</v>
      </c>
    </row>
  </sheetData>
  <autoFilter ref="B6:V75"/>
  <conditionalFormatting sqref="O7:O30 M7:M19 O39:O56 O71:O74 M71:M74">
    <cfRule type="cellIs" dxfId="173" priority="23" operator="equal">
      <formula>0</formula>
    </cfRule>
    <cfRule type="cellIs" dxfId="172" priority="24" operator="equal">
      <formula>1</formula>
    </cfRule>
  </conditionalFormatting>
  <conditionalFormatting sqref="O32:O35">
    <cfRule type="cellIs" dxfId="171" priority="20" operator="equal">
      <formula>0</formula>
    </cfRule>
    <cfRule type="cellIs" dxfId="170" priority="21" operator="equal">
      <formula>1</formula>
    </cfRule>
  </conditionalFormatting>
  <conditionalFormatting sqref="O31">
    <cfRule type="cellIs" dxfId="169" priority="18" operator="equal">
      <formula>0</formula>
    </cfRule>
    <cfRule type="cellIs" dxfId="168" priority="19" operator="equal">
      <formula>1</formula>
    </cfRule>
  </conditionalFormatting>
  <conditionalFormatting sqref="O36">
    <cfRule type="cellIs" dxfId="167" priority="16" operator="equal">
      <formula>0</formula>
    </cfRule>
    <cfRule type="cellIs" dxfId="166" priority="17" operator="equal">
      <formula>1</formula>
    </cfRule>
  </conditionalFormatting>
  <conditionalFormatting sqref="O37">
    <cfRule type="cellIs" dxfId="165" priority="14" operator="equal">
      <formula>0</formula>
    </cfRule>
    <cfRule type="cellIs" dxfId="164" priority="15" operator="equal">
      <formula>1</formula>
    </cfRule>
  </conditionalFormatting>
  <conditionalFormatting sqref="O38">
    <cfRule type="cellIs" dxfId="163" priority="12" operator="equal">
      <formula>0</formula>
    </cfRule>
    <cfRule type="cellIs" dxfId="162" priority="13" operator="equal">
      <formula>1</formula>
    </cfRule>
  </conditionalFormatting>
  <conditionalFormatting sqref="F7:F74">
    <cfRule type="dataBar" priority="1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{4B25E732-0722-485A-8301-D85D5C262BC8}</x14:id>
        </ext>
      </extLst>
    </cfRule>
  </conditionalFormatting>
  <conditionalFormatting sqref="K7:K74">
    <cfRule type="iconSet" priority="191">
      <iconSet>
        <cfvo type="percent" val="0"/>
        <cfvo type="percent" val="33"/>
        <cfvo type="percent" val="67"/>
      </iconSet>
    </cfRule>
  </conditionalFormatting>
  <conditionalFormatting sqref="M68:M70 O57:O70">
    <cfRule type="cellIs" dxfId="161" priority="3" operator="equal">
      <formula>0</formula>
    </cfRule>
    <cfRule type="cellIs" dxfId="160" priority="4" operator="equal">
      <formula>1</formula>
    </cfRule>
  </conditionalFormatting>
  <conditionalFormatting sqref="M20:M67">
    <cfRule type="cellIs" dxfId="159" priority="1" operator="equal">
      <formula>0</formula>
    </cfRule>
    <cfRule type="cellIs" dxfId="158" priority="2" operator="equal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8" scale="5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25E732-0722-485A-8301-D85D5C262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F7:F74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52"/>
  <sheetViews>
    <sheetView workbookViewId="0">
      <selection activeCell="E69" sqref="E69"/>
    </sheetView>
  </sheetViews>
  <sheetFormatPr baseColWidth="10" defaultRowHeight="15" x14ac:dyDescent="0.25"/>
  <cols>
    <col min="1" max="1" width="24.5703125" customWidth="1"/>
    <col min="2" max="2" width="28.140625" bestFit="1" customWidth="1"/>
    <col min="3" max="3" width="44" bestFit="1" customWidth="1"/>
    <col min="4" max="4" width="39.28515625" bestFit="1" customWidth="1"/>
  </cols>
  <sheetData>
    <row r="1" spans="1:5" x14ac:dyDescent="0.25">
      <c r="B1" s="206"/>
      <c r="C1" s="271" t="s">
        <v>1416</v>
      </c>
      <c r="D1" s="272"/>
    </row>
    <row r="2" spans="1:5" x14ac:dyDescent="0.25">
      <c r="A2" s="210" t="s">
        <v>483</v>
      </c>
      <c r="B2" s="210" t="s">
        <v>476</v>
      </c>
      <c r="C2" s="210" t="s">
        <v>270</v>
      </c>
      <c r="D2" s="210" t="s">
        <v>485</v>
      </c>
    </row>
    <row r="3" spans="1:5" x14ac:dyDescent="0.25">
      <c r="A3" s="209" t="s">
        <v>428</v>
      </c>
      <c r="B3" s="209" t="s">
        <v>126</v>
      </c>
      <c r="C3" s="209" t="s">
        <v>1419</v>
      </c>
      <c r="D3" s="209" t="s">
        <v>1574</v>
      </c>
      <c r="E3">
        <f>+VLOOKUP(B3,GIS!$B$2:$C$147,2,0)</f>
        <v>0</v>
      </c>
    </row>
    <row r="4" spans="1:5" x14ac:dyDescent="0.25">
      <c r="A4" s="209" t="s">
        <v>428</v>
      </c>
      <c r="B4" s="209" t="s">
        <v>126</v>
      </c>
      <c r="C4" s="209" t="s">
        <v>1420</v>
      </c>
      <c r="D4" s="209" t="s">
        <v>1575</v>
      </c>
      <c r="E4">
        <f>+VLOOKUP(B4,GIS!$B$2:$C$147,2,0)</f>
        <v>0</v>
      </c>
    </row>
    <row r="5" spans="1:5" x14ac:dyDescent="0.25">
      <c r="A5" s="209" t="s">
        <v>428</v>
      </c>
      <c r="B5" s="209" t="s">
        <v>126</v>
      </c>
      <c r="C5" s="209" t="s">
        <v>1420</v>
      </c>
      <c r="D5" s="209" t="s">
        <v>1576</v>
      </c>
      <c r="E5">
        <f>+VLOOKUP(B5,GIS!$B$2:$C$147,2,0)</f>
        <v>0</v>
      </c>
    </row>
    <row r="6" spans="1:5" x14ac:dyDescent="0.25">
      <c r="A6" s="209" t="s">
        <v>428</v>
      </c>
      <c r="B6" s="209" t="s">
        <v>126</v>
      </c>
      <c r="C6" s="209" t="s">
        <v>1421</v>
      </c>
      <c r="D6" s="209" t="s">
        <v>1577</v>
      </c>
      <c r="E6">
        <f>+VLOOKUP(B6,GIS!$B$2:$C$147,2,0)</f>
        <v>0</v>
      </c>
    </row>
    <row r="7" spans="1:5" x14ac:dyDescent="0.25">
      <c r="A7" s="209" t="s">
        <v>428</v>
      </c>
      <c r="B7" s="209" t="s">
        <v>190</v>
      </c>
      <c r="C7" s="209" t="s">
        <v>1422</v>
      </c>
      <c r="D7" s="209" t="s">
        <v>1578</v>
      </c>
      <c r="E7">
        <f>+VLOOKUP(B7,GIS!$B$2:$C$147,2,0)</f>
        <v>0</v>
      </c>
    </row>
    <row r="8" spans="1:5" x14ac:dyDescent="0.25">
      <c r="A8" s="209" t="s">
        <v>466</v>
      </c>
      <c r="B8" s="209" t="s">
        <v>178</v>
      </c>
      <c r="C8" s="209" t="s">
        <v>1423</v>
      </c>
      <c r="D8" s="209" t="s">
        <v>1579</v>
      </c>
      <c r="E8">
        <f>+VLOOKUP(B8,GIS!$B$2:$C$147,2,0)</f>
        <v>0</v>
      </c>
    </row>
    <row r="9" spans="1:5" x14ac:dyDescent="0.25">
      <c r="A9" s="209" t="s">
        <v>466</v>
      </c>
      <c r="B9" s="209" t="s">
        <v>178</v>
      </c>
      <c r="C9" s="209" t="s">
        <v>1424</v>
      </c>
      <c r="D9" s="209" t="s">
        <v>1580</v>
      </c>
      <c r="E9">
        <f>+VLOOKUP(B9,GIS!$B$2:$C$147,2,0)</f>
        <v>0</v>
      </c>
    </row>
    <row r="10" spans="1:5" x14ac:dyDescent="0.25">
      <c r="A10" s="209" t="s">
        <v>466</v>
      </c>
      <c r="B10" s="209" t="s">
        <v>178</v>
      </c>
      <c r="C10" s="209" t="s">
        <v>1424</v>
      </c>
      <c r="D10" s="209" t="s">
        <v>1580</v>
      </c>
      <c r="E10">
        <f>+VLOOKUP(B10,GIS!$B$2:$C$147,2,0)</f>
        <v>0</v>
      </c>
    </row>
    <row r="11" spans="1:5" x14ac:dyDescent="0.25">
      <c r="A11" s="209" t="s">
        <v>467</v>
      </c>
      <c r="B11" s="209" t="s">
        <v>120</v>
      </c>
      <c r="C11" s="209" t="s">
        <v>1425</v>
      </c>
      <c r="D11" s="209" t="s">
        <v>1581</v>
      </c>
      <c r="E11">
        <f>+VLOOKUP(B11,GIS!$B$2:$C$147,2,0)</f>
        <v>0</v>
      </c>
    </row>
    <row r="12" spans="1:5" x14ac:dyDescent="0.25">
      <c r="A12" s="209" t="s">
        <v>467</v>
      </c>
      <c r="B12" s="209" t="s">
        <v>120</v>
      </c>
      <c r="C12" s="209" t="s">
        <v>1419</v>
      </c>
      <c r="D12" s="209" t="s">
        <v>1582</v>
      </c>
      <c r="E12">
        <f>+VLOOKUP(B12,GIS!$B$2:$C$147,2,0)</f>
        <v>0</v>
      </c>
    </row>
    <row r="13" spans="1:5" x14ac:dyDescent="0.25">
      <c r="A13" s="209" t="s">
        <v>428</v>
      </c>
      <c r="B13" s="209" t="s">
        <v>128</v>
      </c>
      <c r="C13" s="209" t="s">
        <v>1426</v>
      </c>
      <c r="D13" s="209" t="s">
        <v>1583</v>
      </c>
      <c r="E13">
        <f>+VLOOKUP(B13,GIS!$B$2:$C$147,2,0)</f>
        <v>0</v>
      </c>
    </row>
    <row r="14" spans="1:5" x14ac:dyDescent="0.25">
      <c r="A14" s="209" t="s">
        <v>428</v>
      </c>
      <c r="B14" s="209" t="s">
        <v>128</v>
      </c>
      <c r="C14" s="209" t="s">
        <v>1427</v>
      </c>
      <c r="D14" s="209" t="s">
        <v>1583</v>
      </c>
      <c r="E14">
        <f>+VLOOKUP(B14,GIS!$B$2:$C$147,2,0)</f>
        <v>0</v>
      </c>
    </row>
    <row r="15" spans="1:5" x14ac:dyDescent="0.25">
      <c r="A15" s="209" t="s">
        <v>466</v>
      </c>
      <c r="B15" s="209" t="s">
        <v>174</v>
      </c>
      <c r="C15" s="209" t="s">
        <v>1428</v>
      </c>
      <c r="D15" s="209" t="s">
        <v>1584</v>
      </c>
      <c r="E15">
        <f>+VLOOKUP(B15,GIS!$B$2:$C$147,2,0)</f>
        <v>0</v>
      </c>
    </row>
    <row r="16" spans="1:5" x14ac:dyDescent="0.25">
      <c r="A16" s="209" t="s">
        <v>466</v>
      </c>
      <c r="B16" s="209" t="s">
        <v>134</v>
      </c>
      <c r="C16" s="209" t="s">
        <v>1429</v>
      </c>
      <c r="D16" s="209" t="s">
        <v>1585</v>
      </c>
      <c r="E16">
        <f>+VLOOKUP(B16,GIS!$B$2:$C$147,2,0)</f>
        <v>0</v>
      </c>
    </row>
    <row r="17" spans="1:5" x14ac:dyDescent="0.25">
      <c r="A17" s="209" t="s">
        <v>466</v>
      </c>
      <c r="B17" s="209" t="s">
        <v>134</v>
      </c>
      <c r="C17" s="209" t="s">
        <v>1429</v>
      </c>
      <c r="D17" s="209" t="s">
        <v>1586</v>
      </c>
      <c r="E17">
        <f>+VLOOKUP(B17,GIS!$B$2:$C$147,2,0)</f>
        <v>0</v>
      </c>
    </row>
    <row r="18" spans="1:5" x14ac:dyDescent="0.25">
      <c r="A18" s="209" t="s">
        <v>428</v>
      </c>
      <c r="B18" s="209" t="s">
        <v>132</v>
      </c>
      <c r="C18" s="209" t="s">
        <v>1430</v>
      </c>
      <c r="D18" s="209" t="s">
        <v>1587</v>
      </c>
      <c r="E18">
        <f>+VLOOKUP(B18,GIS!$B$2:$C$147,2,0)</f>
        <v>0</v>
      </c>
    </row>
    <row r="19" spans="1:5" x14ac:dyDescent="0.25">
      <c r="A19" s="209" t="s">
        <v>428</v>
      </c>
      <c r="B19" s="209" t="s">
        <v>264</v>
      </c>
      <c r="C19" s="209" t="s">
        <v>1431</v>
      </c>
      <c r="D19" s="209" t="s">
        <v>1588</v>
      </c>
      <c r="E19">
        <f>+VLOOKUP(B19,GIS!$B$2:$C$147,2,0)</f>
        <v>1</v>
      </c>
    </row>
    <row r="20" spans="1:5" x14ac:dyDescent="0.25">
      <c r="A20" s="209" t="s">
        <v>466</v>
      </c>
      <c r="B20" s="209" t="s">
        <v>230</v>
      </c>
      <c r="C20" s="209" t="s">
        <v>1432</v>
      </c>
      <c r="D20" s="209" t="s">
        <v>1589</v>
      </c>
      <c r="E20">
        <f>+VLOOKUP(B20,GIS!$B$2:$C$147,2,0)</f>
        <v>0</v>
      </c>
    </row>
    <row r="21" spans="1:5" x14ac:dyDescent="0.25">
      <c r="A21" s="209" t="s">
        <v>466</v>
      </c>
      <c r="B21" s="209" t="s">
        <v>230</v>
      </c>
      <c r="C21" s="209" t="s">
        <v>1433</v>
      </c>
      <c r="D21" s="209" t="s">
        <v>1590</v>
      </c>
      <c r="E21">
        <f>+VLOOKUP(B21,GIS!$B$2:$C$147,2,0)</f>
        <v>0</v>
      </c>
    </row>
    <row r="22" spans="1:5" x14ac:dyDescent="0.25">
      <c r="A22" s="209" t="s">
        <v>428</v>
      </c>
      <c r="B22" s="209" t="s">
        <v>130</v>
      </c>
      <c r="C22" s="209" t="s">
        <v>1434</v>
      </c>
      <c r="D22" s="209" t="s">
        <v>1591</v>
      </c>
      <c r="E22">
        <f>+VLOOKUP(B22,GIS!$B$2:$C$147,2,0)</f>
        <v>0</v>
      </c>
    </row>
    <row r="23" spans="1:5" x14ac:dyDescent="0.25">
      <c r="A23" s="209" t="s">
        <v>426</v>
      </c>
      <c r="B23" s="209" t="s">
        <v>47</v>
      </c>
      <c r="C23" s="209" t="s">
        <v>1435</v>
      </c>
      <c r="D23" s="209" t="s">
        <v>1592</v>
      </c>
      <c r="E23">
        <f>+VLOOKUP(B23,GIS!$B$2:$C$147,2,0)</f>
        <v>0</v>
      </c>
    </row>
    <row r="24" spans="1:5" x14ac:dyDescent="0.25">
      <c r="A24" s="209" t="s">
        <v>426</v>
      </c>
      <c r="B24" s="209" t="s">
        <v>47</v>
      </c>
      <c r="C24" s="209" t="s">
        <v>1436</v>
      </c>
      <c r="D24" s="209" t="s">
        <v>1593</v>
      </c>
      <c r="E24">
        <f>+VLOOKUP(B24,GIS!$B$2:$C$147,2,0)</f>
        <v>0</v>
      </c>
    </row>
    <row r="25" spans="1:5" x14ac:dyDescent="0.25">
      <c r="A25" s="209" t="s">
        <v>426</v>
      </c>
      <c r="B25" s="209" t="s">
        <v>47</v>
      </c>
      <c r="C25" s="209" t="s">
        <v>1435</v>
      </c>
      <c r="D25" s="209" t="s">
        <v>1594</v>
      </c>
      <c r="E25">
        <f>+VLOOKUP(B25,GIS!$B$2:$C$147,2,0)</f>
        <v>0</v>
      </c>
    </row>
    <row r="26" spans="1:5" x14ac:dyDescent="0.25">
      <c r="A26" s="209" t="s">
        <v>426</v>
      </c>
      <c r="B26" s="209" t="s">
        <v>47</v>
      </c>
      <c r="C26" s="209" t="s">
        <v>1437</v>
      </c>
      <c r="D26" s="209" t="s">
        <v>1595</v>
      </c>
      <c r="E26">
        <f>+VLOOKUP(B26,GIS!$B$2:$C$147,2,0)</f>
        <v>0</v>
      </c>
    </row>
    <row r="27" spans="1:5" x14ac:dyDescent="0.25">
      <c r="A27" s="209" t="s">
        <v>426</v>
      </c>
      <c r="B27" s="209" t="s">
        <v>47</v>
      </c>
      <c r="C27" s="209" t="s">
        <v>1438</v>
      </c>
      <c r="D27" s="209" t="s">
        <v>1596</v>
      </c>
      <c r="E27">
        <f>+VLOOKUP(B27,GIS!$B$2:$C$147,2,0)</f>
        <v>0</v>
      </c>
    </row>
    <row r="28" spans="1:5" x14ac:dyDescent="0.25">
      <c r="A28" s="209" t="s">
        <v>426</v>
      </c>
      <c r="B28" s="209" t="s">
        <v>47</v>
      </c>
      <c r="C28" s="209" t="s">
        <v>1439</v>
      </c>
      <c r="D28" s="209" t="s">
        <v>1597</v>
      </c>
      <c r="E28">
        <f>+VLOOKUP(B28,GIS!$B$2:$C$147,2,0)</f>
        <v>0</v>
      </c>
    </row>
    <row r="29" spans="1:5" x14ac:dyDescent="0.25">
      <c r="A29" s="209" t="s">
        <v>426</v>
      </c>
      <c r="B29" s="209" t="s">
        <v>47</v>
      </c>
      <c r="C29" s="209" t="s">
        <v>1440</v>
      </c>
      <c r="D29" s="209" t="s">
        <v>1595</v>
      </c>
      <c r="E29">
        <f>+VLOOKUP(B29,GIS!$B$2:$C$147,2,0)</f>
        <v>0</v>
      </c>
    </row>
    <row r="30" spans="1:5" x14ac:dyDescent="0.25">
      <c r="A30" s="209" t="s">
        <v>426</v>
      </c>
      <c r="B30" s="209" t="s">
        <v>47</v>
      </c>
      <c r="C30" s="209" t="s">
        <v>1438</v>
      </c>
      <c r="D30" s="209" t="s">
        <v>1598</v>
      </c>
      <c r="E30">
        <f>+VLOOKUP(B30,GIS!$B$2:$C$147,2,0)</f>
        <v>0</v>
      </c>
    </row>
    <row r="31" spans="1:5" x14ac:dyDescent="0.25">
      <c r="A31" s="209" t="s">
        <v>426</v>
      </c>
      <c r="B31" s="209" t="s">
        <v>47</v>
      </c>
      <c r="C31" s="209" t="s">
        <v>1438</v>
      </c>
      <c r="D31" s="209" t="s">
        <v>1599</v>
      </c>
      <c r="E31">
        <f>+VLOOKUP(B31,GIS!$B$2:$C$147,2,0)</f>
        <v>0</v>
      </c>
    </row>
    <row r="32" spans="1:5" x14ac:dyDescent="0.25">
      <c r="A32" s="209" t="s">
        <v>426</v>
      </c>
      <c r="B32" s="209" t="s">
        <v>47</v>
      </c>
      <c r="C32" s="209" t="s">
        <v>1441</v>
      </c>
      <c r="D32" s="209" t="s">
        <v>1600</v>
      </c>
      <c r="E32">
        <f>+VLOOKUP(B32,GIS!$B$2:$C$147,2,0)</f>
        <v>0</v>
      </c>
    </row>
    <row r="33" spans="1:5" x14ac:dyDescent="0.25">
      <c r="A33" s="209" t="s">
        <v>426</v>
      </c>
      <c r="B33" s="209" t="s">
        <v>47</v>
      </c>
      <c r="C33" s="209" t="s">
        <v>1441</v>
      </c>
      <c r="D33" s="209" t="s">
        <v>1601</v>
      </c>
      <c r="E33">
        <f>+VLOOKUP(B33,GIS!$B$2:$C$147,2,0)</f>
        <v>0</v>
      </c>
    </row>
    <row r="34" spans="1:5" x14ac:dyDescent="0.25">
      <c r="A34" s="209" t="s">
        <v>426</v>
      </c>
      <c r="B34" s="209" t="s">
        <v>47</v>
      </c>
      <c r="C34" s="209" t="s">
        <v>1441</v>
      </c>
      <c r="D34" s="209" t="s">
        <v>1602</v>
      </c>
      <c r="E34">
        <f>+VLOOKUP(B34,GIS!$B$2:$C$147,2,0)</f>
        <v>0</v>
      </c>
    </row>
    <row r="35" spans="1:5" x14ac:dyDescent="0.25">
      <c r="A35" s="209" t="s">
        <v>426</v>
      </c>
      <c r="B35" s="209" t="s">
        <v>49</v>
      </c>
      <c r="C35" s="209" t="s">
        <v>1442</v>
      </c>
      <c r="D35" s="209" t="s">
        <v>1603</v>
      </c>
      <c r="E35">
        <f>+VLOOKUP(B35,GIS!$B$2:$C$147,2,0)</f>
        <v>1</v>
      </c>
    </row>
    <row r="36" spans="1:5" x14ac:dyDescent="0.25">
      <c r="A36" s="209" t="s">
        <v>426</v>
      </c>
      <c r="B36" s="209" t="s">
        <v>49</v>
      </c>
      <c r="C36" s="209" t="s">
        <v>1443</v>
      </c>
      <c r="D36" s="209" t="s">
        <v>1604</v>
      </c>
      <c r="E36">
        <f>+VLOOKUP(B36,GIS!$B$2:$C$147,2,0)</f>
        <v>1</v>
      </c>
    </row>
    <row r="37" spans="1:5" x14ac:dyDescent="0.25">
      <c r="A37" s="209" t="s">
        <v>426</v>
      </c>
      <c r="B37" s="209" t="s">
        <v>49</v>
      </c>
      <c r="C37" s="209" t="s">
        <v>1444</v>
      </c>
      <c r="D37" s="209" t="s">
        <v>1605</v>
      </c>
      <c r="E37">
        <f>+VLOOKUP(B37,GIS!$B$2:$C$147,2,0)</f>
        <v>1</v>
      </c>
    </row>
    <row r="38" spans="1:5" x14ac:dyDescent="0.25">
      <c r="A38" s="209" t="s">
        <v>426</v>
      </c>
      <c r="B38" s="209" t="s">
        <v>49</v>
      </c>
      <c r="C38" s="209" t="s">
        <v>1445</v>
      </c>
      <c r="D38" s="209" t="s">
        <v>1606</v>
      </c>
      <c r="E38">
        <f>+VLOOKUP(B38,GIS!$B$2:$C$147,2,0)</f>
        <v>1</v>
      </c>
    </row>
    <row r="39" spans="1:5" x14ac:dyDescent="0.25">
      <c r="A39" s="209" t="s">
        <v>426</v>
      </c>
      <c r="B39" s="209" t="s">
        <v>49</v>
      </c>
      <c r="C39" s="209" t="s">
        <v>1444</v>
      </c>
      <c r="D39" s="209" t="s">
        <v>1607</v>
      </c>
      <c r="E39">
        <f>+VLOOKUP(B39,GIS!$B$2:$C$147,2,0)</f>
        <v>1</v>
      </c>
    </row>
    <row r="40" spans="1:5" x14ac:dyDescent="0.25">
      <c r="A40" s="209" t="s">
        <v>426</v>
      </c>
      <c r="B40" s="209" t="s">
        <v>49</v>
      </c>
      <c r="C40" s="209" t="s">
        <v>1446</v>
      </c>
      <c r="D40" s="209" t="s">
        <v>1608</v>
      </c>
      <c r="E40">
        <f>+VLOOKUP(B40,GIS!$B$2:$C$147,2,0)</f>
        <v>1</v>
      </c>
    </row>
    <row r="41" spans="1:5" x14ac:dyDescent="0.25">
      <c r="A41" s="209" t="s">
        <v>426</v>
      </c>
      <c r="B41" s="209" t="s">
        <v>49</v>
      </c>
      <c r="C41" s="209" t="s">
        <v>1445</v>
      </c>
      <c r="D41" s="209" t="s">
        <v>1606</v>
      </c>
      <c r="E41">
        <f>+VLOOKUP(B41,GIS!$B$2:$C$147,2,0)</f>
        <v>1</v>
      </c>
    </row>
    <row r="42" spans="1:5" x14ac:dyDescent="0.25">
      <c r="A42" s="209" t="s">
        <v>426</v>
      </c>
      <c r="B42" s="209" t="s">
        <v>49</v>
      </c>
      <c r="C42" s="209" t="s">
        <v>1425</v>
      </c>
      <c r="D42" s="209" t="s">
        <v>1609</v>
      </c>
      <c r="E42">
        <f>+VLOOKUP(B42,GIS!$B$2:$C$147,2,0)</f>
        <v>1</v>
      </c>
    </row>
    <row r="43" spans="1:5" x14ac:dyDescent="0.25">
      <c r="A43" s="209" t="s">
        <v>426</v>
      </c>
      <c r="B43" s="209" t="s">
        <v>49</v>
      </c>
      <c r="C43" s="209" t="s">
        <v>1447</v>
      </c>
      <c r="D43" s="209" t="s">
        <v>1610</v>
      </c>
      <c r="E43">
        <f>+VLOOKUP(B43,GIS!$B$2:$C$147,2,0)</f>
        <v>1</v>
      </c>
    </row>
    <row r="44" spans="1:5" x14ac:dyDescent="0.25">
      <c r="A44" s="209" t="s">
        <v>426</v>
      </c>
      <c r="B44" s="209" t="s">
        <v>49</v>
      </c>
      <c r="C44" s="209" t="s">
        <v>1448</v>
      </c>
      <c r="D44" s="209" t="s">
        <v>1611</v>
      </c>
      <c r="E44">
        <f>+VLOOKUP(B44,GIS!$B$2:$C$147,2,0)</f>
        <v>1</v>
      </c>
    </row>
    <row r="45" spans="1:5" x14ac:dyDescent="0.25">
      <c r="A45" s="209" t="s">
        <v>426</v>
      </c>
      <c r="B45" s="209" t="s">
        <v>49</v>
      </c>
      <c r="C45" s="209" t="s">
        <v>1449</v>
      </c>
      <c r="D45" s="209" t="s">
        <v>1612</v>
      </c>
      <c r="E45">
        <f>+VLOOKUP(B45,GIS!$B$2:$C$147,2,0)</f>
        <v>1</v>
      </c>
    </row>
    <row r="46" spans="1:5" x14ac:dyDescent="0.25">
      <c r="A46" s="209" t="s">
        <v>426</v>
      </c>
      <c r="B46" s="209" t="s">
        <v>49</v>
      </c>
      <c r="C46" s="209" t="s">
        <v>1450</v>
      </c>
      <c r="D46" s="209" t="s">
        <v>1613</v>
      </c>
      <c r="E46">
        <f>+VLOOKUP(B46,GIS!$B$2:$C$147,2,0)</f>
        <v>1</v>
      </c>
    </row>
    <row r="47" spans="1:5" x14ac:dyDescent="0.25">
      <c r="A47" s="209" t="s">
        <v>415</v>
      </c>
      <c r="B47" s="209" t="s">
        <v>5</v>
      </c>
      <c r="C47" s="209" t="s">
        <v>1451</v>
      </c>
      <c r="D47" s="209" t="s">
        <v>1614</v>
      </c>
      <c r="E47">
        <f>+VLOOKUP(B47,GIS!$B$2:$C$147,2,0)</f>
        <v>1</v>
      </c>
    </row>
    <row r="48" spans="1:5" x14ac:dyDescent="0.25">
      <c r="A48" s="209" t="s">
        <v>415</v>
      </c>
      <c r="B48" s="209" t="s">
        <v>5</v>
      </c>
      <c r="C48" s="209" t="s">
        <v>1452</v>
      </c>
      <c r="D48" s="209" t="s">
        <v>1615</v>
      </c>
      <c r="E48">
        <f>+VLOOKUP(B48,GIS!$B$2:$C$147,2,0)</f>
        <v>1</v>
      </c>
    </row>
    <row r="49" spans="1:5" x14ac:dyDescent="0.25">
      <c r="A49" s="209" t="s">
        <v>415</v>
      </c>
      <c r="B49" s="209" t="s">
        <v>5</v>
      </c>
      <c r="C49" s="209" t="s">
        <v>1453</v>
      </c>
      <c r="D49" s="209" t="s">
        <v>1616</v>
      </c>
      <c r="E49">
        <f>+VLOOKUP(B49,GIS!$B$2:$C$147,2,0)</f>
        <v>1</v>
      </c>
    </row>
    <row r="50" spans="1:5" x14ac:dyDescent="0.25">
      <c r="A50" s="209" t="s">
        <v>415</v>
      </c>
      <c r="B50" s="209" t="s">
        <v>5</v>
      </c>
      <c r="C50" s="209" t="s">
        <v>1425</v>
      </c>
      <c r="D50" s="209" t="s">
        <v>1617</v>
      </c>
      <c r="E50">
        <f>+VLOOKUP(B50,GIS!$B$2:$C$147,2,0)</f>
        <v>1</v>
      </c>
    </row>
    <row r="51" spans="1:5" x14ac:dyDescent="0.25">
      <c r="A51" s="209" t="s">
        <v>415</v>
      </c>
      <c r="B51" s="209" t="s">
        <v>5</v>
      </c>
      <c r="C51" s="209" t="s">
        <v>1453</v>
      </c>
      <c r="D51" s="209" t="s">
        <v>1618</v>
      </c>
      <c r="E51">
        <f>+VLOOKUP(B51,GIS!$B$2:$C$147,2,0)</f>
        <v>1</v>
      </c>
    </row>
    <row r="52" spans="1:5" x14ac:dyDescent="0.25">
      <c r="A52" s="209" t="s">
        <v>415</v>
      </c>
      <c r="B52" s="209" t="s">
        <v>5</v>
      </c>
      <c r="C52" s="209" t="s">
        <v>1453</v>
      </c>
      <c r="D52" s="209" t="s">
        <v>1619</v>
      </c>
      <c r="E52">
        <f>+VLOOKUP(B52,GIS!$B$2:$C$147,2,0)</f>
        <v>1</v>
      </c>
    </row>
    <row r="53" spans="1:5" x14ac:dyDescent="0.25">
      <c r="A53" s="209" t="s">
        <v>415</v>
      </c>
      <c r="B53" s="209" t="s">
        <v>5</v>
      </c>
      <c r="C53" s="209" t="s">
        <v>1454</v>
      </c>
      <c r="D53" s="209" t="s">
        <v>1620</v>
      </c>
      <c r="E53">
        <f>+VLOOKUP(B53,GIS!$B$2:$C$147,2,0)</f>
        <v>1</v>
      </c>
    </row>
    <row r="54" spans="1:5" x14ac:dyDescent="0.25">
      <c r="A54" s="209" t="s">
        <v>415</v>
      </c>
      <c r="B54" s="209" t="s">
        <v>5</v>
      </c>
      <c r="C54" s="209" t="s">
        <v>1446</v>
      </c>
      <c r="D54" s="209" t="s">
        <v>1621</v>
      </c>
      <c r="E54">
        <f>+VLOOKUP(B54,GIS!$B$2:$C$147,2,0)</f>
        <v>1</v>
      </c>
    </row>
    <row r="55" spans="1:5" x14ac:dyDescent="0.25">
      <c r="A55" s="209" t="s">
        <v>415</v>
      </c>
      <c r="B55" s="209" t="s">
        <v>5</v>
      </c>
      <c r="C55" s="209" t="s">
        <v>1425</v>
      </c>
      <c r="D55" s="209" t="s">
        <v>1622</v>
      </c>
      <c r="E55">
        <f>+VLOOKUP(B55,GIS!$B$2:$C$147,2,0)</f>
        <v>1</v>
      </c>
    </row>
    <row r="56" spans="1:5" x14ac:dyDescent="0.25">
      <c r="A56" s="209" t="s">
        <v>415</v>
      </c>
      <c r="B56" s="209" t="s">
        <v>5</v>
      </c>
      <c r="C56" s="209" t="s">
        <v>1455</v>
      </c>
      <c r="D56" s="209" t="s">
        <v>1623</v>
      </c>
      <c r="E56">
        <f>+VLOOKUP(B56,GIS!$B$2:$C$147,2,0)</f>
        <v>1</v>
      </c>
    </row>
    <row r="57" spans="1:5" x14ac:dyDescent="0.25">
      <c r="A57" s="209" t="s">
        <v>415</v>
      </c>
      <c r="B57" s="209" t="s">
        <v>5</v>
      </c>
      <c r="C57" s="209" t="s">
        <v>1456</v>
      </c>
      <c r="D57" s="209" t="s">
        <v>1624</v>
      </c>
      <c r="E57">
        <f>+VLOOKUP(B57,GIS!$B$2:$C$147,2,0)</f>
        <v>1</v>
      </c>
    </row>
    <row r="58" spans="1:5" x14ac:dyDescent="0.25">
      <c r="A58" s="209" t="s">
        <v>416</v>
      </c>
      <c r="B58" s="209" t="s">
        <v>115</v>
      </c>
      <c r="C58" s="209" t="s">
        <v>1457</v>
      </c>
      <c r="D58" s="209" t="s">
        <v>1625</v>
      </c>
      <c r="E58">
        <f>+VLOOKUP(B58,GIS!$B$2:$C$147,2,0)</f>
        <v>1</v>
      </c>
    </row>
    <row r="59" spans="1:5" x14ac:dyDescent="0.25">
      <c r="A59" s="209" t="s">
        <v>416</v>
      </c>
      <c r="B59" s="209" t="s">
        <v>115</v>
      </c>
      <c r="C59" s="209" t="s">
        <v>1458</v>
      </c>
      <c r="D59" s="209" t="s">
        <v>1626</v>
      </c>
      <c r="E59">
        <f>+VLOOKUP(B59,GIS!$B$2:$C$147,2,0)</f>
        <v>1</v>
      </c>
    </row>
    <row r="60" spans="1:5" x14ac:dyDescent="0.25">
      <c r="A60" s="209" t="s">
        <v>416</v>
      </c>
      <c r="B60" s="209" t="s">
        <v>115</v>
      </c>
      <c r="C60" s="209" t="s">
        <v>1436</v>
      </c>
      <c r="D60" s="209" t="s">
        <v>1625</v>
      </c>
      <c r="E60">
        <f>+VLOOKUP(B60,GIS!$B$2:$C$147,2,0)</f>
        <v>1</v>
      </c>
    </row>
    <row r="61" spans="1:5" x14ac:dyDescent="0.25">
      <c r="A61" s="209" t="s">
        <v>416</v>
      </c>
      <c r="B61" s="209" t="s">
        <v>115</v>
      </c>
      <c r="C61" s="209" t="s">
        <v>1459</v>
      </c>
      <c r="D61" s="209" t="s">
        <v>1627</v>
      </c>
      <c r="E61">
        <f>+VLOOKUP(B61,GIS!$B$2:$C$147,2,0)</f>
        <v>1</v>
      </c>
    </row>
    <row r="62" spans="1:5" x14ac:dyDescent="0.25">
      <c r="A62" s="209" t="s">
        <v>416</v>
      </c>
      <c r="B62" s="209" t="s">
        <v>115</v>
      </c>
      <c r="C62" s="209" t="s">
        <v>1460</v>
      </c>
      <c r="D62" s="209" t="s">
        <v>1628</v>
      </c>
      <c r="E62">
        <f>+VLOOKUP(B62,GIS!$B$2:$C$147,2,0)</f>
        <v>1</v>
      </c>
    </row>
    <row r="63" spans="1:5" x14ac:dyDescent="0.25">
      <c r="A63" s="209" t="s">
        <v>416</v>
      </c>
      <c r="B63" s="209" t="s">
        <v>115</v>
      </c>
      <c r="C63" s="209" t="s">
        <v>1461</v>
      </c>
      <c r="D63" s="209" t="s">
        <v>1629</v>
      </c>
      <c r="E63">
        <f>+VLOOKUP(B63,GIS!$B$2:$C$147,2,0)</f>
        <v>1</v>
      </c>
    </row>
    <row r="64" spans="1:5" x14ac:dyDescent="0.25">
      <c r="A64" s="209" t="s">
        <v>416</v>
      </c>
      <c r="B64" s="209" t="s">
        <v>61</v>
      </c>
      <c r="C64" s="209" t="s">
        <v>1462</v>
      </c>
      <c r="D64" s="209" t="s">
        <v>1630</v>
      </c>
      <c r="E64">
        <f>+VLOOKUP(B64,GIS!$B$2:$C$147,2,0)</f>
        <v>1</v>
      </c>
    </row>
    <row r="65" spans="1:5" x14ac:dyDescent="0.25">
      <c r="A65" s="209" t="s">
        <v>416</v>
      </c>
      <c r="B65" s="209" t="s">
        <v>61</v>
      </c>
      <c r="C65" s="209" t="s">
        <v>1463</v>
      </c>
      <c r="D65" s="209" t="s">
        <v>1631</v>
      </c>
      <c r="E65">
        <f>+VLOOKUP(B65,GIS!$B$2:$C$147,2,0)</f>
        <v>1</v>
      </c>
    </row>
    <row r="66" spans="1:5" x14ac:dyDescent="0.25">
      <c r="A66" s="209" t="s">
        <v>416</v>
      </c>
      <c r="B66" s="209" t="s">
        <v>116</v>
      </c>
      <c r="C66" s="209" t="s">
        <v>1464</v>
      </c>
      <c r="D66" s="209" t="s">
        <v>1632</v>
      </c>
      <c r="E66">
        <f>+VLOOKUP(B66,GIS!$B$2:$C$147,2,0)</f>
        <v>1</v>
      </c>
    </row>
    <row r="67" spans="1:5" x14ac:dyDescent="0.25">
      <c r="A67" s="209" t="s">
        <v>416</v>
      </c>
      <c r="B67" s="209" t="s">
        <v>116</v>
      </c>
      <c r="C67" s="209" t="s">
        <v>1465</v>
      </c>
      <c r="D67" s="209" t="s">
        <v>1633</v>
      </c>
      <c r="E67">
        <f>+VLOOKUP(B67,GIS!$B$2:$C$147,2,0)</f>
        <v>1</v>
      </c>
    </row>
    <row r="68" spans="1:5" x14ac:dyDescent="0.25">
      <c r="A68" s="209" t="s">
        <v>416</v>
      </c>
      <c r="B68" s="209" t="s">
        <v>116</v>
      </c>
      <c r="C68" s="209" t="s">
        <v>1466</v>
      </c>
      <c r="D68" s="209" t="s">
        <v>1634</v>
      </c>
      <c r="E68">
        <f>+VLOOKUP(B68,GIS!$B$2:$C$147,2,0)</f>
        <v>1</v>
      </c>
    </row>
    <row r="69" spans="1:5" x14ac:dyDescent="0.25">
      <c r="A69" s="209" t="s">
        <v>416</v>
      </c>
      <c r="B69" s="209" t="s">
        <v>116</v>
      </c>
      <c r="C69" s="209" t="s">
        <v>1467</v>
      </c>
      <c r="D69" s="209" t="s">
        <v>1635</v>
      </c>
      <c r="E69">
        <f>+VLOOKUP(B69,GIS!$B$2:$C$147,2,0)</f>
        <v>1</v>
      </c>
    </row>
    <row r="70" spans="1:5" x14ac:dyDescent="0.25">
      <c r="A70" s="209" t="s">
        <v>416</v>
      </c>
      <c r="B70" s="209" t="s">
        <v>116</v>
      </c>
      <c r="C70" s="209" t="s">
        <v>1468</v>
      </c>
      <c r="D70" s="209" t="s">
        <v>1636</v>
      </c>
      <c r="E70">
        <f>+VLOOKUP(B70,GIS!$B$2:$C$147,2,0)</f>
        <v>1</v>
      </c>
    </row>
    <row r="71" spans="1:5" x14ac:dyDescent="0.25">
      <c r="A71" s="209" t="s">
        <v>416</v>
      </c>
      <c r="B71" s="209" t="s">
        <v>116</v>
      </c>
      <c r="C71" s="209" t="s">
        <v>1468</v>
      </c>
      <c r="D71" s="209" t="s">
        <v>1637</v>
      </c>
      <c r="E71">
        <f>+VLOOKUP(B71,GIS!$B$2:$C$147,2,0)</f>
        <v>1</v>
      </c>
    </row>
    <row r="72" spans="1:5" x14ac:dyDescent="0.25">
      <c r="A72" s="209" t="s">
        <v>416</v>
      </c>
      <c r="B72" s="209" t="s">
        <v>116</v>
      </c>
      <c r="C72" s="209" t="s">
        <v>1466</v>
      </c>
      <c r="D72" s="209" t="s">
        <v>1638</v>
      </c>
      <c r="E72">
        <f>+VLOOKUP(B72,GIS!$B$2:$C$147,2,0)</f>
        <v>1</v>
      </c>
    </row>
    <row r="73" spans="1:5" x14ac:dyDescent="0.25">
      <c r="A73" s="209" t="s">
        <v>416</v>
      </c>
      <c r="B73" s="209" t="s">
        <v>116</v>
      </c>
      <c r="C73" s="209" t="s">
        <v>1436</v>
      </c>
      <c r="D73" s="209" t="s">
        <v>1639</v>
      </c>
      <c r="E73">
        <f>+VLOOKUP(B73,GIS!$B$2:$C$147,2,0)</f>
        <v>1</v>
      </c>
    </row>
    <row r="74" spans="1:5" x14ac:dyDescent="0.25">
      <c r="A74" s="209" t="s">
        <v>416</v>
      </c>
      <c r="B74" s="209" t="s">
        <v>116</v>
      </c>
      <c r="C74" s="209" t="s">
        <v>1462</v>
      </c>
      <c r="D74" s="209" t="s">
        <v>1640</v>
      </c>
      <c r="E74">
        <f>+VLOOKUP(B74,GIS!$B$2:$C$147,2,0)</f>
        <v>1</v>
      </c>
    </row>
    <row r="75" spans="1:5" x14ac:dyDescent="0.25">
      <c r="A75" s="209" t="s">
        <v>416</v>
      </c>
      <c r="B75" s="209" t="s">
        <v>116</v>
      </c>
      <c r="C75" s="209" t="s">
        <v>1436</v>
      </c>
      <c r="D75" s="209" t="s">
        <v>1641</v>
      </c>
      <c r="E75">
        <f>+VLOOKUP(B75,GIS!$B$2:$C$147,2,0)</f>
        <v>1</v>
      </c>
    </row>
    <row r="76" spans="1:5" x14ac:dyDescent="0.25">
      <c r="A76" s="209" t="s">
        <v>416</v>
      </c>
      <c r="B76" s="209" t="s">
        <v>116</v>
      </c>
      <c r="C76" s="209" t="s">
        <v>1466</v>
      </c>
      <c r="D76" s="209" t="s">
        <v>1642</v>
      </c>
      <c r="E76">
        <f>+VLOOKUP(B76,GIS!$B$2:$C$147,2,0)</f>
        <v>1</v>
      </c>
    </row>
    <row r="77" spans="1:5" x14ac:dyDescent="0.25">
      <c r="A77" s="209" t="s">
        <v>416</v>
      </c>
      <c r="B77" s="209" t="s">
        <v>116</v>
      </c>
      <c r="C77" s="209" t="s">
        <v>1436</v>
      </c>
      <c r="D77" s="209" t="s">
        <v>1639</v>
      </c>
      <c r="E77">
        <f>+VLOOKUP(B77,GIS!$B$2:$C$147,2,0)</f>
        <v>1</v>
      </c>
    </row>
    <row r="78" spans="1:5" x14ac:dyDescent="0.25">
      <c r="A78" s="209" t="s">
        <v>416</v>
      </c>
      <c r="B78" s="209" t="s">
        <v>116</v>
      </c>
      <c r="C78" s="209" t="s">
        <v>1469</v>
      </c>
      <c r="D78" s="209" t="s">
        <v>1643</v>
      </c>
      <c r="E78">
        <f>+VLOOKUP(B78,GIS!$B$2:$C$147,2,0)</f>
        <v>1</v>
      </c>
    </row>
    <row r="79" spans="1:5" x14ac:dyDescent="0.25">
      <c r="A79" s="209" t="s">
        <v>416</v>
      </c>
      <c r="B79" s="209" t="s">
        <v>116</v>
      </c>
      <c r="C79" s="209" t="s">
        <v>1470</v>
      </c>
      <c r="D79" s="209" t="s">
        <v>1644</v>
      </c>
      <c r="E79">
        <f>+VLOOKUP(B79,GIS!$B$2:$C$147,2,0)</f>
        <v>1</v>
      </c>
    </row>
    <row r="80" spans="1:5" x14ac:dyDescent="0.25">
      <c r="A80" s="209" t="s">
        <v>416</v>
      </c>
      <c r="B80" s="209" t="s">
        <v>116</v>
      </c>
      <c r="C80" s="209" t="s">
        <v>1436</v>
      </c>
      <c r="D80" s="209" t="s">
        <v>1645</v>
      </c>
      <c r="E80">
        <f>+VLOOKUP(B80,GIS!$B$2:$C$147,2,0)</f>
        <v>1</v>
      </c>
    </row>
    <row r="81" spans="1:5" x14ac:dyDescent="0.25">
      <c r="A81" s="209" t="s">
        <v>416</v>
      </c>
      <c r="B81" s="209" t="s">
        <v>116</v>
      </c>
      <c r="C81" s="209" t="s">
        <v>1471</v>
      </c>
      <c r="D81" s="209" t="s">
        <v>1646</v>
      </c>
      <c r="E81">
        <f>+VLOOKUP(B81,GIS!$B$2:$C$147,2,0)</f>
        <v>1</v>
      </c>
    </row>
    <row r="82" spans="1:5" x14ac:dyDescent="0.25">
      <c r="A82" s="209" t="s">
        <v>416</v>
      </c>
      <c r="B82" s="209" t="s">
        <v>116</v>
      </c>
      <c r="C82" s="209" t="s">
        <v>1472</v>
      </c>
      <c r="D82" s="209" t="s">
        <v>1636</v>
      </c>
      <c r="E82">
        <f>+VLOOKUP(B82,GIS!$B$2:$C$147,2,0)</f>
        <v>1</v>
      </c>
    </row>
    <row r="83" spans="1:5" x14ac:dyDescent="0.25">
      <c r="A83" s="209" t="s">
        <v>416</v>
      </c>
      <c r="B83" s="209" t="s">
        <v>116</v>
      </c>
      <c r="C83" s="209" t="s">
        <v>1466</v>
      </c>
      <c r="D83" s="209" t="s">
        <v>1642</v>
      </c>
      <c r="E83">
        <f>+VLOOKUP(B83,GIS!$B$2:$C$147,2,0)</f>
        <v>1</v>
      </c>
    </row>
    <row r="84" spans="1:5" x14ac:dyDescent="0.25">
      <c r="A84" s="209" t="s">
        <v>416</v>
      </c>
      <c r="B84" s="209" t="s">
        <v>116</v>
      </c>
      <c r="C84" s="209" t="s">
        <v>1473</v>
      </c>
      <c r="D84" s="209" t="s">
        <v>1647</v>
      </c>
      <c r="E84">
        <f>+VLOOKUP(B84,GIS!$B$2:$C$147,2,0)</f>
        <v>1</v>
      </c>
    </row>
    <row r="85" spans="1:5" x14ac:dyDescent="0.25">
      <c r="A85" s="209" t="s">
        <v>416</v>
      </c>
      <c r="B85" s="209" t="s">
        <v>116</v>
      </c>
      <c r="C85" s="209" t="s">
        <v>1474</v>
      </c>
      <c r="D85" s="209" t="s">
        <v>1648</v>
      </c>
      <c r="E85">
        <f>+VLOOKUP(B85,GIS!$B$2:$C$147,2,0)</f>
        <v>1</v>
      </c>
    </row>
    <row r="86" spans="1:5" x14ac:dyDescent="0.25">
      <c r="A86" s="209" t="s">
        <v>416</v>
      </c>
      <c r="B86" s="209" t="s">
        <v>116</v>
      </c>
      <c r="C86" s="209" t="s">
        <v>1475</v>
      </c>
      <c r="D86" s="209" t="s">
        <v>1649</v>
      </c>
      <c r="E86">
        <f>+VLOOKUP(B86,GIS!$B$2:$C$147,2,0)</f>
        <v>1</v>
      </c>
    </row>
    <row r="87" spans="1:5" x14ac:dyDescent="0.25">
      <c r="A87" s="209" t="s">
        <v>416</v>
      </c>
      <c r="B87" s="209" t="s">
        <v>116</v>
      </c>
      <c r="C87" s="209" t="s">
        <v>1476</v>
      </c>
      <c r="D87" s="209" t="s">
        <v>1650</v>
      </c>
      <c r="E87">
        <f>+VLOOKUP(B87,GIS!$B$2:$C$147,2,0)</f>
        <v>1</v>
      </c>
    </row>
    <row r="88" spans="1:5" x14ac:dyDescent="0.25">
      <c r="A88" s="209" t="s">
        <v>416</v>
      </c>
      <c r="B88" s="209" t="s">
        <v>116</v>
      </c>
      <c r="C88" s="209" t="s">
        <v>1477</v>
      </c>
      <c r="D88" s="209" t="s">
        <v>1651</v>
      </c>
      <c r="E88">
        <f>+VLOOKUP(B88,GIS!$B$2:$C$147,2,0)</f>
        <v>1</v>
      </c>
    </row>
    <row r="89" spans="1:5" x14ac:dyDescent="0.25">
      <c r="A89" s="209" t="s">
        <v>416</v>
      </c>
      <c r="B89" s="209" t="s">
        <v>116</v>
      </c>
      <c r="C89" s="209" t="s">
        <v>1478</v>
      </c>
      <c r="D89" s="209" t="s">
        <v>1652</v>
      </c>
      <c r="E89">
        <f>+VLOOKUP(B89,GIS!$B$2:$C$147,2,0)</f>
        <v>1</v>
      </c>
    </row>
    <row r="90" spans="1:5" x14ac:dyDescent="0.25">
      <c r="A90" s="209" t="s">
        <v>413</v>
      </c>
      <c r="B90" s="209" t="s">
        <v>90</v>
      </c>
      <c r="C90" s="209" t="s">
        <v>1436</v>
      </c>
      <c r="D90" s="209" t="s">
        <v>1653</v>
      </c>
      <c r="E90">
        <f>+VLOOKUP(B90,GIS!$B$2:$C$147,2,0)</f>
        <v>1</v>
      </c>
    </row>
    <row r="91" spans="1:5" x14ac:dyDescent="0.25">
      <c r="A91" s="209" t="s">
        <v>413</v>
      </c>
      <c r="B91" s="209" t="s">
        <v>90</v>
      </c>
      <c r="C91" s="209" t="s">
        <v>1436</v>
      </c>
      <c r="D91" s="209" t="s">
        <v>1654</v>
      </c>
      <c r="E91">
        <f>+VLOOKUP(B91,GIS!$B$2:$C$147,2,0)</f>
        <v>1</v>
      </c>
    </row>
    <row r="92" spans="1:5" x14ac:dyDescent="0.25">
      <c r="A92" s="209" t="s">
        <v>1417</v>
      </c>
      <c r="B92" s="209" t="s">
        <v>25</v>
      </c>
      <c r="C92" s="209" t="s">
        <v>1479</v>
      </c>
      <c r="D92" s="209" t="s">
        <v>1655</v>
      </c>
      <c r="E92">
        <f>+VLOOKUP(B92,GIS!$B$2:$C$147,2,0)</f>
        <v>1</v>
      </c>
    </row>
    <row r="93" spans="1:5" x14ac:dyDescent="0.25">
      <c r="A93" s="209" t="s">
        <v>1417</v>
      </c>
      <c r="B93" s="209" t="s">
        <v>25</v>
      </c>
      <c r="C93" s="209" t="s">
        <v>1480</v>
      </c>
      <c r="D93" s="209" t="s">
        <v>1656</v>
      </c>
      <c r="E93">
        <f>+VLOOKUP(B93,GIS!$B$2:$C$147,2,0)</f>
        <v>1</v>
      </c>
    </row>
    <row r="94" spans="1:5" x14ac:dyDescent="0.25">
      <c r="A94" s="209" t="s">
        <v>1417</v>
      </c>
      <c r="B94" s="209" t="s">
        <v>25</v>
      </c>
      <c r="C94" s="209" t="s">
        <v>1481</v>
      </c>
      <c r="D94" s="209" t="s">
        <v>1657</v>
      </c>
      <c r="E94">
        <f>+VLOOKUP(B94,GIS!$B$2:$C$147,2,0)</f>
        <v>1</v>
      </c>
    </row>
    <row r="95" spans="1:5" x14ac:dyDescent="0.25">
      <c r="A95" s="209" t="s">
        <v>1417</v>
      </c>
      <c r="B95" s="209" t="s">
        <v>25</v>
      </c>
      <c r="C95" s="209" t="s">
        <v>1482</v>
      </c>
      <c r="D95" s="209" t="s">
        <v>1658</v>
      </c>
      <c r="E95">
        <f>+VLOOKUP(B95,GIS!$B$2:$C$147,2,0)</f>
        <v>1</v>
      </c>
    </row>
    <row r="96" spans="1:5" x14ac:dyDescent="0.25">
      <c r="A96" s="209" t="s">
        <v>1417</v>
      </c>
      <c r="B96" s="209" t="s">
        <v>25</v>
      </c>
      <c r="C96" s="209" t="s">
        <v>1480</v>
      </c>
      <c r="D96" s="209" t="s">
        <v>1659</v>
      </c>
      <c r="E96">
        <f>+VLOOKUP(B96,GIS!$B$2:$C$147,2,0)</f>
        <v>1</v>
      </c>
    </row>
    <row r="97" spans="1:5" x14ac:dyDescent="0.25">
      <c r="A97" s="209" t="s">
        <v>1418</v>
      </c>
      <c r="B97" s="209" t="s">
        <v>41</v>
      </c>
      <c r="C97" s="209" t="s">
        <v>1483</v>
      </c>
      <c r="D97" s="209" t="s">
        <v>1660</v>
      </c>
      <c r="E97">
        <f>+VLOOKUP(B97,GIS!$B$2:$C$147,2,0)</f>
        <v>0</v>
      </c>
    </row>
    <row r="98" spans="1:5" x14ac:dyDescent="0.25">
      <c r="A98" s="209" t="s">
        <v>1418</v>
      </c>
      <c r="B98" s="209" t="s">
        <v>41</v>
      </c>
      <c r="C98" s="209" t="s">
        <v>1484</v>
      </c>
      <c r="D98" s="209" t="s">
        <v>1661</v>
      </c>
      <c r="E98">
        <f>+VLOOKUP(B98,GIS!$B$2:$C$147,2,0)</f>
        <v>0</v>
      </c>
    </row>
    <row r="99" spans="1:5" x14ac:dyDescent="0.25">
      <c r="A99" s="209" t="s">
        <v>1418</v>
      </c>
      <c r="B99" s="209" t="s">
        <v>41</v>
      </c>
      <c r="C99" s="209" t="s">
        <v>1485</v>
      </c>
      <c r="D99" s="209" t="s">
        <v>1662</v>
      </c>
      <c r="E99">
        <f>+VLOOKUP(B99,GIS!$B$2:$C$147,2,0)</f>
        <v>0</v>
      </c>
    </row>
    <row r="100" spans="1:5" x14ac:dyDescent="0.25">
      <c r="A100" s="209" t="s">
        <v>1418</v>
      </c>
      <c r="B100" s="209" t="s">
        <v>41</v>
      </c>
      <c r="C100" s="209" t="s">
        <v>1486</v>
      </c>
      <c r="D100" s="209" t="s">
        <v>1663</v>
      </c>
      <c r="E100">
        <f>+VLOOKUP(B100,GIS!$B$2:$C$147,2,0)</f>
        <v>0</v>
      </c>
    </row>
    <row r="101" spans="1:5" x14ac:dyDescent="0.25">
      <c r="A101" s="209" t="s">
        <v>1418</v>
      </c>
      <c r="B101" s="209" t="s">
        <v>41</v>
      </c>
      <c r="C101" s="209" t="s">
        <v>1487</v>
      </c>
      <c r="D101" s="209" t="s">
        <v>1664</v>
      </c>
      <c r="E101">
        <f>+VLOOKUP(B101,GIS!$B$2:$C$147,2,0)</f>
        <v>0</v>
      </c>
    </row>
    <row r="102" spans="1:5" x14ac:dyDescent="0.25">
      <c r="A102" s="209" t="s">
        <v>1418</v>
      </c>
      <c r="B102" s="209" t="s">
        <v>41</v>
      </c>
      <c r="C102" s="209" t="s">
        <v>1488</v>
      </c>
      <c r="D102" s="209" t="s">
        <v>1665</v>
      </c>
      <c r="E102">
        <f>+VLOOKUP(B102,GIS!$B$2:$C$147,2,0)</f>
        <v>0</v>
      </c>
    </row>
    <row r="103" spans="1:5" x14ac:dyDescent="0.25">
      <c r="A103" s="209" t="s">
        <v>1418</v>
      </c>
      <c r="B103" s="209" t="s">
        <v>41</v>
      </c>
      <c r="C103" s="209" t="s">
        <v>1436</v>
      </c>
      <c r="D103" s="209" t="s">
        <v>1666</v>
      </c>
      <c r="E103">
        <f>+VLOOKUP(B103,GIS!$B$2:$C$147,2,0)</f>
        <v>0</v>
      </c>
    </row>
    <row r="104" spans="1:5" x14ac:dyDescent="0.25">
      <c r="A104" s="209" t="s">
        <v>1418</v>
      </c>
      <c r="B104" s="209" t="s">
        <v>41</v>
      </c>
      <c r="C104" s="209" t="s">
        <v>1485</v>
      </c>
      <c r="D104" s="209" t="s">
        <v>1667</v>
      </c>
      <c r="E104">
        <f>+VLOOKUP(B104,GIS!$B$2:$C$147,2,0)</f>
        <v>0</v>
      </c>
    </row>
    <row r="105" spans="1:5" x14ac:dyDescent="0.25">
      <c r="A105" s="209" t="s">
        <v>1418</v>
      </c>
      <c r="B105" s="209" t="s">
        <v>41</v>
      </c>
      <c r="C105" s="209" t="s">
        <v>1489</v>
      </c>
      <c r="D105" s="209" t="s">
        <v>1668</v>
      </c>
      <c r="E105">
        <f>+VLOOKUP(B105,GIS!$B$2:$C$147,2,0)</f>
        <v>0</v>
      </c>
    </row>
    <row r="106" spans="1:5" x14ac:dyDescent="0.25">
      <c r="A106" s="209" t="s">
        <v>1418</v>
      </c>
      <c r="B106" s="209" t="s">
        <v>41</v>
      </c>
      <c r="C106" s="209" t="s">
        <v>1487</v>
      </c>
      <c r="D106" s="209" t="s">
        <v>1669</v>
      </c>
      <c r="E106">
        <f>+VLOOKUP(B106,GIS!$B$2:$C$147,2,0)</f>
        <v>0</v>
      </c>
    </row>
    <row r="107" spans="1:5" x14ac:dyDescent="0.25">
      <c r="A107" s="209" t="s">
        <v>1418</v>
      </c>
      <c r="B107" s="209" t="s">
        <v>41</v>
      </c>
      <c r="C107" s="209" t="s">
        <v>1484</v>
      </c>
      <c r="D107" s="209" t="s">
        <v>1661</v>
      </c>
      <c r="E107">
        <f>+VLOOKUP(B107,GIS!$B$2:$C$147,2,0)</f>
        <v>0</v>
      </c>
    </row>
    <row r="108" spans="1:5" x14ac:dyDescent="0.25">
      <c r="A108" s="209" t="s">
        <v>1418</v>
      </c>
      <c r="B108" s="209" t="s">
        <v>41</v>
      </c>
      <c r="C108" s="209" t="s">
        <v>1490</v>
      </c>
      <c r="D108" s="209" t="s">
        <v>1670</v>
      </c>
      <c r="E108">
        <f>+VLOOKUP(B108,GIS!$B$2:$C$147,2,0)</f>
        <v>0</v>
      </c>
    </row>
    <row r="109" spans="1:5" x14ac:dyDescent="0.25">
      <c r="A109" s="209" t="s">
        <v>1418</v>
      </c>
      <c r="B109" s="209" t="s">
        <v>41</v>
      </c>
      <c r="C109" s="209" t="s">
        <v>1485</v>
      </c>
      <c r="D109" s="209" t="s">
        <v>1671</v>
      </c>
      <c r="E109">
        <f>+VLOOKUP(B109,GIS!$B$2:$C$147,2,0)</f>
        <v>0</v>
      </c>
    </row>
    <row r="110" spans="1:5" x14ac:dyDescent="0.25">
      <c r="A110" s="209" t="s">
        <v>1418</v>
      </c>
      <c r="B110" s="209" t="s">
        <v>41</v>
      </c>
      <c r="C110" s="209" t="s">
        <v>1483</v>
      </c>
      <c r="D110" s="209" t="s">
        <v>1672</v>
      </c>
      <c r="E110">
        <f>+VLOOKUP(B110,GIS!$B$2:$C$147,2,0)</f>
        <v>0</v>
      </c>
    </row>
    <row r="111" spans="1:5" x14ac:dyDescent="0.25">
      <c r="A111" s="209" t="s">
        <v>1418</v>
      </c>
      <c r="B111" s="209" t="s">
        <v>41</v>
      </c>
      <c r="C111" s="209" t="s">
        <v>1491</v>
      </c>
      <c r="D111" s="209" t="s">
        <v>1673</v>
      </c>
      <c r="E111">
        <f>+VLOOKUP(B111,GIS!$B$2:$C$147,2,0)</f>
        <v>0</v>
      </c>
    </row>
    <row r="112" spans="1:5" x14ac:dyDescent="0.25">
      <c r="A112" s="209" t="s">
        <v>1418</v>
      </c>
      <c r="B112" s="209" t="s">
        <v>41</v>
      </c>
      <c r="C112" s="209" t="s">
        <v>1492</v>
      </c>
      <c r="D112" s="209" t="s">
        <v>1674</v>
      </c>
      <c r="E112">
        <f>+VLOOKUP(B112,GIS!$B$2:$C$147,2,0)</f>
        <v>0</v>
      </c>
    </row>
    <row r="113" spans="1:5" x14ac:dyDescent="0.25">
      <c r="A113" s="209" t="s">
        <v>1418</v>
      </c>
      <c r="B113" s="209" t="s">
        <v>41</v>
      </c>
      <c r="C113" s="209" t="s">
        <v>1436</v>
      </c>
      <c r="D113" s="209" t="s">
        <v>1675</v>
      </c>
      <c r="E113">
        <f>+VLOOKUP(B113,GIS!$B$2:$C$147,2,0)</f>
        <v>0</v>
      </c>
    </row>
    <row r="114" spans="1:5" x14ac:dyDescent="0.25">
      <c r="A114" s="209" t="s">
        <v>1418</v>
      </c>
      <c r="B114" s="209" t="s">
        <v>41</v>
      </c>
      <c r="C114" s="209" t="s">
        <v>1493</v>
      </c>
      <c r="D114" s="209" t="s">
        <v>1676</v>
      </c>
      <c r="E114">
        <f>+VLOOKUP(B114,GIS!$B$2:$C$147,2,0)</f>
        <v>0</v>
      </c>
    </row>
    <row r="115" spans="1:5" x14ac:dyDescent="0.25">
      <c r="A115" s="209" t="s">
        <v>1418</v>
      </c>
      <c r="B115" s="209" t="s">
        <v>41</v>
      </c>
      <c r="C115" s="209" t="s">
        <v>1494</v>
      </c>
      <c r="D115" s="209" t="s">
        <v>1677</v>
      </c>
      <c r="E115">
        <f>+VLOOKUP(B115,GIS!$B$2:$C$147,2,0)</f>
        <v>0</v>
      </c>
    </row>
    <row r="116" spans="1:5" x14ac:dyDescent="0.25">
      <c r="A116" s="209" t="s">
        <v>1418</v>
      </c>
      <c r="B116" s="209" t="s">
        <v>41</v>
      </c>
      <c r="C116" s="209" t="s">
        <v>1490</v>
      </c>
      <c r="D116" s="209" t="s">
        <v>1670</v>
      </c>
      <c r="E116">
        <f>+VLOOKUP(B116,GIS!$B$2:$C$147,2,0)</f>
        <v>0</v>
      </c>
    </row>
    <row r="117" spans="1:5" x14ac:dyDescent="0.25">
      <c r="A117" s="209" t="s">
        <v>1418</v>
      </c>
      <c r="B117" s="209" t="s">
        <v>41</v>
      </c>
      <c r="C117" s="209" t="s">
        <v>1487</v>
      </c>
      <c r="D117" s="209" t="s">
        <v>1678</v>
      </c>
      <c r="E117">
        <f>+VLOOKUP(B117,GIS!$B$2:$C$147,2,0)</f>
        <v>0</v>
      </c>
    </row>
    <row r="118" spans="1:5" x14ac:dyDescent="0.25">
      <c r="A118" s="209" t="s">
        <v>1418</v>
      </c>
      <c r="B118" s="209" t="s">
        <v>41</v>
      </c>
      <c r="C118" s="209" t="s">
        <v>1495</v>
      </c>
      <c r="D118" s="209" t="s">
        <v>1679</v>
      </c>
      <c r="E118">
        <f>+VLOOKUP(B118,GIS!$B$2:$C$147,2,0)</f>
        <v>0</v>
      </c>
    </row>
    <row r="119" spans="1:5" x14ac:dyDescent="0.25">
      <c r="A119" s="209" t="s">
        <v>1418</v>
      </c>
      <c r="B119" s="209" t="s">
        <v>41</v>
      </c>
      <c r="C119" s="209" t="s">
        <v>1487</v>
      </c>
      <c r="D119" s="209" t="s">
        <v>1680</v>
      </c>
      <c r="E119">
        <f>+VLOOKUP(B119,GIS!$B$2:$C$147,2,0)</f>
        <v>0</v>
      </c>
    </row>
    <row r="120" spans="1:5" x14ac:dyDescent="0.25">
      <c r="A120" s="209" t="s">
        <v>1418</v>
      </c>
      <c r="B120" s="209" t="s">
        <v>41</v>
      </c>
      <c r="C120" s="209" t="s">
        <v>1496</v>
      </c>
      <c r="D120" s="209" t="s">
        <v>1681</v>
      </c>
      <c r="E120">
        <f>+VLOOKUP(B120,GIS!$B$2:$C$147,2,0)</f>
        <v>0</v>
      </c>
    </row>
    <row r="121" spans="1:5" x14ac:dyDescent="0.25">
      <c r="A121" s="209" t="s">
        <v>1418</v>
      </c>
      <c r="B121" s="209" t="s">
        <v>41</v>
      </c>
      <c r="C121" s="209" t="s">
        <v>1497</v>
      </c>
      <c r="D121" s="209" t="s">
        <v>1682</v>
      </c>
      <c r="E121">
        <f>+VLOOKUP(B121,GIS!$B$2:$C$147,2,0)</f>
        <v>0</v>
      </c>
    </row>
    <row r="122" spans="1:5" x14ac:dyDescent="0.25">
      <c r="A122" s="209" t="s">
        <v>1418</v>
      </c>
      <c r="B122" s="209" t="s">
        <v>41</v>
      </c>
      <c r="C122" s="209" t="s">
        <v>1495</v>
      </c>
      <c r="D122" s="209" t="s">
        <v>1683</v>
      </c>
      <c r="E122">
        <f>+VLOOKUP(B122,GIS!$B$2:$C$147,2,0)</f>
        <v>0</v>
      </c>
    </row>
    <row r="123" spans="1:5" x14ac:dyDescent="0.25">
      <c r="A123" s="209" t="s">
        <v>1418</v>
      </c>
      <c r="B123" s="209" t="s">
        <v>41</v>
      </c>
      <c r="C123" s="209" t="s">
        <v>1487</v>
      </c>
      <c r="D123" s="209" t="s">
        <v>1684</v>
      </c>
      <c r="E123">
        <f>+VLOOKUP(B123,GIS!$B$2:$C$147,2,0)</f>
        <v>0</v>
      </c>
    </row>
    <row r="124" spans="1:5" x14ac:dyDescent="0.25">
      <c r="A124" s="209" t="s">
        <v>1418</v>
      </c>
      <c r="B124" s="209" t="s">
        <v>41</v>
      </c>
      <c r="C124" s="209" t="s">
        <v>1425</v>
      </c>
      <c r="D124" s="209" t="s">
        <v>1685</v>
      </c>
      <c r="E124">
        <f>+VLOOKUP(B124,GIS!$B$2:$C$147,2,0)</f>
        <v>0</v>
      </c>
    </row>
    <row r="125" spans="1:5" x14ac:dyDescent="0.25">
      <c r="A125" s="209" t="s">
        <v>1418</v>
      </c>
      <c r="B125" s="209" t="s">
        <v>41</v>
      </c>
      <c r="C125" s="209" t="s">
        <v>1436</v>
      </c>
      <c r="D125" s="209" t="s">
        <v>1686</v>
      </c>
      <c r="E125">
        <f>+VLOOKUP(B125,GIS!$B$2:$C$147,2,0)</f>
        <v>0</v>
      </c>
    </row>
    <row r="126" spans="1:5" x14ac:dyDescent="0.25">
      <c r="A126" s="209" t="s">
        <v>1418</v>
      </c>
      <c r="B126" s="209" t="s">
        <v>41</v>
      </c>
      <c r="C126" s="209" t="s">
        <v>1485</v>
      </c>
      <c r="D126" s="209" t="s">
        <v>1687</v>
      </c>
      <c r="E126">
        <f>+VLOOKUP(B126,GIS!$B$2:$C$147,2,0)</f>
        <v>0</v>
      </c>
    </row>
    <row r="127" spans="1:5" x14ac:dyDescent="0.25">
      <c r="A127" s="209" t="s">
        <v>1418</v>
      </c>
      <c r="B127" s="209" t="s">
        <v>41</v>
      </c>
      <c r="C127" s="209" t="s">
        <v>1495</v>
      </c>
      <c r="D127" s="209" t="s">
        <v>1688</v>
      </c>
      <c r="E127">
        <f>+VLOOKUP(B127,GIS!$B$2:$C$147,2,0)</f>
        <v>0</v>
      </c>
    </row>
    <row r="128" spans="1:5" x14ac:dyDescent="0.25">
      <c r="A128" s="209" t="s">
        <v>1418</v>
      </c>
      <c r="B128" s="209" t="s">
        <v>41</v>
      </c>
      <c r="C128" s="209" t="s">
        <v>1498</v>
      </c>
      <c r="D128" s="209" t="s">
        <v>1689</v>
      </c>
      <c r="E128">
        <f>+VLOOKUP(B128,GIS!$B$2:$C$147,2,0)</f>
        <v>0</v>
      </c>
    </row>
    <row r="129" spans="1:5" x14ac:dyDescent="0.25">
      <c r="A129" s="209" t="s">
        <v>1418</v>
      </c>
      <c r="B129" s="209" t="s">
        <v>41</v>
      </c>
      <c r="C129" s="209" t="s">
        <v>1499</v>
      </c>
      <c r="D129" s="209" t="s">
        <v>1690</v>
      </c>
      <c r="E129">
        <f>+VLOOKUP(B129,GIS!$B$2:$C$147,2,0)</f>
        <v>0</v>
      </c>
    </row>
    <row r="130" spans="1:5" x14ac:dyDescent="0.25">
      <c r="A130" s="209" t="s">
        <v>1418</v>
      </c>
      <c r="B130" s="209" t="s">
        <v>41</v>
      </c>
      <c r="C130" s="209" t="s">
        <v>1500</v>
      </c>
      <c r="D130" s="209" t="s">
        <v>1691</v>
      </c>
      <c r="E130">
        <f>+VLOOKUP(B130,GIS!$B$2:$C$147,2,0)</f>
        <v>0</v>
      </c>
    </row>
    <row r="131" spans="1:5" x14ac:dyDescent="0.25">
      <c r="A131" s="209" t="s">
        <v>430</v>
      </c>
      <c r="B131" s="209" t="s">
        <v>43</v>
      </c>
      <c r="C131" s="209" t="s">
        <v>1501</v>
      </c>
      <c r="D131" s="209" t="s">
        <v>1692</v>
      </c>
      <c r="E131">
        <f>+VLOOKUP(B131,GIS!$B$2:$C$147,2,0)</f>
        <v>1</v>
      </c>
    </row>
    <row r="132" spans="1:5" x14ac:dyDescent="0.25">
      <c r="A132" s="209" t="s">
        <v>430</v>
      </c>
      <c r="B132" s="209" t="s">
        <v>43</v>
      </c>
      <c r="C132" s="209" t="s">
        <v>1502</v>
      </c>
      <c r="D132" s="209" t="s">
        <v>1693</v>
      </c>
      <c r="E132">
        <f>+VLOOKUP(B132,GIS!$B$2:$C$147,2,0)</f>
        <v>1</v>
      </c>
    </row>
    <row r="133" spans="1:5" x14ac:dyDescent="0.25">
      <c r="A133" s="209" t="s">
        <v>430</v>
      </c>
      <c r="B133" s="209" t="s">
        <v>43</v>
      </c>
      <c r="C133" s="209" t="s">
        <v>1503</v>
      </c>
      <c r="D133" s="209" t="s">
        <v>1176</v>
      </c>
      <c r="E133">
        <f>+VLOOKUP(B133,GIS!$B$2:$C$147,2,0)</f>
        <v>1</v>
      </c>
    </row>
    <row r="134" spans="1:5" x14ac:dyDescent="0.25">
      <c r="A134" s="209" t="s">
        <v>1417</v>
      </c>
      <c r="B134" s="209" t="s">
        <v>27</v>
      </c>
      <c r="C134" s="209" t="s">
        <v>1504</v>
      </c>
      <c r="D134" s="209" t="s">
        <v>1694</v>
      </c>
      <c r="E134">
        <f>+VLOOKUP(B134,GIS!$B$2:$C$147,2,0)</f>
        <v>0</v>
      </c>
    </row>
    <row r="135" spans="1:5" x14ac:dyDescent="0.25">
      <c r="A135" s="209" t="s">
        <v>1417</v>
      </c>
      <c r="B135" s="209" t="s">
        <v>27</v>
      </c>
      <c r="C135" s="209" t="s">
        <v>1505</v>
      </c>
      <c r="D135" s="209" t="s">
        <v>1695</v>
      </c>
      <c r="E135">
        <f>+VLOOKUP(B135,GIS!$B$2:$C$147,2,0)</f>
        <v>0</v>
      </c>
    </row>
    <row r="136" spans="1:5" x14ac:dyDescent="0.25">
      <c r="A136" s="209" t="s">
        <v>1417</v>
      </c>
      <c r="B136" s="209" t="s">
        <v>27</v>
      </c>
      <c r="C136" s="209" t="s">
        <v>1506</v>
      </c>
      <c r="D136" s="209" t="s">
        <v>1696</v>
      </c>
      <c r="E136">
        <f>+VLOOKUP(B136,GIS!$B$2:$C$147,2,0)</f>
        <v>0</v>
      </c>
    </row>
    <row r="137" spans="1:5" x14ac:dyDescent="0.25">
      <c r="A137" s="209" t="s">
        <v>1417</v>
      </c>
      <c r="B137" s="209" t="s">
        <v>27</v>
      </c>
      <c r="C137" s="209" t="s">
        <v>1425</v>
      </c>
      <c r="D137" s="209" t="s">
        <v>1697</v>
      </c>
      <c r="E137">
        <f>+VLOOKUP(B137,GIS!$B$2:$C$147,2,0)</f>
        <v>0</v>
      </c>
    </row>
    <row r="138" spans="1:5" x14ac:dyDescent="0.25">
      <c r="A138" s="209" t="s">
        <v>1417</v>
      </c>
      <c r="B138" s="209" t="s">
        <v>27</v>
      </c>
      <c r="C138" s="209" t="s">
        <v>1507</v>
      </c>
      <c r="D138" s="209" t="s">
        <v>1698</v>
      </c>
      <c r="E138">
        <f>+VLOOKUP(B138,GIS!$B$2:$C$147,2,0)</f>
        <v>0</v>
      </c>
    </row>
    <row r="139" spans="1:5" x14ac:dyDescent="0.25">
      <c r="A139" s="209" t="s">
        <v>1417</v>
      </c>
      <c r="B139" s="209" t="s">
        <v>27</v>
      </c>
      <c r="C139" s="209" t="s">
        <v>1508</v>
      </c>
      <c r="D139" s="209" t="s">
        <v>1699</v>
      </c>
      <c r="E139">
        <f>+VLOOKUP(B139,GIS!$B$2:$C$147,2,0)</f>
        <v>0</v>
      </c>
    </row>
    <row r="140" spans="1:5" x14ac:dyDescent="0.25">
      <c r="A140" s="209" t="s">
        <v>1417</v>
      </c>
      <c r="B140" s="209" t="s">
        <v>27</v>
      </c>
      <c r="C140" s="209" t="s">
        <v>1447</v>
      </c>
      <c r="D140" s="209" t="s">
        <v>1700</v>
      </c>
      <c r="E140">
        <f>+VLOOKUP(B140,GIS!$B$2:$C$147,2,0)</f>
        <v>0</v>
      </c>
    </row>
    <row r="141" spans="1:5" x14ac:dyDescent="0.25">
      <c r="A141" s="209" t="s">
        <v>1417</v>
      </c>
      <c r="B141" s="209" t="s">
        <v>27</v>
      </c>
      <c r="C141" s="209" t="s">
        <v>1447</v>
      </c>
      <c r="D141" s="209" t="s">
        <v>1701</v>
      </c>
      <c r="E141">
        <f>+VLOOKUP(B141,GIS!$B$2:$C$147,2,0)</f>
        <v>0</v>
      </c>
    </row>
    <row r="142" spans="1:5" x14ac:dyDescent="0.25">
      <c r="A142" s="209" t="s">
        <v>1417</v>
      </c>
      <c r="B142" s="209" t="s">
        <v>27</v>
      </c>
      <c r="C142" s="209" t="s">
        <v>1509</v>
      </c>
      <c r="D142" s="209" t="s">
        <v>1702</v>
      </c>
      <c r="E142">
        <f>+VLOOKUP(B142,GIS!$B$2:$C$147,2,0)</f>
        <v>0</v>
      </c>
    </row>
    <row r="143" spans="1:5" x14ac:dyDescent="0.25">
      <c r="A143" s="209" t="s">
        <v>1417</v>
      </c>
      <c r="B143" s="209" t="s">
        <v>29</v>
      </c>
      <c r="C143" s="209" t="s">
        <v>1436</v>
      </c>
      <c r="D143" s="209" t="s">
        <v>1703</v>
      </c>
      <c r="E143">
        <f>+VLOOKUP(B143,GIS!$B$2:$C$147,2,0)</f>
        <v>0</v>
      </c>
    </row>
    <row r="144" spans="1:5" x14ac:dyDescent="0.25">
      <c r="A144" s="209" t="s">
        <v>1417</v>
      </c>
      <c r="B144" s="209" t="s">
        <v>29</v>
      </c>
      <c r="C144" s="209" t="s">
        <v>1436</v>
      </c>
      <c r="D144" s="209" t="s">
        <v>1704</v>
      </c>
      <c r="E144">
        <f>+VLOOKUP(B144,GIS!$B$2:$C$147,2,0)</f>
        <v>0</v>
      </c>
    </row>
    <row r="145" spans="1:5" x14ac:dyDescent="0.25">
      <c r="A145" s="209" t="s">
        <v>1417</v>
      </c>
      <c r="B145" s="209" t="s">
        <v>29</v>
      </c>
      <c r="C145" s="209" t="s">
        <v>1510</v>
      </c>
      <c r="D145" s="209" t="s">
        <v>1705</v>
      </c>
      <c r="E145">
        <f>+VLOOKUP(B145,GIS!$B$2:$C$147,2,0)</f>
        <v>0</v>
      </c>
    </row>
    <row r="146" spans="1:5" x14ac:dyDescent="0.25">
      <c r="A146" s="209" t="s">
        <v>1417</v>
      </c>
      <c r="B146" s="209" t="s">
        <v>29</v>
      </c>
      <c r="C146" s="209" t="s">
        <v>1511</v>
      </c>
      <c r="D146" s="209" t="s">
        <v>1706</v>
      </c>
      <c r="E146">
        <f>+VLOOKUP(B146,GIS!$B$2:$C$147,2,0)</f>
        <v>0</v>
      </c>
    </row>
    <row r="147" spans="1:5" x14ac:dyDescent="0.25">
      <c r="A147" s="209" t="s">
        <v>1417</v>
      </c>
      <c r="B147" s="209" t="s">
        <v>29</v>
      </c>
      <c r="C147" s="209" t="s">
        <v>1456</v>
      </c>
      <c r="D147" s="209" t="s">
        <v>1707</v>
      </c>
      <c r="E147">
        <f>+VLOOKUP(B147,GIS!$B$2:$C$147,2,0)</f>
        <v>0</v>
      </c>
    </row>
    <row r="148" spans="1:5" x14ac:dyDescent="0.25">
      <c r="A148" s="209" t="s">
        <v>1417</v>
      </c>
      <c r="B148" s="209" t="s">
        <v>29</v>
      </c>
      <c r="C148" s="209" t="s">
        <v>1456</v>
      </c>
      <c r="D148" s="209" t="s">
        <v>1708</v>
      </c>
      <c r="E148">
        <f>+VLOOKUP(B148,GIS!$B$2:$C$147,2,0)</f>
        <v>0</v>
      </c>
    </row>
    <row r="149" spans="1:5" x14ac:dyDescent="0.25">
      <c r="A149" s="209" t="s">
        <v>1417</v>
      </c>
      <c r="B149" s="209" t="s">
        <v>29</v>
      </c>
      <c r="C149" s="209" t="s">
        <v>1512</v>
      </c>
      <c r="D149" s="209" t="s">
        <v>1709</v>
      </c>
      <c r="E149">
        <f>+VLOOKUP(B149,GIS!$B$2:$C$147,2,0)</f>
        <v>0</v>
      </c>
    </row>
    <row r="150" spans="1:5" x14ac:dyDescent="0.25">
      <c r="A150" s="209" t="s">
        <v>1417</v>
      </c>
      <c r="B150" s="209" t="s">
        <v>29</v>
      </c>
      <c r="C150" s="209" t="s">
        <v>1513</v>
      </c>
      <c r="D150" s="209" t="s">
        <v>1710</v>
      </c>
      <c r="E150">
        <f>+VLOOKUP(B150,GIS!$B$2:$C$147,2,0)</f>
        <v>0</v>
      </c>
    </row>
    <row r="151" spans="1:5" x14ac:dyDescent="0.25">
      <c r="A151" s="209" t="s">
        <v>1417</v>
      </c>
      <c r="B151" s="209" t="s">
        <v>29</v>
      </c>
      <c r="C151" s="209" t="s">
        <v>1436</v>
      </c>
      <c r="D151" s="209" t="s">
        <v>1711</v>
      </c>
      <c r="E151">
        <f>+VLOOKUP(B151,GIS!$B$2:$C$147,2,0)</f>
        <v>0</v>
      </c>
    </row>
    <row r="152" spans="1:5" x14ac:dyDescent="0.25">
      <c r="A152" s="209" t="s">
        <v>1417</v>
      </c>
      <c r="B152" s="209" t="s">
        <v>29</v>
      </c>
      <c r="C152" s="209" t="s">
        <v>1436</v>
      </c>
      <c r="D152" s="209" t="s">
        <v>1712</v>
      </c>
      <c r="E152">
        <f>+VLOOKUP(B152,GIS!$B$2:$C$147,2,0)</f>
        <v>0</v>
      </c>
    </row>
    <row r="153" spans="1:5" x14ac:dyDescent="0.25">
      <c r="A153" s="209" t="s">
        <v>1417</v>
      </c>
      <c r="B153" s="209" t="s">
        <v>29</v>
      </c>
      <c r="C153" s="209" t="s">
        <v>1514</v>
      </c>
      <c r="D153" s="209" t="s">
        <v>1713</v>
      </c>
      <c r="E153">
        <f>+VLOOKUP(B153,GIS!$B$2:$C$147,2,0)</f>
        <v>0</v>
      </c>
    </row>
    <row r="154" spans="1:5" x14ac:dyDescent="0.25">
      <c r="A154" s="209" t="s">
        <v>1417</v>
      </c>
      <c r="B154" s="209" t="s">
        <v>29</v>
      </c>
      <c r="C154" s="209" t="s">
        <v>1515</v>
      </c>
      <c r="D154" s="209" t="s">
        <v>1714</v>
      </c>
      <c r="E154">
        <f>+VLOOKUP(B154,GIS!$B$2:$C$147,2,0)</f>
        <v>0</v>
      </c>
    </row>
    <row r="155" spans="1:5" x14ac:dyDescent="0.25">
      <c r="A155" s="209" t="s">
        <v>1417</v>
      </c>
      <c r="B155" s="209" t="s">
        <v>29</v>
      </c>
      <c r="C155" s="209" t="s">
        <v>1436</v>
      </c>
      <c r="D155" s="209" t="s">
        <v>1712</v>
      </c>
      <c r="E155">
        <f>+VLOOKUP(B155,GIS!$B$2:$C$147,2,0)</f>
        <v>0</v>
      </c>
    </row>
    <row r="156" spans="1:5" x14ac:dyDescent="0.25">
      <c r="A156" s="209" t="s">
        <v>1417</v>
      </c>
      <c r="B156" s="209" t="s">
        <v>29</v>
      </c>
      <c r="C156" s="209" t="s">
        <v>1436</v>
      </c>
      <c r="D156" s="209" t="s">
        <v>1715</v>
      </c>
      <c r="E156">
        <f>+VLOOKUP(B156,GIS!$B$2:$C$147,2,0)</f>
        <v>0</v>
      </c>
    </row>
    <row r="157" spans="1:5" x14ac:dyDescent="0.25">
      <c r="A157" s="209" t="s">
        <v>1417</v>
      </c>
      <c r="B157" s="209" t="s">
        <v>29</v>
      </c>
      <c r="C157" s="209" t="s">
        <v>1516</v>
      </c>
      <c r="D157" s="209" t="s">
        <v>1716</v>
      </c>
      <c r="E157">
        <f>+VLOOKUP(B157,GIS!$B$2:$C$147,2,0)</f>
        <v>0</v>
      </c>
    </row>
    <row r="158" spans="1:5" x14ac:dyDescent="0.25">
      <c r="A158" s="209" t="s">
        <v>1417</v>
      </c>
      <c r="B158" s="209" t="s">
        <v>29</v>
      </c>
      <c r="C158" s="209" t="s">
        <v>1436</v>
      </c>
      <c r="D158" s="209" t="s">
        <v>1717</v>
      </c>
      <c r="E158">
        <f>+VLOOKUP(B158,GIS!$B$2:$C$147,2,0)</f>
        <v>0</v>
      </c>
    </row>
    <row r="159" spans="1:5" x14ac:dyDescent="0.25">
      <c r="A159" s="209" t="s">
        <v>1417</v>
      </c>
      <c r="B159" s="209" t="s">
        <v>29</v>
      </c>
      <c r="C159" s="209" t="s">
        <v>1512</v>
      </c>
      <c r="D159" s="209" t="s">
        <v>1718</v>
      </c>
      <c r="E159">
        <f>+VLOOKUP(B159,GIS!$B$2:$C$147,2,0)</f>
        <v>0</v>
      </c>
    </row>
    <row r="160" spans="1:5" x14ac:dyDescent="0.25">
      <c r="A160" s="209" t="s">
        <v>1417</v>
      </c>
      <c r="B160" s="209" t="s">
        <v>29</v>
      </c>
      <c r="C160" s="209" t="s">
        <v>1517</v>
      </c>
      <c r="D160" s="209" t="s">
        <v>1719</v>
      </c>
      <c r="E160">
        <f>+VLOOKUP(B160,GIS!$B$2:$C$147,2,0)</f>
        <v>0</v>
      </c>
    </row>
    <row r="161" spans="1:5" x14ac:dyDescent="0.25">
      <c r="A161" s="209" t="s">
        <v>1417</v>
      </c>
      <c r="B161" s="209" t="s">
        <v>29</v>
      </c>
      <c r="C161" s="209" t="s">
        <v>1446</v>
      </c>
      <c r="D161" s="209" t="s">
        <v>1720</v>
      </c>
      <c r="E161">
        <f>+VLOOKUP(B161,GIS!$B$2:$C$147,2,0)</f>
        <v>0</v>
      </c>
    </row>
    <row r="162" spans="1:5" x14ac:dyDescent="0.25">
      <c r="A162" s="209" t="s">
        <v>1417</v>
      </c>
      <c r="B162" s="209" t="s">
        <v>29</v>
      </c>
      <c r="C162" s="209" t="s">
        <v>1436</v>
      </c>
      <c r="D162" s="209" t="s">
        <v>1712</v>
      </c>
      <c r="E162">
        <f>+VLOOKUP(B162,GIS!$B$2:$C$147,2,0)</f>
        <v>0</v>
      </c>
    </row>
    <row r="163" spans="1:5" x14ac:dyDescent="0.25">
      <c r="A163" s="209" t="s">
        <v>1417</v>
      </c>
      <c r="B163" s="209" t="s">
        <v>29</v>
      </c>
      <c r="C163" s="209" t="s">
        <v>1518</v>
      </c>
      <c r="D163" s="209" t="s">
        <v>1721</v>
      </c>
      <c r="E163">
        <f>+VLOOKUP(B163,GIS!$B$2:$C$147,2,0)</f>
        <v>0</v>
      </c>
    </row>
    <row r="164" spans="1:5" x14ac:dyDescent="0.25">
      <c r="A164" s="209" t="s">
        <v>1417</v>
      </c>
      <c r="B164" s="209" t="s">
        <v>29</v>
      </c>
      <c r="C164" s="209" t="s">
        <v>1436</v>
      </c>
      <c r="D164" s="209" t="s">
        <v>1712</v>
      </c>
      <c r="E164">
        <f>+VLOOKUP(B164,GIS!$B$2:$C$147,2,0)</f>
        <v>0</v>
      </c>
    </row>
    <row r="165" spans="1:5" x14ac:dyDescent="0.25">
      <c r="A165" s="209" t="s">
        <v>1417</v>
      </c>
      <c r="B165" s="209" t="s">
        <v>29</v>
      </c>
      <c r="C165" s="209" t="s">
        <v>1512</v>
      </c>
      <c r="D165" s="209" t="s">
        <v>1709</v>
      </c>
      <c r="E165">
        <f>+VLOOKUP(B165,GIS!$B$2:$C$147,2,0)</f>
        <v>0</v>
      </c>
    </row>
    <row r="166" spans="1:5" x14ac:dyDescent="0.25">
      <c r="A166" s="209" t="s">
        <v>1417</v>
      </c>
      <c r="B166" s="209" t="s">
        <v>29</v>
      </c>
      <c r="C166" s="209" t="s">
        <v>1519</v>
      </c>
      <c r="D166" s="209" t="s">
        <v>1722</v>
      </c>
      <c r="E166">
        <f>+VLOOKUP(B166,GIS!$B$2:$C$147,2,0)</f>
        <v>0</v>
      </c>
    </row>
    <row r="167" spans="1:5" x14ac:dyDescent="0.25">
      <c r="A167" s="209" t="s">
        <v>416</v>
      </c>
      <c r="B167" s="209" t="s">
        <v>117</v>
      </c>
      <c r="C167" s="209" t="s">
        <v>1520</v>
      </c>
      <c r="D167" s="209" t="s">
        <v>1723</v>
      </c>
      <c r="E167">
        <f>+VLOOKUP(B167,GIS!$B$2:$C$147,2,0)</f>
        <v>1</v>
      </c>
    </row>
    <row r="168" spans="1:5" x14ac:dyDescent="0.25">
      <c r="A168" s="209" t="s">
        <v>426</v>
      </c>
      <c r="B168" s="209" t="s">
        <v>65</v>
      </c>
      <c r="C168" s="209" t="s">
        <v>1521</v>
      </c>
      <c r="D168" s="209" t="s">
        <v>1724</v>
      </c>
      <c r="E168">
        <f>+VLOOKUP(B168,GIS!$B$2:$C$147,2,0)</f>
        <v>1</v>
      </c>
    </row>
    <row r="169" spans="1:5" x14ac:dyDescent="0.25">
      <c r="A169" s="209" t="s">
        <v>426</v>
      </c>
      <c r="B169" s="209" t="s">
        <v>65</v>
      </c>
      <c r="C169" s="209" t="s">
        <v>1522</v>
      </c>
      <c r="D169" s="209" t="s">
        <v>1725</v>
      </c>
      <c r="E169">
        <f>+VLOOKUP(B169,GIS!$B$2:$C$147,2,0)</f>
        <v>1</v>
      </c>
    </row>
    <row r="170" spans="1:5" x14ac:dyDescent="0.25">
      <c r="A170" s="209" t="s">
        <v>426</v>
      </c>
      <c r="B170" s="209" t="s">
        <v>65</v>
      </c>
      <c r="C170" s="209" t="s">
        <v>1523</v>
      </c>
      <c r="D170" s="209" t="s">
        <v>1726</v>
      </c>
      <c r="E170">
        <f>+VLOOKUP(B170,GIS!$B$2:$C$147,2,0)</f>
        <v>1</v>
      </c>
    </row>
    <row r="171" spans="1:5" x14ac:dyDescent="0.25">
      <c r="A171" s="209" t="s">
        <v>426</v>
      </c>
      <c r="B171" s="209" t="s">
        <v>65</v>
      </c>
      <c r="C171" s="209" t="s">
        <v>1523</v>
      </c>
      <c r="D171" s="209" t="s">
        <v>1727</v>
      </c>
      <c r="E171">
        <f>+VLOOKUP(B171,GIS!$B$2:$C$147,2,0)</f>
        <v>1</v>
      </c>
    </row>
    <row r="172" spans="1:5" x14ac:dyDescent="0.25">
      <c r="A172" s="209" t="s">
        <v>1417</v>
      </c>
      <c r="B172" s="209" t="s">
        <v>20</v>
      </c>
      <c r="C172" s="209" t="s">
        <v>1436</v>
      </c>
      <c r="D172" s="209" t="s">
        <v>1728</v>
      </c>
      <c r="E172">
        <f>+VLOOKUP(B172,GIS!$B$2:$C$147,2,0)</f>
        <v>1</v>
      </c>
    </row>
    <row r="173" spans="1:5" x14ac:dyDescent="0.25">
      <c r="A173" s="209" t="s">
        <v>1417</v>
      </c>
      <c r="B173" s="209" t="s">
        <v>20</v>
      </c>
      <c r="C173" s="209" t="s">
        <v>1436</v>
      </c>
      <c r="D173" s="209" t="s">
        <v>1728</v>
      </c>
      <c r="E173">
        <f>+VLOOKUP(B173,GIS!$B$2:$C$147,2,0)</f>
        <v>1</v>
      </c>
    </row>
    <row r="174" spans="1:5" x14ac:dyDescent="0.25">
      <c r="A174" s="209" t="s">
        <v>413</v>
      </c>
      <c r="B174" s="209" t="s">
        <v>8</v>
      </c>
      <c r="C174" s="209" t="s">
        <v>1524</v>
      </c>
      <c r="D174" s="209" t="s">
        <v>1729</v>
      </c>
      <c r="E174">
        <f>+VLOOKUP(B174,GIS!$B$2:$C$147,2,0)</f>
        <v>1</v>
      </c>
    </row>
    <row r="175" spans="1:5" x14ac:dyDescent="0.25">
      <c r="A175" s="209" t="s">
        <v>413</v>
      </c>
      <c r="B175" s="209" t="s">
        <v>8</v>
      </c>
      <c r="C175" s="209" t="s">
        <v>1525</v>
      </c>
      <c r="D175" s="209" t="s">
        <v>1730</v>
      </c>
      <c r="E175">
        <f>+VLOOKUP(B175,GIS!$B$2:$C$147,2,0)</f>
        <v>1</v>
      </c>
    </row>
    <row r="176" spans="1:5" x14ac:dyDescent="0.25">
      <c r="A176" s="209" t="s">
        <v>413</v>
      </c>
      <c r="B176" s="209" t="s">
        <v>8</v>
      </c>
      <c r="C176" s="209" t="s">
        <v>1524</v>
      </c>
      <c r="D176" s="209" t="s">
        <v>1731</v>
      </c>
      <c r="E176">
        <f>+VLOOKUP(B176,GIS!$B$2:$C$147,2,0)</f>
        <v>1</v>
      </c>
    </row>
    <row r="177" spans="1:5" x14ac:dyDescent="0.25">
      <c r="A177" s="209" t="s">
        <v>413</v>
      </c>
      <c r="B177" s="209" t="s">
        <v>8</v>
      </c>
      <c r="C177" s="209" t="s">
        <v>1526</v>
      </c>
      <c r="D177" s="209" t="s">
        <v>1732</v>
      </c>
      <c r="E177">
        <f>+VLOOKUP(B177,GIS!$B$2:$C$147,2,0)</f>
        <v>1</v>
      </c>
    </row>
    <row r="178" spans="1:5" x14ac:dyDescent="0.25">
      <c r="A178" s="209" t="s">
        <v>413</v>
      </c>
      <c r="B178" s="209" t="s">
        <v>8</v>
      </c>
      <c r="C178" s="209" t="s">
        <v>1527</v>
      </c>
      <c r="D178" s="209" t="s">
        <v>1733</v>
      </c>
      <c r="E178">
        <f>+VLOOKUP(B178,GIS!$B$2:$C$147,2,0)</f>
        <v>1</v>
      </c>
    </row>
    <row r="179" spans="1:5" x14ac:dyDescent="0.25">
      <c r="A179" s="209" t="s">
        <v>413</v>
      </c>
      <c r="B179" s="209" t="s">
        <v>8</v>
      </c>
      <c r="C179" s="209" t="s">
        <v>1528</v>
      </c>
      <c r="D179" s="209" t="s">
        <v>1733</v>
      </c>
      <c r="E179">
        <f>+VLOOKUP(B179,GIS!$B$2:$C$147,2,0)</f>
        <v>1</v>
      </c>
    </row>
    <row r="180" spans="1:5" x14ac:dyDescent="0.25">
      <c r="A180" s="209" t="s">
        <v>413</v>
      </c>
      <c r="B180" s="209" t="s">
        <v>8</v>
      </c>
      <c r="C180" s="209" t="s">
        <v>1528</v>
      </c>
      <c r="D180" s="209" t="s">
        <v>1734</v>
      </c>
      <c r="E180">
        <f>+VLOOKUP(B180,GIS!$B$2:$C$147,2,0)</f>
        <v>1</v>
      </c>
    </row>
    <row r="181" spans="1:5" x14ac:dyDescent="0.25">
      <c r="A181" s="209" t="s">
        <v>413</v>
      </c>
      <c r="B181" s="209" t="s">
        <v>8</v>
      </c>
      <c r="C181" s="209" t="s">
        <v>1529</v>
      </c>
      <c r="D181" s="209" t="s">
        <v>1735</v>
      </c>
      <c r="E181">
        <f>+VLOOKUP(B181,GIS!$B$2:$C$147,2,0)</f>
        <v>1</v>
      </c>
    </row>
    <row r="182" spans="1:5" x14ac:dyDescent="0.25">
      <c r="A182" s="209" t="s">
        <v>413</v>
      </c>
      <c r="B182" s="209" t="s">
        <v>8</v>
      </c>
      <c r="C182" s="209" t="s">
        <v>1528</v>
      </c>
      <c r="D182" s="209" t="s">
        <v>1733</v>
      </c>
      <c r="E182">
        <f>+VLOOKUP(B182,GIS!$B$2:$C$147,2,0)</f>
        <v>1</v>
      </c>
    </row>
    <row r="183" spans="1:5" x14ac:dyDescent="0.25">
      <c r="A183" s="209" t="s">
        <v>413</v>
      </c>
      <c r="B183" s="209" t="s">
        <v>10</v>
      </c>
      <c r="C183" s="209" t="s">
        <v>1530</v>
      </c>
      <c r="D183" s="209" t="s">
        <v>1736</v>
      </c>
      <c r="E183">
        <f>+VLOOKUP(B183,GIS!$B$2:$C$147,2,0)</f>
        <v>0</v>
      </c>
    </row>
    <row r="184" spans="1:5" x14ac:dyDescent="0.25">
      <c r="A184" s="209" t="s">
        <v>413</v>
      </c>
      <c r="B184" s="209" t="s">
        <v>10</v>
      </c>
      <c r="C184" s="209" t="s">
        <v>1446</v>
      </c>
      <c r="D184" s="209" t="s">
        <v>1737</v>
      </c>
      <c r="E184">
        <f>+VLOOKUP(B184,GIS!$B$2:$C$147,2,0)</f>
        <v>0</v>
      </c>
    </row>
    <row r="185" spans="1:5" x14ac:dyDescent="0.25">
      <c r="A185" s="209" t="s">
        <v>413</v>
      </c>
      <c r="B185" s="209" t="s">
        <v>10</v>
      </c>
      <c r="C185" s="209" t="s">
        <v>1531</v>
      </c>
      <c r="D185" s="209" t="s">
        <v>1738</v>
      </c>
      <c r="E185">
        <f>+VLOOKUP(B185,GIS!$B$2:$C$147,2,0)</f>
        <v>0</v>
      </c>
    </row>
    <row r="186" spans="1:5" x14ac:dyDescent="0.25">
      <c r="A186" s="209" t="s">
        <v>413</v>
      </c>
      <c r="B186" s="209" t="s">
        <v>10</v>
      </c>
      <c r="C186" s="209" t="s">
        <v>1532</v>
      </c>
      <c r="D186" s="209" t="s">
        <v>1739</v>
      </c>
      <c r="E186">
        <f>+VLOOKUP(B186,GIS!$B$2:$C$147,2,0)</f>
        <v>0</v>
      </c>
    </row>
    <row r="187" spans="1:5" x14ac:dyDescent="0.25">
      <c r="A187" s="209" t="s">
        <v>413</v>
      </c>
      <c r="B187" s="209" t="s">
        <v>10</v>
      </c>
      <c r="C187" s="209" t="s">
        <v>1533</v>
      </c>
      <c r="D187" s="209" t="s">
        <v>1737</v>
      </c>
      <c r="E187">
        <f>+VLOOKUP(B187,GIS!$B$2:$C$147,2,0)</f>
        <v>0</v>
      </c>
    </row>
    <row r="188" spans="1:5" x14ac:dyDescent="0.25">
      <c r="A188" s="209" t="s">
        <v>413</v>
      </c>
      <c r="B188" s="209" t="s">
        <v>10</v>
      </c>
      <c r="C188" s="209" t="s">
        <v>1534</v>
      </c>
      <c r="D188" s="209" t="s">
        <v>1740</v>
      </c>
      <c r="E188">
        <f>+VLOOKUP(B188,GIS!$B$2:$C$147,2,0)</f>
        <v>0</v>
      </c>
    </row>
    <row r="189" spans="1:5" x14ac:dyDescent="0.25">
      <c r="A189" s="209" t="s">
        <v>413</v>
      </c>
      <c r="B189" s="209" t="s">
        <v>10</v>
      </c>
      <c r="C189" s="209" t="s">
        <v>1535</v>
      </c>
      <c r="D189" s="209" t="s">
        <v>1741</v>
      </c>
      <c r="E189">
        <f>+VLOOKUP(B189,GIS!$B$2:$C$147,2,0)</f>
        <v>0</v>
      </c>
    </row>
    <row r="190" spans="1:5" x14ac:dyDescent="0.25">
      <c r="A190" s="209" t="s">
        <v>413</v>
      </c>
      <c r="B190" s="209" t="s">
        <v>10</v>
      </c>
      <c r="C190" s="209" t="s">
        <v>1536</v>
      </c>
      <c r="D190" s="209" t="s">
        <v>1742</v>
      </c>
      <c r="E190">
        <f>+VLOOKUP(B190,GIS!$B$2:$C$147,2,0)</f>
        <v>0</v>
      </c>
    </row>
    <row r="191" spans="1:5" x14ac:dyDescent="0.25">
      <c r="A191" s="209" t="s">
        <v>413</v>
      </c>
      <c r="B191" s="209" t="s">
        <v>1</v>
      </c>
      <c r="C191" s="209" t="s">
        <v>1537</v>
      </c>
      <c r="D191" s="209" t="s">
        <v>1743</v>
      </c>
      <c r="E191">
        <f>+VLOOKUP(B191,GIS!$B$2:$C$147,2,0)</f>
        <v>1</v>
      </c>
    </row>
    <row r="192" spans="1:5" x14ac:dyDescent="0.25">
      <c r="A192" s="209" t="s">
        <v>413</v>
      </c>
      <c r="B192" s="209" t="s">
        <v>1</v>
      </c>
      <c r="C192" s="209" t="s">
        <v>1524</v>
      </c>
      <c r="D192" s="209" t="s">
        <v>1744</v>
      </c>
      <c r="E192">
        <f>+VLOOKUP(B192,GIS!$B$2:$C$147,2,0)</f>
        <v>1</v>
      </c>
    </row>
    <row r="193" spans="1:5" x14ac:dyDescent="0.25">
      <c r="A193" s="209" t="s">
        <v>413</v>
      </c>
      <c r="B193" s="209" t="s">
        <v>1</v>
      </c>
      <c r="C193" s="209" t="s">
        <v>1538</v>
      </c>
      <c r="D193" s="209" t="s">
        <v>1745</v>
      </c>
      <c r="E193">
        <f>+VLOOKUP(B193,GIS!$B$2:$C$147,2,0)</f>
        <v>1</v>
      </c>
    </row>
    <row r="194" spans="1:5" x14ac:dyDescent="0.25">
      <c r="A194" s="209" t="s">
        <v>22</v>
      </c>
      <c r="B194" s="209" t="s">
        <v>33</v>
      </c>
      <c r="C194" s="209" t="s">
        <v>1539</v>
      </c>
      <c r="D194" s="209" t="s">
        <v>1746</v>
      </c>
      <c r="E194">
        <f>+VLOOKUP(B194,GIS!$B$2:$C$147,2,0)</f>
        <v>1</v>
      </c>
    </row>
    <row r="195" spans="1:5" x14ac:dyDescent="0.25">
      <c r="A195" s="209" t="s">
        <v>22</v>
      </c>
      <c r="B195" s="209" t="s">
        <v>33</v>
      </c>
      <c r="C195" s="209" t="s">
        <v>1539</v>
      </c>
      <c r="D195" s="209" t="s">
        <v>1746</v>
      </c>
      <c r="E195">
        <f>+VLOOKUP(B195,GIS!$B$2:$C$147,2,0)</f>
        <v>1</v>
      </c>
    </row>
    <row r="196" spans="1:5" x14ac:dyDescent="0.25">
      <c r="A196" s="209" t="s">
        <v>22</v>
      </c>
      <c r="B196" s="209" t="s">
        <v>33</v>
      </c>
      <c r="C196" s="209" t="s">
        <v>1540</v>
      </c>
      <c r="D196" s="209" t="s">
        <v>1747</v>
      </c>
      <c r="E196">
        <f>+VLOOKUP(B196,GIS!$B$2:$C$147,2,0)</f>
        <v>1</v>
      </c>
    </row>
    <row r="197" spans="1:5" x14ac:dyDescent="0.25">
      <c r="A197" s="209" t="s">
        <v>22</v>
      </c>
      <c r="B197" s="209" t="s">
        <v>33</v>
      </c>
      <c r="C197" s="209" t="s">
        <v>1541</v>
      </c>
      <c r="D197" s="209" t="s">
        <v>1748</v>
      </c>
      <c r="E197">
        <f>+VLOOKUP(B197,GIS!$B$2:$C$147,2,0)</f>
        <v>1</v>
      </c>
    </row>
    <row r="198" spans="1:5" x14ac:dyDescent="0.25">
      <c r="A198" s="209" t="s">
        <v>22</v>
      </c>
      <c r="B198" s="209" t="s">
        <v>33</v>
      </c>
      <c r="C198" s="209" t="s">
        <v>1425</v>
      </c>
      <c r="D198" s="209" t="s">
        <v>1749</v>
      </c>
      <c r="E198">
        <f>+VLOOKUP(B198,GIS!$B$2:$C$147,2,0)</f>
        <v>1</v>
      </c>
    </row>
    <row r="199" spans="1:5" x14ac:dyDescent="0.25">
      <c r="A199" s="209" t="s">
        <v>22</v>
      </c>
      <c r="B199" s="209" t="s">
        <v>33</v>
      </c>
      <c r="C199" s="209" t="s">
        <v>1542</v>
      </c>
      <c r="D199" s="209" t="s">
        <v>1750</v>
      </c>
      <c r="E199">
        <f>+VLOOKUP(B199,GIS!$B$2:$C$147,2,0)</f>
        <v>1</v>
      </c>
    </row>
    <row r="200" spans="1:5" x14ac:dyDescent="0.25">
      <c r="A200" s="209" t="s">
        <v>22</v>
      </c>
      <c r="B200" s="209" t="s">
        <v>33</v>
      </c>
      <c r="C200" s="209" t="s">
        <v>1543</v>
      </c>
      <c r="D200" s="209" t="s">
        <v>1751</v>
      </c>
      <c r="E200">
        <f>+VLOOKUP(B200,GIS!$B$2:$C$147,2,0)</f>
        <v>1</v>
      </c>
    </row>
    <row r="201" spans="1:5" x14ac:dyDescent="0.25">
      <c r="A201" s="209" t="s">
        <v>22</v>
      </c>
      <c r="B201" s="209" t="s">
        <v>37</v>
      </c>
      <c r="C201" s="209" t="s">
        <v>1544</v>
      </c>
      <c r="D201" s="209" t="s">
        <v>1752</v>
      </c>
      <c r="E201">
        <f>+VLOOKUP(B201,GIS!$B$2:$C$147,2,0)</f>
        <v>1</v>
      </c>
    </row>
    <row r="202" spans="1:5" x14ac:dyDescent="0.25">
      <c r="A202" s="209" t="s">
        <v>22</v>
      </c>
      <c r="B202" s="209" t="s">
        <v>37</v>
      </c>
      <c r="C202" s="209" t="s">
        <v>1545</v>
      </c>
      <c r="D202" s="209" t="s">
        <v>1753</v>
      </c>
      <c r="E202">
        <f>+VLOOKUP(B202,GIS!$B$2:$C$147,2,0)</f>
        <v>1</v>
      </c>
    </row>
    <row r="203" spans="1:5" x14ac:dyDescent="0.25">
      <c r="A203" s="209" t="s">
        <v>22</v>
      </c>
      <c r="B203" s="209" t="s">
        <v>37</v>
      </c>
      <c r="C203" s="209" t="s">
        <v>1545</v>
      </c>
      <c r="D203" s="209" t="s">
        <v>1754</v>
      </c>
      <c r="E203">
        <f>+VLOOKUP(B203,GIS!$B$2:$C$147,2,0)</f>
        <v>1</v>
      </c>
    </row>
    <row r="204" spans="1:5" x14ac:dyDescent="0.25">
      <c r="A204" s="209" t="s">
        <v>22</v>
      </c>
      <c r="B204" s="209" t="s">
        <v>37</v>
      </c>
      <c r="C204" s="209" t="s">
        <v>1545</v>
      </c>
      <c r="D204" s="209" t="s">
        <v>1755</v>
      </c>
      <c r="E204">
        <f>+VLOOKUP(B204,GIS!$B$2:$C$147,2,0)</f>
        <v>1</v>
      </c>
    </row>
    <row r="205" spans="1:5" x14ac:dyDescent="0.25">
      <c r="A205" s="209" t="s">
        <v>22</v>
      </c>
      <c r="B205" s="209" t="s">
        <v>37</v>
      </c>
      <c r="C205" s="209" t="s">
        <v>1545</v>
      </c>
      <c r="D205" s="209" t="s">
        <v>1756</v>
      </c>
      <c r="E205">
        <f>+VLOOKUP(B205,GIS!$B$2:$C$147,2,0)</f>
        <v>1</v>
      </c>
    </row>
    <row r="206" spans="1:5" x14ac:dyDescent="0.25">
      <c r="A206" s="209" t="s">
        <v>22</v>
      </c>
      <c r="B206" s="209" t="s">
        <v>37</v>
      </c>
      <c r="C206" s="209" t="s">
        <v>1545</v>
      </c>
      <c r="D206" s="209" t="s">
        <v>1757</v>
      </c>
      <c r="E206">
        <f>+VLOOKUP(B206,GIS!$B$2:$C$147,2,0)</f>
        <v>1</v>
      </c>
    </row>
    <row r="207" spans="1:5" x14ac:dyDescent="0.25">
      <c r="A207" s="209" t="s">
        <v>22</v>
      </c>
      <c r="B207" s="209" t="s">
        <v>37</v>
      </c>
      <c r="C207" s="209" t="s">
        <v>1425</v>
      </c>
      <c r="D207" s="209" t="s">
        <v>1758</v>
      </c>
      <c r="E207">
        <f>+VLOOKUP(B207,GIS!$B$2:$C$147,2,0)</f>
        <v>1</v>
      </c>
    </row>
    <row r="208" spans="1:5" x14ac:dyDescent="0.25">
      <c r="A208" s="209" t="s">
        <v>22</v>
      </c>
      <c r="B208" s="209" t="s">
        <v>37</v>
      </c>
      <c r="C208" s="209" t="s">
        <v>1546</v>
      </c>
      <c r="D208" s="209" t="s">
        <v>1759</v>
      </c>
      <c r="E208">
        <f>+VLOOKUP(B208,GIS!$B$2:$C$147,2,0)</f>
        <v>1</v>
      </c>
    </row>
    <row r="209" spans="1:5" x14ac:dyDescent="0.25">
      <c r="A209" s="209" t="s">
        <v>22</v>
      </c>
      <c r="B209" s="209" t="s">
        <v>37</v>
      </c>
      <c r="C209" s="209" t="s">
        <v>1547</v>
      </c>
      <c r="D209" s="209" t="s">
        <v>1760</v>
      </c>
      <c r="E209">
        <f>+VLOOKUP(B209,GIS!$B$2:$C$147,2,0)</f>
        <v>1</v>
      </c>
    </row>
    <row r="210" spans="1:5" x14ac:dyDescent="0.25">
      <c r="A210" s="209" t="s">
        <v>22</v>
      </c>
      <c r="B210" s="209" t="s">
        <v>37</v>
      </c>
      <c r="C210" s="209" t="s">
        <v>1548</v>
      </c>
      <c r="D210" s="209" t="s">
        <v>1761</v>
      </c>
      <c r="E210">
        <f>+VLOOKUP(B210,GIS!$B$2:$C$147,2,0)</f>
        <v>1</v>
      </c>
    </row>
    <row r="211" spans="1:5" x14ac:dyDescent="0.25">
      <c r="A211" s="209" t="s">
        <v>22</v>
      </c>
      <c r="B211" s="209" t="s">
        <v>37</v>
      </c>
      <c r="C211" s="209" t="s">
        <v>1549</v>
      </c>
      <c r="D211" s="209" t="s">
        <v>1762</v>
      </c>
      <c r="E211">
        <f>+VLOOKUP(B211,GIS!$B$2:$C$147,2,0)</f>
        <v>1</v>
      </c>
    </row>
    <row r="212" spans="1:5" x14ac:dyDescent="0.25">
      <c r="A212" s="209" t="s">
        <v>22</v>
      </c>
      <c r="B212" s="209" t="s">
        <v>37</v>
      </c>
      <c r="C212" s="209" t="s">
        <v>1550</v>
      </c>
      <c r="D212" s="209" t="s">
        <v>1763</v>
      </c>
      <c r="E212">
        <f>+VLOOKUP(B212,GIS!$B$2:$C$147,2,0)</f>
        <v>1</v>
      </c>
    </row>
    <row r="213" spans="1:5" x14ac:dyDescent="0.25">
      <c r="A213" s="209" t="s">
        <v>22</v>
      </c>
      <c r="B213" s="209" t="s">
        <v>37</v>
      </c>
      <c r="C213" s="209" t="s">
        <v>1425</v>
      </c>
      <c r="D213" s="209" t="s">
        <v>1764</v>
      </c>
      <c r="E213">
        <f>+VLOOKUP(B213,GIS!$B$2:$C$147,2,0)</f>
        <v>1</v>
      </c>
    </row>
    <row r="214" spans="1:5" x14ac:dyDescent="0.25">
      <c r="A214" s="209" t="s">
        <v>22</v>
      </c>
      <c r="B214" s="209" t="s">
        <v>37</v>
      </c>
      <c r="C214" s="209" t="s">
        <v>1551</v>
      </c>
      <c r="D214" s="209" t="s">
        <v>1765</v>
      </c>
      <c r="E214">
        <f>+VLOOKUP(B214,GIS!$B$2:$C$147,2,0)</f>
        <v>1</v>
      </c>
    </row>
    <row r="215" spans="1:5" x14ac:dyDescent="0.25">
      <c r="A215" s="209" t="s">
        <v>22</v>
      </c>
      <c r="B215" s="209" t="s">
        <v>37</v>
      </c>
      <c r="C215" s="209" t="s">
        <v>1545</v>
      </c>
      <c r="D215" s="209" t="s">
        <v>1766</v>
      </c>
      <c r="E215">
        <f>+VLOOKUP(B215,GIS!$B$2:$C$147,2,0)</f>
        <v>1</v>
      </c>
    </row>
    <row r="216" spans="1:5" x14ac:dyDescent="0.25">
      <c r="A216" s="209" t="s">
        <v>22</v>
      </c>
      <c r="B216" s="209" t="s">
        <v>37</v>
      </c>
      <c r="C216" s="209" t="s">
        <v>1545</v>
      </c>
      <c r="D216" s="209" t="s">
        <v>1767</v>
      </c>
      <c r="E216">
        <f>+VLOOKUP(B216,GIS!$B$2:$C$147,2,0)</f>
        <v>1</v>
      </c>
    </row>
    <row r="217" spans="1:5" x14ac:dyDescent="0.25">
      <c r="A217" s="209" t="s">
        <v>22</v>
      </c>
      <c r="B217" s="209" t="s">
        <v>37</v>
      </c>
      <c r="C217" s="209" t="s">
        <v>1552</v>
      </c>
      <c r="D217" s="209" t="s">
        <v>1768</v>
      </c>
      <c r="E217">
        <f>+VLOOKUP(B217,GIS!$B$2:$C$147,2,0)</f>
        <v>1</v>
      </c>
    </row>
    <row r="218" spans="1:5" x14ac:dyDescent="0.25">
      <c r="A218" s="209" t="s">
        <v>22</v>
      </c>
      <c r="B218" s="209" t="s">
        <v>37</v>
      </c>
      <c r="C218" s="209" t="s">
        <v>1545</v>
      </c>
      <c r="D218" s="209" t="s">
        <v>1769</v>
      </c>
      <c r="E218">
        <f>+VLOOKUP(B218,GIS!$B$2:$C$147,2,0)</f>
        <v>1</v>
      </c>
    </row>
    <row r="219" spans="1:5" x14ac:dyDescent="0.25">
      <c r="A219" s="209" t="s">
        <v>22</v>
      </c>
      <c r="B219" s="209" t="s">
        <v>37</v>
      </c>
      <c r="C219" s="209" t="s">
        <v>1549</v>
      </c>
      <c r="D219" s="209" t="s">
        <v>1770</v>
      </c>
      <c r="E219">
        <f>+VLOOKUP(B219,GIS!$B$2:$C$147,2,0)</f>
        <v>1</v>
      </c>
    </row>
    <row r="220" spans="1:5" x14ac:dyDescent="0.25">
      <c r="A220" s="209" t="s">
        <v>22</v>
      </c>
      <c r="B220" s="209" t="s">
        <v>37</v>
      </c>
      <c r="C220" s="209" t="s">
        <v>1545</v>
      </c>
      <c r="D220" s="209" t="s">
        <v>1753</v>
      </c>
      <c r="E220">
        <f>+VLOOKUP(B220,GIS!$B$2:$C$147,2,0)</f>
        <v>1</v>
      </c>
    </row>
    <row r="221" spans="1:5" x14ac:dyDescent="0.25">
      <c r="A221" s="209" t="s">
        <v>22</v>
      </c>
      <c r="B221" s="209" t="s">
        <v>37</v>
      </c>
      <c r="C221" s="209" t="s">
        <v>1553</v>
      </c>
      <c r="D221" s="209" t="s">
        <v>1771</v>
      </c>
      <c r="E221">
        <f>+VLOOKUP(B221,GIS!$B$2:$C$147,2,0)</f>
        <v>1</v>
      </c>
    </row>
    <row r="222" spans="1:5" x14ac:dyDescent="0.25">
      <c r="A222" s="209" t="s">
        <v>22</v>
      </c>
      <c r="B222" s="209" t="s">
        <v>37</v>
      </c>
      <c r="C222" s="209" t="s">
        <v>1554</v>
      </c>
      <c r="D222" s="209" t="s">
        <v>1772</v>
      </c>
      <c r="E222">
        <f>+VLOOKUP(B222,GIS!$B$2:$C$147,2,0)</f>
        <v>1</v>
      </c>
    </row>
    <row r="223" spans="1:5" x14ac:dyDescent="0.25">
      <c r="A223" s="209" t="s">
        <v>22</v>
      </c>
      <c r="B223" s="209" t="s">
        <v>37</v>
      </c>
      <c r="C223" s="209" t="s">
        <v>1552</v>
      </c>
      <c r="D223" s="209" t="s">
        <v>1768</v>
      </c>
      <c r="E223">
        <f>+VLOOKUP(B223,GIS!$B$2:$C$147,2,0)</f>
        <v>1</v>
      </c>
    </row>
    <row r="224" spans="1:5" x14ac:dyDescent="0.25">
      <c r="A224" s="209" t="s">
        <v>22</v>
      </c>
      <c r="B224" s="209" t="s">
        <v>37</v>
      </c>
      <c r="C224" s="209" t="s">
        <v>1545</v>
      </c>
      <c r="D224" s="209" t="s">
        <v>1773</v>
      </c>
      <c r="E224">
        <f>+VLOOKUP(B224,GIS!$B$2:$C$147,2,0)</f>
        <v>1</v>
      </c>
    </row>
    <row r="225" spans="1:5" x14ac:dyDescent="0.25">
      <c r="A225" s="209" t="s">
        <v>22</v>
      </c>
      <c r="B225" s="209" t="s">
        <v>37</v>
      </c>
      <c r="C225" s="209" t="s">
        <v>1545</v>
      </c>
      <c r="D225" s="209" t="s">
        <v>1774</v>
      </c>
      <c r="E225">
        <f>+VLOOKUP(B225,GIS!$B$2:$C$147,2,0)</f>
        <v>1</v>
      </c>
    </row>
    <row r="226" spans="1:5" x14ac:dyDescent="0.25">
      <c r="A226" s="209" t="s">
        <v>22</v>
      </c>
      <c r="B226" s="209" t="s">
        <v>37</v>
      </c>
      <c r="C226" s="209" t="s">
        <v>1555</v>
      </c>
      <c r="D226" s="209" t="s">
        <v>1775</v>
      </c>
      <c r="E226">
        <f>+VLOOKUP(B226,GIS!$B$2:$C$147,2,0)</f>
        <v>1</v>
      </c>
    </row>
    <row r="227" spans="1:5" x14ac:dyDescent="0.25">
      <c r="A227" s="209" t="s">
        <v>22</v>
      </c>
      <c r="B227" s="209" t="s">
        <v>37</v>
      </c>
      <c r="C227" s="209" t="s">
        <v>1556</v>
      </c>
      <c r="D227" s="209" t="s">
        <v>1776</v>
      </c>
      <c r="E227">
        <f>+VLOOKUP(B227,GIS!$B$2:$C$147,2,0)</f>
        <v>1</v>
      </c>
    </row>
    <row r="228" spans="1:5" x14ac:dyDescent="0.25">
      <c r="A228" s="209" t="s">
        <v>22</v>
      </c>
      <c r="B228" s="209" t="s">
        <v>37</v>
      </c>
      <c r="C228" s="209" t="s">
        <v>1552</v>
      </c>
      <c r="D228" s="209" t="s">
        <v>1777</v>
      </c>
      <c r="E228">
        <f>+VLOOKUP(B228,GIS!$B$2:$C$147,2,0)</f>
        <v>1</v>
      </c>
    </row>
    <row r="229" spans="1:5" x14ac:dyDescent="0.25">
      <c r="A229" s="209" t="s">
        <v>22</v>
      </c>
      <c r="B229" s="209" t="s">
        <v>37</v>
      </c>
      <c r="C229" s="209" t="s">
        <v>1545</v>
      </c>
      <c r="D229" s="209" t="s">
        <v>1778</v>
      </c>
      <c r="E229">
        <f>+VLOOKUP(B229,GIS!$B$2:$C$147,2,0)</f>
        <v>1</v>
      </c>
    </row>
    <row r="230" spans="1:5" x14ac:dyDescent="0.25">
      <c r="A230" s="209" t="s">
        <v>22</v>
      </c>
      <c r="B230" s="209" t="s">
        <v>37</v>
      </c>
      <c r="C230" s="209" t="s">
        <v>1557</v>
      </c>
      <c r="D230" s="209" t="s">
        <v>1775</v>
      </c>
      <c r="E230">
        <f>+VLOOKUP(B230,GIS!$B$2:$C$147,2,0)</f>
        <v>1</v>
      </c>
    </row>
    <row r="231" spans="1:5" x14ac:dyDescent="0.25">
      <c r="A231" s="209" t="s">
        <v>22</v>
      </c>
      <c r="B231" s="209" t="s">
        <v>37</v>
      </c>
      <c r="C231" s="209" t="s">
        <v>1557</v>
      </c>
      <c r="D231" s="209" t="s">
        <v>1775</v>
      </c>
      <c r="E231">
        <f>+VLOOKUP(B231,GIS!$B$2:$C$147,2,0)</f>
        <v>1</v>
      </c>
    </row>
    <row r="232" spans="1:5" x14ac:dyDescent="0.25">
      <c r="A232" s="209" t="s">
        <v>22</v>
      </c>
      <c r="B232" s="209" t="s">
        <v>37</v>
      </c>
      <c r="C232" s="209" t="s">
        <v>1558</v>
      </c>
      <c r="D232" s="209" t="s">
        <v>1779</v>
      </c>
      <c r="E232">
        <f>+VLOOKUP(B232,GIS!$B$2:$C$147,2,0)</f>
        <v>1</v>
      </c>
    </row>
    <row r="233" spans="1:5" x14ac:dyDescent="0.25">
      <c r="A233" s="209" t="s">
        <v>22</v>
      </c>
      <c r="B233" s="209" t="s">
        <v>37</v>
      </c>
      <c r="C233" s="209" t="s">
        <v>1559</v>
      </c>
      <c r="D233" s="209" t="s">
        <v>1780</v>
      </c>
      <c r="E233">
        <f>+VLOOKUP(B233,GIS!$B$2:$C$147,2,0)</f>
        <v>1</v>
      </c>
    </row>
    <row r="234" spans="1:5" x14ac:dyDescent="0.25">
      <c r="A234" s="209" t="s">
        <v>22</v>
      </c>
      <c r="B234" s="209" t="s">
        <v>37</v>
      </c>
      <c r="C234" s="209" t="s">
        <v>1560</v>
      </c>
      <c r="D234" s="209" t="s">
        <v>1781</v>
      </c>
      <c r="E234">
        <f>+VLOOKUP(B234,GIS!$B$2:$C$147,2,0)</f>
        <v>1</v>
      </c>
    </row>
    <row r="235" spans="1:5" x14ac:dyDescent="0.25">
      <c r="A235" s="209" t="s">
        <v>22</v>
      </c>
      <c r="B235" s="209" t="s">
        <v>37</v>
      </c>
      <c r="C235" s="209" t="s">
        <v>1561</v>
      </c>
      <c r="D235" s="209" t="s">
        <v>1782</v>
      </c>
      <c r="E235">
        <f>+VLOOKUP(B235,GIS!$B$2:$C$147,2,0)</f>
        <v>1</v>
      </c>
    </row>
    <row r="236" spans="1:5" x14ac:dyDescent="0.25">
      <c r="A236" s="209" t="s">
        <v>22</v>
      </c>
      <c r="B236" s="209" t="s">
        <v>37</v>
      </c>
      <c r="C236" s="209" t="s">
        <v>1562</v>
      </c>
      <c r="D236" s="209" t="s">
        <v>1783</v>
      </c>
      <c r="E236">
        <f>+VLOOKUP(B236,GIS!$B$2:$C$147,2,0)</f>
        <v>1</v>
      </c>
    </row>
    <row r="237" spans="1:5" x14ac:dyDescent="0.25">
      <c r="A237" s="209" t="s">
        <v>22</v>
      </c>
      <c r="B237" s="209" t="s">
        <v>37</v>
      </c>
      <c r="C237" s="209" t="s">
        <v>1547</v>
      </c>
      <c r="D237" s="209" t="s">
        <v>1784</v>
      </c>
      <c r="E237">
        <f>+VLOOKUP(B237,GIS!$B$2:$C$147,2,0)</f>
        <v>1</v>
      </c>
    </row>
    <row r="238" spans="1:5" x14ac:dyDescent="0.25">
      <c r="A238" s="209" t="s">
        <v>22</v>
      </c>
      <c r="B238" s="209" t="s">
        <v>37</v>
      </c>
      <c r="C238" s="209" t="s">
        <v>1563</v>
      </c>
      <c r="D238" s="209" t="s">
        <v>1785</v>
      </c>
      <c r="E238">
        <f>+VLOOKUP(B238,GIS!$B$2:$C$147,2,0)</f>
        <v>1</v>
      </c>
    </row>
    <row r="239" spans="1:5" x14ac:dyDescent="0.25">
      <c r="A239" s="209" t="s">
        <v>22</v>
      </c>
      <c r="B239" s="209" t="s">
        <v>37</v>
      </c>
      <c r="C239" s="209" t="s">
        <v>1547</v>
      </c>
      <c r="D239" s="209" t="s">
        <v>1786</v>
      </c>
      <c r="E239">
        <f>+VLOOKUP(B239,GIS!$B$2:$C$147,2,0)</f>
        <v>1</v>
      </c>
    </row>
    <row r="240" spans="1:5" x14ac:dyDescent="0.25">
      <c r="A240" s="209" t="s">
        <v>22</v>
      </c>
      <c r="B240" s="209" t="s">
        <v>37</v>
      </c>
      <c r="C240" s="209" t="s">
        <v>1564</v>
      </c>
      <c r="D240" s="209" t="s">
        <v>1787</v>
      </c>
      <c r="E240">
        <f>+VLOOKUP(B240,GIS!$B$2:$C$147,2,0)</f>
        <v>1</v>
      </c>
    </row>
    <row r="241" spans="1:5" x14ac:dyDescent="0.25">
      <c r="A241" s="209" t="s">
        <v>22</v>
      </c>
      <c r="B241" s="209" t="s">
        <v>37</v>
      </c>
      <c r="C241" s="209" t="s">
        <v>1565</v>
      </c>
      <c r="D241" s="209" t="s">
        <v>1788</v>
      </c>
      <c r="E241">
        <f>+VLOOKUP(B241,GIS!$B$2:$C$147,2,0)</f>
        <v>1</v>
      </c>
    </row>
    <row r="242" spans="1:5" x14ac:dyDescent="0.25">
      <c r="A242" s="209" t="s">
        <v>22</v>
      </c>
      <c r="B242" s="209" t="s">
        <v>35</v>
      </c>
      <c r="C242" s="209" t="s">
        <v>1566</v>
      </c>
      <c r="D242" s="209" t="s">
        <v>1789</v>
      </c>
      <c r="E242">
        <f>+VLOOKUP(B242,GIS!$B$2:$C$147,2,0)</f>
        <v>0</v>
      </c>
    </row>
    <row r="243" spans="1:5" x14ac:dyDescent="0.25">
      <c r="A243" s="209" t="s">
        <v>22</v>
      </c>
      <c r="B243" s="209" t="s">
        <v>35</v>
      </c>
      <c r="C243" s="209" t="s">
        <v>1567</v>
      </c>
      <c r="D243" s="209" t="s">
        <v>1790</v>
      </c>
      <c r="E243">
        <f>+VLOOKUP(B243,GIS!$B$2:$C$147,2,0)</f>
        <v>0</v>
      </c>
    </row>
    <row r="244" spans="1:5" x14ac:dyDescent="0.25">
      <c r="A244" s="209" t="s">
        <v>22</v>
      </c>
      <c r="B244" s="209" t="s">
        <v>35</v>
      </c>
      <c r="C244" s="209" t="s">
        <v>1568</v>
      </c>
      <c r="D244" s="209" t="s">
        <v>1791</v>
      </c>
      <c r="E244">
        <f>+VLOOKUP(B244,GIS!$B$2:$C$147,2,0)</f>
        <v>0</v>
      </c>
    </row>
    <row r="245" spans="1:5" x14ac:dyDescent="0.25">
      <c r="A245" s="209" t="s">
        <v>426</v>
      </c>
      <c r="B245" s="209" t="s">
        <v>46</v>
      </c>
      <c r="C245" s="209" t="s">
        <v>1569</v>
      </c>
      <c r="D245" s="209" t="s">
        <v>1792</v>
      </c>
      <c r="E245">
        <f>+VLOOKUP(B245,GIS!$B$2:$C$147,2,0)</f>
        <v>1</v>
      </c>
    </row>
    <row r="246" spans="1:5" x14ac:dyDescent="0.25">
      <c r="A246" s="209" t="s">
        <v>416</v>
      </c>
      <c r="B246" s="209" t="s">
        <v>11</v>
      </c>
      <c r="C246" s="209" t="s">
        <v>1425</v>
      </c>
      <c r="D246" s="209" t="s">
        <v>1793</v>
      </c>
      <c r="E246">
        <f>+VLOOKUP(B246,GIS!$B$2:$C$147,2,0)</f>
        <v>1</v>
      </c>
    </row>
    <row r="247" spans="1:5" x14ac:dyDescent="0.25">
      <c r="A247" s="209" t="s">
        <v>416</v>
      </c>
      <c r="B247" s="209" t="s">
        <v>113</v>
      </c>
      <c r="C247" s="209" t="s">
        <v>1462</v>
      </c>
      <c r="D247" s="209" t="s">
        <v>1794</v>
      </c>
      <c r="E247">
        <f>+VLOOKUP(B247,GIS!$B$2:$C$147,2,0)</f>
        <v>1</v>
      </c>
    </row>
    <row r="248" spans="1:5" x14ac:dyDescent="0.25">
      <c r="A248" s="209" t="s">
        <v>416</v>
      </c>
      <c r="B248" s="209" t="s">
        <v>113</v>
      </c>
      <c r="C248" s="209" t="s">
        <v>1570</v>
      </c>
      <c r="D248" s="209" t="s">
        <v>1795</v>
      </c>
      <c r="E248">
        <f>+VLOOKUP(B248,GIS!$B$2:$C$147,2,0)</f>
        <v>1</v>
      </c>
    </row>
    <row r="249" spans="1:5" x14ac:dyDescent="0.25">
      <c r="A249" s="209" t="s">
        <v>413</v>
      </c>
      <c r="B249" s="209" t="s">
        <v>63</v>
      </c>
      <c r="C249" s="209" t="s">
        <v>1571</v>
      </c>
      <c r="D249" s="209" t="s">
        <v>1796</v>
      </c>
      <c r="E249">
        <f>+VLOOKUP(B249,GIS!$B$2:$C$147,2,0)</f>
        <v>1</v>
      </c>
    </row>
    <row r="250" spans="1:5" x14ac:dyDescent="0.25">
      <c r="A250" s="209" t="s">
        <v>413</v>
      </c>
      <c r="B250" s="209" t="s">
        <v>63</v>
      </c>
      <c r="C250" s="209" t="s">
        <v>1572</v>
      </c>
      <c r="D250" s="209" t="s">
        <v>1797</v>
      </c>
      <c r="E250">
        <f>+VLOOKUP(B250,GIS!$B$2:$C$147,2,0)</f>
        <v>1</v>
      </c>
    </row>
    <row r="251" spans="1:5" x14ac:dyDescent="0.25">
      <c r="A251" s="209" t="s">
        <v>413</v>
      </c>
      <c r="B251" s="209" t="s">
        <v>63</v>
      </c>
      <c r="C251" s="209" t="s">
        <v>1573</v>
      </c>
      <c r="D251" s="209" t="s">
        <v>1798</v>
      </c>
      <c r="E251">
        <f>+VLOOKUP(B251,GIS!$B$2:$C$147,2,0)</f>
        <v>1</v>
      </c>
    </row>
    <row r="252" spans="1:5" x14ac:dyDescent="0.25">
      <c r="A252" s="209" t="s">
        <v>413</v>
      </c>
      <c r="B252" s="209" t="s">
        <v>63</v>
      </c>
      <c r="C252" s="209" t="s">
        <v>1573</v>
      </c>
      <c r="D252" s="209" t="s">
        <v>1799</v>
      </c>
      <c r="E252">
        <f>+VLOOKUP(B252,GIS!$B$2:$C$147,2,0)</f>
        <v>1</v>
      </c>
    </row>
  </sheetData>
  <autoFilter ref="A2:E252"/>
  <mergeCells count="1"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464"/>
  <sheetViews>
    <sheetView topLeftCell="B1" workbookViewId="0">
      <selection activeCell="E69" sqref="E69"/>
    </sheetView>
  </sheetViews>
  <sheetFormatPr baseColWidth="10" defaultRowHeight="15" x14ac:dyDescent="0.25"/>
  <cols>
    <col min="1" max="1" width="24.28515625" customWidth="1"/>
    <col min="2" max="2" width="26.28515625" customWidth="1"/>
    <col min="3" max="3" width="28" customWidth="1"/>
    <col min="4" max="4" width="27.7109375" customWidth="1"/>
    <col min="5" max="5" width="72.42578125" bestFit="1" customWidth="1"/>
  </cols>
  <sheetData>
    <row r="1" spans="1:6" x14ac:dyDescent="0.25">
      <c r="C1" s="206"/>
      <c r="D1" s="273" t="s">
        <v>481</v>
      </c>
      <c r="E1" s="274"/>
    </row>
    <row r="2" spans="1:6" x14ac:dyDescent="0.25">
      <c r="A2" s="207" t="s">
        <v>482</v>
      </c>
      <c r="B2" s="207" t="s">
        <v>483</v>
      </c>
      <c r="C2" s="207" t="s">
        <v>476</v>
      </c>
      <c r="D2" s="208" t="s">
        <v>484</v>
      </c>
      <c r="E2" s="208" t="s">
        <v>485</v>
      </c>
    </row>
    <row r="3" spans="1:6" x14ac:dyDescent="0.25">
      <c r="A3" s="209" t="s">
        <v>487</v>
      </c>
      <c r="B3" s="209" t="s">
        <v>468</v>
      </c>
      <c r="C3" s="209" t="s">
        <v>491</v>
      </c>
      <c r="D3" s="209" t="s">
        <v>493</v>
      </c>
      <c r="E3" s="209" t="s">
        <v>954</v>
      </c>
      <c r="F3" t="e">
        <f>+VLOOKUP(C3,GIS!$B$2:$C$147,2,0)</f>
        <v>#N/A</v>
      </c>
    </row>
    <row r="4" spans="1:6" x14ac:dyDescent="0.25">
      <c r="A4" s="209" t="s">
        <v>488</v>
      </c>
      <c r="B4" s="209" t="s">
        <v>467</v>
      </c>
      <c r="C4" s="209" t="s">
        <v>154</v>
      </c>
      <c r="D4" s="209" t="s">
        <v>494</v>
      </c>
      <c r="E4" s="209" t="s">
        <v>955</v>
      </c>
      <c r="F4">
        <f>+VLOOKUP(C4,GIS!$B$2:$C$147,2,0)</f>
        <v>0</v>
      </c>
    </row>
    <row r="5" spans="1:6" x14ac:dyDescent="0.25">
      <c r="A5" s="209" t="s">
        <v>488</v>
      </c>
      <c r="B5" s="209" t="s">
        <v>466</v>
      </c>
      <c r="C5" s="209" t="s">
        <v>182</v>
      </c>
      <c r="D5" s="209" t="s">
        <v>495</v>
      </c>
      <c r="E5" s="209" t="s">
        <v>956</v>
      </c>
      <c r="F5">
        <f>+VLOOKUP(C5,GIS!$B$2:$C$147,2,0)</f>
        <v>0</v>
      </c>
    </row>
    <row r="6" spans="1:6" x14ac:dyDescent="0.25">
      <c r="A6" s="209" t="s">
        <v>488</v>
      </c>
      <c r="B6" s="209" t="s">
        <v>467</v>
      </c>
      <c r="C6" s="209" t="s">
        <v>120</v>
      </c>
      <c r="D6" s="209" t="s">
        <v>496</v>
      </c>
      <c r="E6" s="209" t="s">
        <v>957</v>
      </c>
      <c r="F6">
        <f>+VLOOKUP(C6,GIS!$B$2:$C$147,2,0)</f>
        <v>0</v>
      </c>
    </row>
    <row r="7" spans="1:6" x14ac:dyDescent="0.25">
      <c r="A7" s="209" t="s">
        <v>488</v>
      </c>
      <c r="B7" s="209" t="s">
        <v>467</v>
      </c>
      <c r="C7" s="209" t="s">
        <v>120</v>
      </c>
      <c r="D7" s="209" t="s">
        <v>497</v>
      </c>
      <c r="E7" s="209" t="s">
        <v>958</v>
      </c>
      <c r="F7">
        <f>+VLOOKUP(C7,GIS!$B$2:$C$147,2,0)</f>
        <v>0</v>
      </c>
    </row>
    <row r="8" spans="1:6" x14ac:dyDescent="0.25">
      <c r="A8" s="209" t="s">
        <v>488</v>
      </c>
      <c r="B8" s="209" t="s">
        <v>467</v>
      </c>
      <c r="C8" s="209" t="s">
        <v>150</v>
      </c>
      <c r="D8" s="209" t="s">
        <v>498</v>
      </c>
      <c r="E8" s="209" t="s">
        <v>959</v>
      </c>
      <c r="F8">
        <f>+VLOOKUP(C8,GIS!$B$2:$C$147,2,0)</f>
        <v>0</v>
      </c>
    </row>
    <row r="9" spans="1:6" x14ac:dyDescent="0.25">
      <c r="A9" s="209" t="s">
        <v>488</v>
      </c>
      <c r="B9" s="209" t="s">
        <v>467</v>
      </c>
      <c r="C9" s="209" t="s">
        <v>150</v>
      </c>
      <c r="D9" s="209" t="s">
        <v>499</v>
      </c>
      <c r="E9" s="209" t="s">
        <v>960</v>
      </c>
      <c r="F9">
        <f>+VLOOKUP(C9,GIS!$B$2:$C$147,2,0)</f>
        <v>0</v>
      </c>
    </row>
    <row r="10" spans="1:6" x14ac:dyDescent="0.25">
      <c r="A10" s="209" t="s">
        <v>488</v>
      </c>
      <c r="B10" s="209" t="s">
        <v>467</v>
      </c>
      <c r="C10" s="209" t="s">
        <v>152</v>
      </c>
      <c r="D10" s="209" t="s">
        <v>500</v>
      </c>
      <c r="E10" s="209" t="s">
        <v>961</v>
      </c>
      <c r="F10">
        <f>+VLOOKUP(C10,GIS!$B$2:$C$147,2,0)</f>
        <v>0</v>
      </c>
    </row>
    <row r="11" spans="1:6" x14ac:dyDescent="0.25">
      <c r="A11" s="209" t="s">
        <v>488</v>
      </c>
      <c r="B11" s="209" t="s">
        <v>466</v>
      </c>
      <c r="C11" s="209" t="s">
        <v>134</v>
      </c>
      <c r="D11" s="209" t="s">
        <v>501</v>
      </c>
      <c r="E11" s="209" t="s">
        <v>962</v>
      </c>
      <c r="F11">
        <f>+VLOOKUP(C11,GIS!$B$2:$C$147,2,0)</f>
        <v>0</v>
      </c>
    </row>
    <row r="12" spans="1:6" x14ac:dyDescent="0.25">
      <c r="A12" s="209" t="s">
        <v>488</v>
      </c>
      <c r="B12" s="209" t="s">
        <v>467</v>
      </c>
      <c r="C12" s="209" t="s">
        <v>140</v>
      </c>
      <c r="D12" s="209" t="s">
        <v>502</v>
      </c>
      <c r="E12" s="209" t="s">
        <v>963</v>
      </c>
      <c r="F12">
        <f>+VLOOKUP(C12,GIS!$B$2:$C$147,2,0)</f>
        <v>0</v>
      </c>
    </row>
    <row r="13" spans="1:6" x14ac:dyDescent="0.25">
      <c r="A13" s="209" t="s">
        <v>488</v>
      </c>
      <c r="B13" s="209" t="s">
        <v>428</v>
      </c>
      <c r="C13" s="209" t="s">
        <v>264</v>
      </c>
      <c r="D13" s="209" t="s">
        <v>503</v>
      </c>
      <c r="E13" s="209" t="s">
        <v>964</v>
      </c>
      <c r="F13">
        <f>+VLOOKUP(C13,GIS!$B$2:$C$147,2,0)</f>
        <v>1</v>
      </c>
    </row>
    <row r="14" spans="1:6" x14ac:dyDescent="0.25">
      <c r="A14" s="209" t="s">
        <v>488</v>
      </c>
      <c r="B14" s="209" t="s">
        <v>428</v>
      </c>
      <c r="C14" s="209" t="s">
        <v>264</v>
      </c>
      <c r="D14" s="209" t="s">
        <v>504</v>
      </c>
      <c r="E14" s="209" t="s">
        <v>965</v>
      </c>
      <c r="F14">
        <f>+VLOOKUP(C14,GIS!$B$2:$C$147,2,0)</f>
        <v>1</v>
      </c>
    </row>
    <row r="15" spans="1:6" x14ac:dyDescent="0.25">
      <c r="A15" s="209" t="s">
        <v>488</v>
      </c>
      <c r="B15" s="209" t="s">
        <v>428</v>
      </c>
      <c r="C15" s="209" t="s">
        <v>264</v>
      </c>
      <c r="D15" s="209" t="s">
        <v>505</v>
      </c>
      <c r="E15" s="209" t="s">
        <v>966</v>
      </c>
      <c r="F15">
        <f>+VLOOKUP(C15,GIS!$B$2:$C$147,2,0)</f>
        <v>1</v>
      </c>
    </row>
    <row r="16" spans="1:6" x14ac:dyDescent="0.25">
      <c r="A16" s="209" t="s">
        <v>488</v>
      </c>
      <c r="B16" s="209" t="s">
        <v>428</v>
      </c>
      <c r="C16" s="209" t="s">
        <v>264</v>
      </c>
      <c r="D16" s="209" t="s">
        <v>506</v>
      </c>
      <c r="E16" s="209" t="s">
        <v>967</v>
      </c>
      <c r="F16">
        <f>+VLOOKUP(C16,GIS!$B$2:$C$147,2,0)</f>
        <v>1</v>
      </c>
    </row>
    <row r="17" spans="1:6" x14ac:dyDescent="0.25">
      <c r="A17" s="209" t="s">
        <v>488</v>
      </c>
      <c r="B17" s="209" t="s">
        <v>428</v>
      </c>
      <c r="C17" s="209" t="s">
        <v>264</v>
      </c>
      <c r="D17" s="209" t="s">
        <v>507</v>
      </c>
      <c r="E17" s="209" t="s">
        <v>968</v>
      </c>
      <c r="F17">
        <f>+VLOOKUP(C17,GIS!$B$2:$C$147,2,0)</f>
        <v>1</v>
      </c>
    </row>
    <row r="18" spans="1:6" x14ac:dyDescent="0.25">
      <c r="A18" s="209" t="s">
        <v>488</v>
      </c>
      <c r="B18" s="209" t="s">
        <v>428</v>
      </c>
      <c r="C18" s="209" t="s">
        <v>264</v>
      </c>
      <c r="D18" s="209" t="s">
        <v>508</v>
      </c>
      <c r="E18" s="209" t="s">
        <v>969</v>
      </c>
      <c r="F18">
        <f>+VLOOKUP(C18,GIS!$B$2:$C$147,2,0)</f>
        <v>1</v>
      </c>
    </row>
    <row r="19" spans="1:6" x14ac:dyDescent="0.25">
      <c r="A19" s="209" t="s">
        <v>488</v>
      </c>
      <c r="B19" s="209" t="s">
        <v>428</v>
      </c>
      <c r="C19" s="209" t="s">
        <v>264</v>
      </c>
      <c r="D19" s="209" t="s">
        <v>509</v>
      </c>
      <c r="E19" s="209" t="s">
        <v>970</v>
      </c>
      <c r="F19">
        <f>+VLOOKUP(C19,GIS!$B$2:$C$147,2,0)</f>
        <v>1</v>
      </c>
    </row>
    <row r="20" spans="1:6" x14ac:dyDescent="0.25">
      <c r="A20" s="209" t="s">
        <v>488</v>
      </c>
      <c r="B20" s="209" t="s">
        <v>428</v>
      </c>
      <c r="C20" s="209" t="s">
        <v>264</v>
      </c>
      <c r="D20" s="209" t="s">
        <v>510</v>
      </c>
      <c r="E20" s="209" t="s">
        <v>971</v>
      </c>
      <c r="F20">
        <f>+VLOOKUP(C20,GIS!$B$2:$C$147,2,0)</f>
        <v>1</v>
      </c>
    </row>
    <row r="21" spans="1:6" x14ac:dyDescent="0.25">
      <c r="A21" s="209" t="s">
        <v>488</v>
      </c>
      <c r="B21" s="209" t="s">
        <v>428</v>
      </c>
      <c r="C21" s="209" t="s">
        <v>33</v>
      </c>
      <c r="D21" s="209" t="s">
        <v>511</v>
      </c>
      <c r="E21" s="209" t="s">
        <v>972</v>
      </c>
      <c r="F21">
        <f>+VLOOKUP(C21,GIS!$B$2:$C$147,2,0)</f>
        <v>1</v>
      </c>
    </row>
    <row r="22" spans="1:6" x14ac:dyDescent="0.25">
      <c r="A22" s="209" t="s">
        <v>487</v>
      </c>
      <c r="B22" s="209" t="s">
        <v>468</v>
      </c>
      <c r="C22" s="209" t="s">
        <v>492</v>
      </c>
      <c r="D22" s="209" t="s">
        <v>512</v>
      </c>
      <c r="E22" s="209" t="s">
        <v>973</v>
      </c>
      <c r="F22" t="e">
        <f>+VLOOKUP(C22,GIS!$B$2:$C$147,2,0)</f>
        <v>#N/A</v>
      </c>
    </row>
    <row r="23" spans="1:6" x14ac:dyDescent="0.25">
      <c r="A23" s="209" t="s">
        <v>487</v>
      </c>
      <c r="B23" s="209" t="s">
        <v>468</v>
      </c>
      <c r="C23" s="209" t="s">
        <v>492</v>
      </c>
      <c r="D23" s="209" t="s">
        <v>513</v>
      </c>
      <c r="E23" s="209" t="s">
        <v>974</v>
      </c>
      <c r="F23" t="e">
        <f>+VLOOKUP(C23,GIS!$B$2:$C$147,2,0)</f>
        <v>#N/A</v>
      </c>
    </row>
    <row r="24" spans="1:6" x14ac:dyDescent="0.25">
      <c r="A24" s="209" t="s">
        <v>487</v>
      </c>
      <c r="B24" s="209" t="s">
        <v>468</v>
      </c>
      <c r="C24" s="209" t="s">
        <v>492</v>
      </c>
      <c r="D24" s="209" t="s">
        <v>514</v>
      </c>
      <c r="E24" s="209" t="s">
        <v>975</v>
      </c>
      <c r="F24" t="e">
        <f>+VLOOKUP(C24,GIS!$B$2:$C$147,2,0)</f>
        <v>#N/A</v>
      </c>
    </row>
    <row r="25" spans="1:6" x14ac:dyDescent="0.25">
      <c r="A25" s="209" t="s">
        <v>487</v>
      </c>
      <c r="B25" s="209" t="s">
        <v>468</v>
      </c>
      <c r="C25" s="209" t="s">
        <v>492</v>
      </c>
      <c r="D25" s="209" t="s">
        <v>515</v>
      </c>
      <c r="E25" s="209" t="s">
        <v>976</v>
      </c>
      <c r="F25" t="e">
        <f>+VLOOKUP(C25,GIS!$B$2:$C$147,2,0)</f>
        <v>#N/A</v>
      </c>
    </row>
    <row r="26" spans="1:6" x14ac:dyDescent="0.25">
      <c r="A26" s="209" t="s">
        <v>489</v>
      </c>
      <c r="B26" s="209" t="s">
        <v>427</v>
      </c>
      <c r="C26" s="209" t="s">
        <v>47</v>
      </c>
      <c r="D26" s="209" t="s">
        <v>516</v>
      </c>
      <c r="E26" s="209" t="s">
        <v>977</v>
      </c>
      <c r="F26">
        <f>+VLOOKUP(C26,GIS!$B$2:$C$147,2,0)</f>
        <v>0</v>
      </c>
    </row>
    <row r="27" spans="1:6" x14ac:dyDescent="0.25">
      <c r="A27" s="209" t="s">
        <v>489</v>
      </c>
      <c r="B27" s="209" t="s">
        <v>424</v>
      </c>
      <c r="C27" s="209" t="s">
        <v>47</v>
      </c>
      <c r="D27" s="209" t="s">
        <v>517</v>
      </c>
      <c r="E27" s="209" t="s">
        <v>978</v>
      </c>
      <c r="F27">
        <f>+VLOOKUP(C27,GIS!$B$2:$C$147,2,0)</f>
        <v>0</v>
      </c>
    </row>
    <row r="28" spans="1:6" x14ac:dyDescent="0.25">
      <c r="A28" s="209" t="s">
        <v>489</v>
      </c>
      <c r="B28" s="209" t="s">
        <v>424</v>
      </c>
      <c r="C28" s="209" t="s">
        <v>47</v>
      </c>
      <c r="D28" s="209" t="s">
        <v>518</v>
      </c>
      <c r="E28" s="209" t="s">
        <v>979</v>
      </c>
      <c r="F28">
        <f>+VLOOKUP(C28,GIS!$B$2:$C$147,2,0)</f>
        <v>0</v>
      </c>
    </row>
    <row r="29" spans="1:6" x14ac:dyDescent="0.25">
      <c r="A29" s="209" t="s">
        <v>489</v>
      </c>
      <c r="B29" s="209" t="s">
        <v>424</v>
      </c>
      <c r="C29" s="209" t="s">
        <v>47</v>
      </c>
      <c r="D29" s="209" t="s">
        <v>519</v>
      </c>
      <c r="E29" s="209" t="s">
        <v>980</v>
      </c>
      <c r="F29">
        <f>+VLOOKUP(C29,GIS!$B$2:$C$147,2,0)</f>
        <v>0</v>
      </c>
    </row>
    <row r="30" spans="1:6" x14ac:dyDescent="0.25">
      <c r="A30" s="209" t="s">
        <v>489</v>
      </c>
      <c r="B30" s="209" t="s">
        <v>424</v>
      </c>
      <c r="C30" s="209" t="s">
        <v>47</v>
      </c>
      <c r="D30" s="209" t="s">
        <v>520</v>
      </c>
      <c r="E30" s="209" t="s">
        <v>981</v>
      </c>
      <c r="F30">
        <f>+VLOOKUP(C30,GIS!$B$2:$C$147,2,0)</f>
        <v>0</v>
      </c>
    </row>
    <row r="31" spans="1:6" x14ac:dyDescent="0.25">
      <c r="A31" s="209" t="s">
        <v>489</v>
      </c>
      <c r="B31" s="209" t="s">
        <v>424</v>
      </c>
      <c r="C31" s="209" t="s">
        <v>47</v>
      </c>
      <c r="D31" s="209" t="s">
        <v>521</v>
      </c>
      <c r="E31" s="209" t="s">
        <v>982</v>
      </c>
      <c r="F31">
        <f>+VLOOKUP(C31,GIS!$B$2:$C$147,2,0)</f>
        <v>0</v>
      </c>
    </row>
    <row r="32" spans="1:6" x14ac:dyDescent="0.25">
      <c r="A32" s="209" t="s">
        <v>489</v>
      </c>
      <c r="B32" s="209" t="s">
        <v>424</v>
      </c>
      <c r="C32" s="209" t="s">
        <v>47</v>
      </c>
      <c r="D32" s="209" t="s">
        <v>522</v>
      </c>
      <c r="E32" s="209" t="s">
        <v>983</v>
      </c>
      <c r="F32">
        <f>+VLOOKUP(C32,GIS!$B$2:$C$147,2,0)</f>
        <v>0</v>
      </c>
    </row>
    <row r="33" spans="1:6" x14ac:dyDescent="0.25">
      <c r="A33" s="209" t="s">
        <v>489</v>
      </c>
      <c r="B33" s="209" t="s">
        <v>424</v>
      </c>
      <c r="C33" s="209" t="s">
        <v>47</v>
      </c>
      <c r="D33" s="209" t="s">
        <v>523</v>
      </c>
      <c r="E33" s="209" t="s">
        <v>984</v>
      </c>
      <c r="F33">
        <f>+VLOOKUP(C33,GIS!$B$2:$C$147,2,0)</f>
        <v>0</v>
      </c>
    </row>
    <row r="34" spans="1:6" x14ac:dyDescent="0.25">
      <c r="A34" s="209" t="s">
        <v>489</v>
      </c>
      <c r="B34" s="209" t="s">
        <v>424</v>
      </c>
      <c r="C34" s="209" t="s">
        <v>47</v>
      </c>
      <c r="D34" s="209" t="s">
        <v>524</v>
      </c>
      <c r="E34" s="209" t="s">
        <v>985</v>
      </c>
      <c r="F34">
        <f>+VLOOKUP(C34,GIS!$B$2:$C$147,2,0)</f>
        <v>0</v>
      </c>
    </row>
    <row r="35" spans="1:6" x14ac:dyDescent="0.25">
      <c r="A35" s="209" t="s">
        <v>489</v>
      </c>
      <c r="B35" s="209" t="s">
        <v>424</v>
      </c>
      <c r="C35" s="209" t="s">
        <v>47</v>
      </c>
      <c r="D35" s="209" t="s">
        <v>525</v>
      </c>
      <c r="E35" s="209" t="s">
        <v>986</v>
      </c>
      <c r="F35">
        <f>+VLOOKUP(C35,GIS!$B$2:$C$147,2,0)</f>
        <v>0</v>
      </c>
    </row>
    <row r="36" spans="1:6" x14ac:dyDescent="0.25">
      <c r="A36" s="209" t="s">
        <v>489</v>
      </c>
      <c r="B36" s="209" t="s">
        <v>432</v>
      </c>
      <c r="C36" s="209" t="s">
        <v>47</v>
      </c>
      <c r="D36" s="209" t="s">
        <v>526</v>
      </c>
      <c r="E36" s="209" t="s">
        <v>987</v>
      </c>
      <c r="F36">
        <f>+VLOOKUP(C36,GIS!$B$2:$C$147,2,0)</f>
        <v>0</v>
      </c>
    </row>
    <row r="37" spans="1:6" x14ac:dyDescent="0.25">
      <c r="A37" s="209" t="s">
        <v>489</v>
      </c>
      <c r="B37" s="209" t="s">
        <v>432</v>
      </c>
      <c r="C37" s="209" t="s">
        <v>47</v>
      </c>
      <c r="D37" s="209" t="s">
        <v>527</v>
      </c>
      <c r="E37" s="209" t="s">
        <v>988</v>
      </c>
      <c r="F37">
        <f>+VLOOKUP(C37,GIS!$B$2:$C$147,2,0)</f>
        <v>0</v>
      </c>
    </row>
    <row r="38" spans="1:6" x14ac:dyDescent="0.25">
      <c r="A38" s="209" t="s">
        <v>489</v>
      </c>
      <c r="B38" s="209" t="s">
        <v>432</v>
      </c>
      <c r="C38" s="209" t="s">
        <v>47</v>
      </c>
      <c r="D38" s="209" t="s">
        <v>528</v>
      </c>
      <c r="E38" s="209" t="s">
        <v>989</v>
      </c>
      <c r="F38">
        <f>+VLOOKUP(C38,GIS!$B$2:$C$147,2,0)</f>
        <v>0</v>
      </c>
    </row>
    <row r="39" spans="1:6" x14ac:dyDescent="0.25">
      <c r="A39" s="209" t="s">
        <v>489</v>
      </c>
      <c r="B39" s="209" t="s">
        <v>432</v>
      </c>
      <c r="C39" s="209" t="s">
        <v>47</v>
      </c>
      <c r="D39" s="209" t="s">
        <v>529</v>
      </c>
      <c r="E39" s="209" t="s">
        <v>990</v>
      </c>
      <c r="F39">
        <f>+VLOOKUP(C39,GIS!$B$2:$C$147,2,0)</f>
        <v>0</v>
      </c>
    </row>
    <row r="40" spans="1:6" x14ac:dyDescent="0.25">
      <c r="A40" s="209" t="s">
        <v>489</v>
      </c>
      <c r="B40" s="209" t="s">
        <v>427</v>
      </c>
      <c r="C40" s="209" t="s">
        <v>49</v>
      </c>
      <c r="D40" s="209" t="s">
        <v>530</v>
      </c>
      <c r="E40" s="209" t="s">
        <v>991</v>
      </c>
      <c r="F40">
        <f>+VLOOKUP(C40,GIS!$B$2:$C$147,2,0)</f>
        <v>1</v>
      </c>
    </row>
    <row r="41" spans="1:6" x14ac:dyDescent="0.25">
      <c r="A41" s="209" t="s">
        <v>489</v>
      </c>
      <c r="B41" s="209" t="s">
        <v>427</v>
      </c>
      <c r="C41" s="209" t="s">
        <v>49</v>
      </c>
      <c r="D41" s="209" t="s">
        <v>531</v>
      </c>
      <c r="E41" s="209" t="s">
        <v>992</v>
      </c>
      <c r="F41">
        <f>+VLOOKUP(C41,GIS!$B$2:$C$147,2,0)</f>
        <v>1</v>
      </c>
    </row>
    <row r="42" spans="1:6" x14ac:dyDescent="0.25">
      <c r="A42" s="209" t="s">
        <v>489</v>
      </c>
      <c r="B42" s="209" t="s">
        <v>427</v>
      </c>
      <c r="C42" s="209" t="s">
        <v>49</v>
      </c>
      <c r="D42" s="209" t="s">
        <v>532</v>
      </c>
      <c r="E42" s="209" t="s">
        <v>993</v>
      </c>
      <c r="F42">
        <f>+VLOOKUP(C42,GIS!$B$2:$C$147,2,0)</f>
        <v>1</v>
      </c>
    </row>
    <row r="43" spans="1:6" x14ac:dyDescent="0.25">
      <c r="A43" s="209" t="s">
        <v>489</v>
      </c>
      <c r="B43" s="209" t="s">
        <v>434</v>
      </c>
      <c r="C43" s="209" t="s">
        <v>49</v>
      </c>
      <c r="D43" s="209" t="s">
        <v>533</v>
      </c>
      <c r="E43" s="209" t="s">
        <v>994</v>
      </c>
      <c r="F43">
        <f>+VLOOKUP(C43,GIS!$B$2:$C$147,2,0)</f>
        <v>1</v>
      </c>
    </row>
    <row r="44" spans="1:6" x14ac:dyDescent="0.25">
      <c r="A44" s="209" t="s">
        <v>489</v>
      </c>
      <c r="B44" s="209" t="s">
        <v>434</v>
      </c>
      <c r="C44" s="209" t="s">
        <v>49</v>
      </c>
      <c r="D44" s="209" t="s">
        <v>534</v>
      </c>
      <c r="E44" s="209" t="s">
        <v>995</v>
      </c>
      <c r="F44">
        <f>+VLOOKUP(C44,GIS!$B$2:$C$147,2,0)</f>
        <v>1</v>
      </c>
    </row>
    <row r="45" spans="1:6" x14ac:dyDescent="0.25">
      <c r="A45" s="209" t="s">
        <v>489</v>
      </c>
      <c r="B45" s="209" t="s">
        <v>434</v>
      </c>
      <c r="C45" s="209" t="s">
        <v>49</v>
      </c>
      <c r="D45" s="209" t="s">
        <v>535</v>
      </c>
      <c r="E45" s="209" t="s">
        <v>996</v>
      </c>
      <c r="F45">
        <f>+VLOOKUP(C45,GIS!$B$2:$C$147,2,0)</f>
        <v>1</v>
      </c>
    </row>
    <row r="46" spans="1:6" x14ac:dyDescent="0.25">
      <c r="A46" s="209" t="s">
        <v>489</v>
      </c>
      <c r="B46" s="209" t="s">
        <v>434</v>
      </c>
      <c r="C46" s="209" t="s">
        <v>49</v>
      </c>
      <c r="D46" s="209" t="s">
        <v>536</v>
      </c>
      <c r="E46" s="209" t="s">
        <v>997</v>
      </c>
      <c r="F46">
        <f>+VLOOKUP(C46,GIS!$B$2:$C$147,2,0)</f>
        <v>1</v>
      </c>
    </row>
    <row r="47" spans="1:6" x14ac:dyDescent="0.25">
      <c r="A47" s="209" t="s">
        <v>489</v>
      </c>
      <c r="B47" s="209" t="s">
        <v>435</v>
      </c>
      <c r="C47" s="209" t="s">
        <v>49</v>
      </c>
      <c r="D47" s="209" t="s">
        <v>537</v>
      </c>
      <c r="E47" s="209" t="s">
        <v>998</v>
      </c>
      <c r="F47">
        <f>+VLOOKUP(C47,GIS!$B$2:$C$147,2,0)</f>
        <v>1</v>
      </c>
    </row>
    <row r="48" spans="1:6" x14ac:dyDescent="0.25">
      <c r="A48" s="209" t="s">
        <v>489</v>
      </c>
      <c r="B48" s="209" t="s">
        <v>435</v>
      </c>
      <c r="C48" s="209" t="s">
        <v>49</v>
      </c>
      <c r="D48" s="209" t="s">
        <v>538</v>
      </c>
      <c r="E48" s="209" t="s">
        <v>999</v>
      </c>
      <c r="F48">
        <f>+VLOOKUP(C48,GIS!$B$2:$C$147,2,0)</f>
        <v>1</v>
      </c>
    </row>
    <row r="49" spans="1:6" x14ac:dyDescent="0.25">
      <c r="A49" s="209" t="s">
        <v>489</v>
      </c>
      <c r="B49" s="209" t="s">
        <v>435</v>
      </c>
      <c r="C49" s="209" t="s">
        <v>49</v>
      </c>
      <c r="D49" s="209" t="s">
        <v>539</v>
      </c>
      <c r="E49" s="209" t="s">
        <v>1000</v>
      </c>
      <c r="F49">
        <f>+VLOOKUP(C49,GIS!$B$2:$C$147,2,0)</f>
        <v>1</v>
      </c>
    </row>
    <row r="50" spans="1:6" x14ac:dyDescent="0.25">
      <c r="A50" s="209" t="s">
        <v>489</v>
      </c>
      <c r="B50" s="209" t="s">
        <v>435</v>
      </c>
      <c r="C50" s="209" t="s">
        <v>49</v>
      </c>
      <c r="D50" s="209" t="s">
        <v>540</v>
      </c>
      <c r="E50" s="209" t="s">
        <v>1001</v>
      </c>
      <c r="F50">
        <f>+VLOOKUP(C50,GIS!$B$2:$C$147,2,0)</f>
        <v>1</v>
      </c>
    </row>
    <row r="51" spans="1:6" x14ac:dyDescent="0.25">
      <c r="A51" s="209" t="s">
        <v>489</v>
      </c>
      <c r="B51" s="209" t="s">
        <v>435</v>
      </c>
      <c r="C51" s="209" t="s">
        <v>49</v>
      </c>
      <c r="D51" s="209" t="s">
        <v>541</v>
      </c>
      <c r="E51" s="209" t="s">
        <v>1002</v>
      </c>
      <c r="F51">
        <f>+VLOOKUP(C51,GIS!$B$2:$C$147,2,0)</f>
        <v>1</v>
      </c>
    </row>
    <row r="52" spans="1:6" x14ac:dyDescent="0.25">
      <c r="A52" s="209" t="s">
        <v>489</v>
      </c>
      <c r="B52" s="209" t="s">
        <v>435</v>
      </c>
      <c r="C52" s="209" t="s">
        <v>49</v>
      </c>
      <c r="D52" s="209" t="s">
        <v>542</v>
      </c>
      <c r="E52" s="209" t="s">
        <v>1003</v>
      </c>
      <c r="F52">
        <f>+VLOOKUP(C52,GIS!$B$2:$C$147,2,0)</f>
        <v>1</v>
      </c>
    </row>
    <row r="53" spans="1:6" x14ac:dyDescent="0.25">
      <c r="A53" s="209" t="s">
        <v>489</v>
      </c>
      <c r="B53" s="209" t="s">
        <v>435</v>
      </c>
      <c r="C53" s="209" t="s">
        <v>49</v>
      </c>
      <c r="D53" s="209" t="s">
        <v>543</v>
      </c>
      <c r="E53" s="209" t="s">
        <v>1004</v>
      </c>
      <c r="F53">
        <f>+VLOOKUP(C53,GIS!$B$2:$C$147,2,0)</f>
        <v>1</v>
      </c>
    </row>
    <row r="54" spans="1:6" x14ac:dyDescent="0.25">
      <c r="A54" s="209" t="s">
        <v>489</v>
      </c>
      <c r="B54" s="209" t="s">
        <v>435</v>
      </c>
      <c r="C54" s="209" t="s">
        <v>49</v>
      </c>
      <c r="D54" s="209" t="s">
        <v>544</v>
      </c>
      <c r="E54" s="209" t="s">
        <v>1005</v>
      </c>
      <c r="F54">
        <f>+VLOOKUP(C54,GIS!$B$2:$C$147,2,0)</f>
        <v>1</v>
      </c>
    </row>
    <row r="55" spans="1:6" x14ac:dyDescent="0.25">
      <c r="A55" s="209" t="s">
        <v>489</v>
      </c>
      <c r="B55" s="209" t="s">
        <v>435</v>
      </c>
      <c r="C55" s="209" t="s">
        <v>49</v>
      </c>
      <c r="D55" s="209" t="s">
        <v>545</v>
      </c>
      <c r="E55" s="209" t="s">
        <v>1006</v>
      </c>
      <c r="F55">
        <f>+VLOOKUP(C55,GIS!$B$2:$C$147,2,0)</f>
        <v>1</v>
      </c>
    </row>
    <row r="56" spans="1:6" x14ac:dyDescent="0.25">
      <c r="A56" s="209" t="s">
        <v>489</v>
      </c>
      <c r="B56" s="209" t="s">
        <v>435</v>
      </c>
      <c r="C56" s="209" t="s">
        <v>49</v>
      </c>
      <c r="D56" s="209" t="s">
        <v>546</v>
      </c>
      <c r="E56" s="209" t="s">
        <v>1007</v>
      </c>
      <c r="F56">
        <f>+VLOOKUP(C56,GIS!$B$2:$C$147,2,0)</f>
        <v>1</v>
      </c>
    </row>
    <row r="57" spans="1:6" x14ac:dyDescent="0.25">
      <c r="A57" s="209" t="s">
        <v>489</v>
      </c>
      <c r="B57" s="209" t="s">
        <v>435</v>
      </c>
      <c r="C57" s="209" t="s">
        <v>49</v>
      </c>
      <c r="D57" s="209" t="s">
        <v>547</v>
      </c>
      <c r="E57" s="209" t="s">
        <v>1008</v>
      </c>
      <c r="F57">
        <f>+VLOOKUP(C57,GIS!$B$2:$C$147,2,0)</f>
        <v>1</v>
      </c>
    </row>
    <row r="58" spans="1:6" x14ac:dyDescent="0.25">
      <c r="A58" s="209" t="s">
        <v>489</v>
      </c>
      <c r="B58" s="209" t="s">
        <v>435</v>
      </c>
      <c r="C58" s="209" t="s">
        <v>49</v>
      </c>
      <c r="D58" s="209" t="s">
        <v>548</v>
      </c>
      <c r="E58" s="209" t="s">
        <v>1009</v>
      </c>
      <c r="F58">
        <f>+VLOOKUP(C58,GIS!$B$2:$C$147,2,0)</f>
        <v>1</v>
      </c>
    </row>
    <row r="59" spans="1:6" x14ac:dyDescent="0.25">
      <c r="A59" s="209" t="s">
        <v>489</v>
      </c>
      <c r="B59" s="209" t="s">
        <v>435</v>
      </c>
      <c r="C59" s="209" t="s">
        <v>49</v>
      </c>
      <c r="D59" s="209" t="s">
        <v>549</v>
      </c>
      <c r="E59" s="209" t="s">
        <v>1010</v>
      </c>
      <c r="F59">
        <f>+VLOOKUP(C59,GIS!$B$2:$C$147,2,0)</f>
        <v>1</v>
      </c>
    </row>
    <row r="60" spans="1:6" x14ac:dyDescent="0.25">
      <c r="A60" s="209" t="s">
        <v>489</v>
      </c>
      <c r="B60" s="209" t="s">
        <v>435</v>
      </c>
      <c r="C60" s="209" t="s">
        <v>49</v>
      </c>
      <c r="D60" s="209" t="s">
        <v>550</v>
      </c>
      <c r="E60" s="209" t="s">
        <v>1011</v>
      </c>
      <c r="F60">
        <f>+VLOOKUP(C60,GIS!$B$2:$C$147,2,0)</f>
        <v>1</v>
      </c>
    </row>
    <row r="61" spans="1:6" x14ac:dyDescent="0.25">
      <c r="A61" s="209" t="s">
        <v>489</v>
      </c>
      <c r="B61" s="209" t="s">
        <v>435</v>
      </c>
      <c r="C61" s="209" t="s">
        <v>49</v>
      </c>
      <c r="D61" s="209" t="s">
        <v>551</v>
      </c>
      <c r="E61" s="209" t="s">
        <v>1012</v>
      </c>
      <c r="F61">
        <f>+VLOOKUP(C61,GIS!$B$2:$C$147,2,0)</f>
        <v>1</v>
      </c>
    </row>
    <row r="62" spans="1:6" x14ac:dyDescent="0.25">
      <c r="A62" s="209" t="s">
        <v>489</v>
      </c>
      <c r="B62" s="209" t="s">
        <v>435</v>
      </c>
      <c r="C62" s="209" t="s">
        <v>49</v>
      </c>
      <c r="D62" s="209" t="s">
        <v>552</v>
      </c>
      <c r="E62" s="209" t="s">
        <v>1013</v>
      </c>
      <c r="F62">
        <f>+VLOOKUP(C62,GIS!$B$2:$C$147,2,0)</f>
        <v>1</v>
      </c>
    </row>
    <row r="63" spans="1:6" x14ac:dyDescent="0.25">
      <c r="A63" s="209" t="s">
        <v>489</v>
      </c>
      <c r="B63" s="209" t="s">
        <v>435</v>
      </c>
      <c r="C63" s="209" t="s">
        <v>49</v>
      </c>
      <c r="D63" s="209" t="s">
        <v>553</v>
      </c>
      <c r="E63" s="209" t="s">
        <v>1014</v>
      </c>
      <c r="F63">
        <f>+VLOOKUP(C63,GIS!$B$2:$C$147,2,0)</f>
        <v>1</v>
      </c>
    </row>
    <row r="64" spans="1:6" x14ac:dyDescent="0.25">
      <c r="A64" s="209" t="s">
        <v>489</v>
      </c>
      <c r="B64" s="209" t="s">
        <v>435</v>
      </c>
      <c r="C64" s="209" t="s">
        <v>49</v>
      </c>
      <c r="D64" s="209" t="s">
        <v>554</v>
      </c>
      <c r="E64" s="209" t="s">
        <v>1015</v>
      </c>
      <c r="F64">
        <f>+VLOOKUP(C64,GIS!$B$2:$C$147,2,0)</f>
        <v>1</v>
      </c>
    </row>
    <row r="65" spans="1:6" x14ac:dyDescent="0.25">
      <c r="A65" s="209" t="s">
        <v>489</v>
      </c>
      <c r="B65" s="209" t="s">
        <v>432</v>
      </c>
      <c r="C65" s="209" t="s">
        <v>49</v>
      </c>
      <c r="D65" s="209" t="s">
        <v>555</v>
      </c>
      <c r="E65" s="209" t="s">
        <v>1016</v>
      </c>
      <c r="F65">
        <f>+VLOOKUP(C65,GIS!$B$2:$C$147,2,0)</f>
        <v>1</v>
      </c>
    </row>
    <row r="66" spans="1:6" x14ac:dyDescent="0.25">
      <c r="A66" s="209" t="s">
        <v>489</v>
      </c>
      <c r="B66" s="209" t="s">
        <v>432</v>
      </c>
      <c r="C66" s="209" t="s">
        <v>49</v>
      </c>
      <c r="D66" s="209" t="s">
        <v>556</v>
      </c>
      <c r="E66" s="209" t="s">
        <v>1017</v>
      </c>
      <c r="F66">
        <f>+VLOOKUP(C66,GIS!$B$2:$C$147,2,0)</f>
        <v>1</v>
      </c>
    </row>
    <row r="67" spans="1:6" x14ac:dyDescent="0.25">
      <c r="A67" s="209" t="s">
        <v>489</v>
      </c>
      <c r="B67" s="209" t="s">
        <v>432</v>
      </c>
      <c r="C67" s="209" t="s">
        <v>49</v>
      </c>
      <c r="D67" s="209" t="s">
        <v>557</v>
      </c>
      <c r="E67" s="209" t="s">
        <v>1018</v>
      </c>
      <c r="F67">
        <f>+VLOOKUP(C67,GIS!$B$2:$C$147,2,0)</f>
        <v>1</v>
      </c>
    </row>
    <row r="68" spans="1:6" x14ac:dyDescent="0.25">
      <c r="A68" s="209" t="s">
        <v>489</v>
      </c>
      <c r="B68" s="209" t="s">
        <v>432</v>
      </c>
      <c r="C68" s="209" t="s">
        <v>49</v>
      </c>
      <c r="D68" s="209" t="s">
        <v>558</v>
      </c>
      <c r="E68" s="209" t="s">
        <v>1019</v>
      </c>
      <c r="F68">
        <f>+VLOOKUP(C68,GIS!$B$2:$C$147,2,0)</f>
        <v>1</v>
      </c>
    </row>
    <row r="69" spans="1:6" x14ac:dyDescent="0.25">
      <c r="A69" s="209" t="s">
        <v>489</v>
      </c>
      <c r="B69" s="209" t="s">
        <v>432</v>
      </c>
      <c r="C69" s="209" t="s">
        <v>49</v>
      </c>
      <c r="D69" s="209" t="s">
        <v>559</v>
      </c>
      <c r="E69" s="209" t="s">
        <v>1020</v>
      </c>
      <c r="F69">
        <f>+VLOOKUP(C69,GIS!$B$2:$C$147,2,0)</f>
        <v>1</v>
      </c>
    </row>
    <row r="70" spans="1:6" x14ac:dyDescent="0.25">
      <c r="A70" s="209" t="s">
        <v>489</v>
      </c>
      <c r="B70" s="209" t="s">
        <v>432</v>
      </c>
      <c r="C70" s="209" t="s">
        <v>49</v>
      </c>
      <c r="D70" s="209" t="s">
        <v>560</v>
      </c>
      <c r="E70" s="209" t="s">
        <v>1021</v>
      </c>
      <c r="F70">
        <f>+VLOOKUP(C70,GIS!$B$2:$C$147,2,0)</f>
        <v>1</v>
      </c>
    </row>
    <row r="71" spans="1:6" x14ac:dyDescent="0.25">
      <c r="A71" s="209" t="s">
        <v>489</v>
      </c>
      <c r="B71" s="209" t="s">
        <v>432</v>
      </c>
      <c r="C71" s="209" t="s">
        <v>49</v>
      </c>
      <c r="D71" s="209" t="s">
        <v>561</v>
      </c>
      <c r="E71" s="209" t="s">
        <v>1022</v>
      </c>
      <c r="F71">
        <f>+VLOOKUP(C71,GIS!$B$2:$C$147,2,0)</f>
        <v>1</v>
      </c>
    </row>
    <row r="72" spans="1:6" x14ac:dyDescent="0.25">
      <c r="A72" s="209" t="s">
        <v>489</v>
      </c>
      <c r="B72" s="209" t="s">
        <v>432</v>
      </c>
      <c r="C72" s="209" t="s">
        <v>49</v>
      </c>
      <c r="D72" s="209" t="s">
        <v>562</v>
      </c>
      <c r="E72" s="209" t="s">
        <v>1023</v>
      </c>
      <c r="F72">
        <f>+VLOOKUP(C72,GIS!$B$2:$C$147,2,0)</f>
        <v>1</v>
      </c>
    </row>
    <row r="73" spans="1:6" x14ac:dyDescent="0.25">
      <c r="A73" s="209" t="s">
        <v>489</v>
      </c>
      <c r="B73" s="209" t="s">
        <v>432</v>
      </c>
      <c r="C73" s="209" t="s">
        <v>49</v>
      </c>
      <c r="D73" s="209" t="s">
        <v>563</v>
      </c>
      <c r="E73" s="209" t="s">
        <v>1024</v>
      </c>
      <c r="F73">
        <f>+VLOOKUP(C73,GIS!$B$2:$C$147,2,0)</f>
        <v>1</v>
      </c>
    </row>
    <row r="74" spans="1:6" x14ac:dyDescent="0.25">
      <c r="A74" s="209" t="s">
        <v>489</v>
      </c>
      <c r="B74" s="209" t="s">
        <v>432</v>
      </c>
      <c r="C74" s="209" t="s">
        <v>49</v>
      </c>
      <c r="D74" s="209" t="s">
        <v>564</v>
      </c>
      <c r="E74" s="209" t="s">
        <v>1025</v>
      </c>
      <c r="F74">
        <f>+VLOOKUP(C74,GIS!$B$2:$C$147,2,0)</f>
        <v>1</v>
      </c>
    </row>
    <row r="75" spans="1:6" x14ac:dyDescent="0.25">
      <c r="A75" s="209" t="s">
        <v>489</v>
      </c>
      <c r="B75" s="209" t="s">
        <v>436</v>
      </c>
      <c r="C75" s="209" t="s">
        <v>49</v>
      </c>
      <c r="D75" s="209" t="s">
        <v>565</v>
      </c>
      <c r="E75" s="209" t="s">
        <v>1026</v>
      </c>
      <c r="F75">
        <f>+VLOOKUP(C75,GIS!$B$2:$C$147,2,0)</f>
        <v>1</v>
      </c>
    </row>
    <row r="76" spans="1:6" x14ac:dyDescent="0.25">
      <c r="A76" s="209" t="s">
        <v>489</v>
      </c>
      <c r="B76" s="209" t="s">
        <v>436</v>
      </c>
      <c r="C76" s="209" t="s">
        <v>49</v>
      </c>
      <c r="D76" s="209" t="s">
        <v>566</v>
      </c>
      <c r="E76" s="209" t="s">
        <v>1027</v>
      </c>
      <c r="F76">
        <f>+VLOOKUP(C76,GIS!$B$2:$C$147,2,0)</f>
        <v>1</v>
      </c>
    </row>
    <row r="77" spans="1:6" x14ac:dyDescent="0.25">
      <c r="A77" s="209" t="s">
        <v>489</v>
      </c>
      <c r="B77" s="209" t="s">
        <v>436</v>
      </c>
      <c r="C77" s="209" t="s">
        <v>49</v>
      </c>
      <c r="D77" s="209" t="s">
        <v>567</v>
      </c>
      <c r="E77" s="209" t="s">
        <v>1028</v>
      </c>
      <c r="F77">
        <f>+VLOOKUP(C77,GIS!$B$2:$C$147,2,0)</f>
        <v>1</v>
      </c>
    </row>
    <row r="78" spans="1:6" x14ac:dyDescent="0.25">
      <c r="A78" s="209" t="s">
        <v>489</v>
      </c>
      <c r="B78" s="209" t="s">
        <v>436</v>
      </c>
      <c r="C78" s="209" t="s">
        <v>49</v>
      </c>
      <c r="D78" s="209" t="s">
        <v>568</v>
      </c>
      <c r="E78" s="209" t="s">
        <v>1029</v>
      </c>
      <c r="F78">
        <f>+VLOOKUP(C78,GIS!$B$2:$C$147,2,0)</f>
        <v>1</v>
      </c>
    </row>
    <row r="79" spans="1:6" x14ac:dyDescent="0.25">
      <c r="A79" s="209" t="s">
        <v>489</v>
      </c>
      <c r="B79" s="209" t="s">
        <v>436</v>
      </c>
      <c r="C79" s="209" t="s">
        <v>49</v>
      </c>
      <c r="D79" s="209" t="s">
        <v>569</v>
      </c>
      <c r="E79" s="209" t="s">
        <v>1030</v>
      </c>
      <c r="F79">
        <f>+VLOOKUP(C79,GIS!$B$2:$C$147,2,0)</f>
        <v>1</v>
      </c>
    </row>
    <row r="80" spans="1:6" x14ac:dyDescent="0.25">
      <c r="A80" s="209" t="s">
        <v>489</v>
      </c>
      <c r="B80" s="209" t="s">
        <v>436</v>
      </c>
      <c r="C80" s="209" t="s">
        <v>49</v>
      </c>
      <c r="D80" s="209" t="s">
        <v>570</v>
      </c>
      <c r="E80" s="209" t="s">
        <v>1031</v>
      </c>
      <c r="F80">
        <f>+VLOOKUP(C80,GIS!$B$2:$C$147,2,0)</f>
        <v>1</v>
      </c>
    </row>
    <row r="81" spans="1:6" x14ac:dyDescent="0.25">
      <c r="A81" s="209" t="s">
        <v>489</v>
      </c>
      <c r="B81" s="209" t="s">
        <v>435</v>
      </c>
      <c r="C81" s="209" t="s">
        <v>49</v>
      </c>
      <c r="D81" s="209" t="s">
        <v>571</v>
      </c>
      <c r="E81" s="209" t="s">
        <v>1032</v>
      </c>
      <c r="F81">
        <f>+VLOOKUP(C81,GIS!$B$2:$C$147,2,0)</f>
        <v>1</v>
      </c>
    </row>
    <row r="82" spans="1:6" x14ac:dyDescent="0.25">
      <c r="A82" s="209" t="s">
        <v>490</v>
      </c>
      <c r="B82" s="209" t="s">
        <v>414</v>
      </c>
      <c r="C82" s="209" t="s">
        <v>5</v>
      </c>
      <c r="D82" s="209" t="s">
        <v>572</v>
      </c>
      <c r="E82" s="209" t="s">
        <v>1033</v>
      </c>
      <c r="F82">
        <f>+VLOOKUP(C82,GIS!$B$2:$C$147,2,0)</f>
        <v>1</v>
      </c>
    </row>
    <row r="83" spans="1:6" x14ac:dyDescent="0.25">
      <c r="A83" s="209" t="s">
        <v>490</v>
      </c>
      <c r="B83" s="209" t="s">
        <v>414</v>
      </c>
      <c r="C83" s="209" t="s">
        <v>5</v>
      </c>
      <c r="D83" s="209" t="s">
        <v>573</v>
      </c>
      <c r="E83" s="209" t="s">
        <v>1034</v>
      </c>
      <c r="F83">
        <f>+VLOOKUP(C83,GIS!$B$2:$C$147,2,0)</f>
        <v>1</v>
      </c>
    </row>
    <row r="84" spans="1:6" x14ac:dyDescent="0.25">
      <c r="A84" s="209" t="s">
        <v>490</v>
      </c>
      <c r="B84" s="209" t="s">
        <v>414</v>
      </c>
      <c r="C84" s="209" t="s">
        <v>5</v>
      </c>
      <c r="D84" s="209" t="s">
        <v>574</v>
      </c>
      <c r="E84" s="209" t="s">
        <v>1035</v>
      </c>
      <c r="F84">
        <f>+VLOOKUP(C84,GIS!$B$2:$C$147,2,0)</f>
        <v>1</v>
      </c>
    </row>
    <row r="85" spans="1:6" x14ac:dyDescent="0.25">
      <c r="A85" s="209" t="s">
        <v>490</v>
      </c>
      <c r="B85" s="209" t="s">
        <v>415</v>
      </c>
      <c r="C85" s="209" t="s">
        <v>5</v>
      </c>
      <c r="D85" s="209" t="s">
        <v>575</v>
      </c>
      <c r="E85" s="209" t="s">
        <v>1036</v>
      </c>
      <c r="F85">
        <f>+VLOOKUP(C85,GIS!$B$2:$C$147,2,0)</f>
        <v>1</v>
      </c>
    </row>
    <row r="86" spans="1:6" x14ac:dyDescent="0.25">
      <c r="A86" s="209" t="s">
        <v>490</v>
      </c>
      <c r="B86" s="209" t="s">
        <v>415</v>
      </c>
      <c r="C86" s="209" t="s">
        <v>5</v>
      </c>
      <c r="D86" s="209" t="s">
        <v>576</v>
      </c>
      <c r="E86" s="209" t="s">
        <v>1037</v>
      </c>
      <c r="F86">
        <f>+VLOOKUP(C86,GIS!$B$2:$C$147,2,0)</f>
        <v>1</v>
      </c>
    </row>
    <row r="87" spans="1:6" x14ac:dyDescent="0.25">
      <c r="A87" s="209" t="s">
        <v>490</v>
      </c>
      <c r="B87" s="209" t="s">
        <v>415</v>
      </c>
      <c r="C87" s="209" t="s">
        <v>5</v>
      </c>
      <c r="D87" s="209" t="s">
        <v>577</v>
      </c>
      <c r="E87" s="209" t="s">
        <v>1038</v>
      </c>
      <c r="F87">
        <f>+VLOOKUP(C87,GIS!$B$2:$C$147,2,0)</f>
        <v>1</v>
      </c>
    </row>
    <row r="88" spans="1:6" x14ac:dyDescent="0.25">
      <c r="A88" s="209" t="s">
        <v>490</v>
      </c>
      <c r="B88" s="209" t="s">
        <v>415</v>
      </c>
      <c r="C88" s="209" t="s">
        <v>5</v>
      </c>
      <c r="D88" s="209" t="s">
        <v>578</v>
      </c>
      <c r="E88" s="209" t="s">
        <v>1039</v>
      </c>
      <c r="F88">
        <f>+VLOOKUP(C88,GIS!$B$2:$C$147,2,0)</f>
        <v>1</v>
      </c>
    </row>
    <row r="89" spans="1:6" x14ac:dyDescent="0.25">
      <c r="A89" s="209" t="s">
        <v>490</v>
      </c>
      <c r="B89" s="209" t="s">
        <v>415</v>
      </c>
      <c r="C89" s="209" t="s">
        <v>5</v>
      </c>
      <c r="D89" s="209" t="s">
        <v>579</v>
      </c>
      <c r="E89" s="209" t="s">
        <v>1040</v>
      </c>
      <c r="F89">
        <f>+VLOOKUP(C89,GIS!$B$2:$C$147,2,0)</f>
        <v>1</v>
      </c>
    </row>
    <row r="90" spans="1:6" x14ac:dyDescent="0.25">
      <c r="A90" s="209" t="s">
        <v>490</v>
      </c>
      <c r="B90" s="209" t="s">
        <v>415</v>
      </c>
      <c r="C90" s="209" t="s">
        <v>5</v>
      </c>
      <c r="D90" s="209" t="s">
        <v>580</v>
      </c>
      <c r="E90" s="209" t="s">
        <v>1041</v>
      </c>
      <c r="F90">
        <f>+VLOOKUP(C90,GIS!$B$2:$C$147,2,0)</f>
        <v>1</v>
      </c>
    </row>
    <row r="91" spans="1:6" x14ac:dyDescent="0.25">
      <c r="A91" s="209" t="s">
        <v>490</v>
      </c>
      <c r="B91" s="209" t="s">
        <v>415</v>
      </c>
      <c r="C91" s="209" t="s">
        <v>5</v>
      </c>
      <c r="D91" s="209" t="s">
        <v>581</v>
      </c>
      <c r="E91" s="209" t="s">
        <v>1042</v>
      </c>
      <c r="F91">
        <f>+VLOOKUP(C91,GIS!$B$2:$C$147,2,0)</f>
        <v>1</v>
      </c>
    </row>
    <row r="92" spans="1:6" x14ac:dyDescent="0.25">
      <c r="A92" s="209" t="s">
        <v>490</v>
      </c>
      <c r="B92" s="209" t="s">
        <v>415</v>
      </c>
      <c r="C92" s="209" t="s">
        <v>5</v>
      </c>
      <c r="D92" s="209" t="s">
        <v>582</v>
      </c>
      <c r="E92" s="209" t="s">
        <v>1043</v>
      </c>
      <c r="F92">
        <f>+VLOOKUP(C92,GIS!$B$2:$C$147,2,0)</f>
        <v>1</v>
      </c>
    </row>
    <row r="93" spans="1:6" x14ac:dyDescent="0.25">
      <c r="A93" s="209" t="s">
        <v>490</v>
      </c>
      <c r="B93" s="209" t="s">
        <v>415</v>
      </c>
      <c r="C93" s="209" t="s">
        <v>5</v>
      </c>
      <c r="D93" s="209" t="s">
        <v>583</v>
      </c>
      <c r="E93" s="209" t="s">
        <v>1044</v>
      </c>
      <c r="F93">
        <f>+VLOOKUP(C93,GIS!$B$2:$C$147,2,0)</f>
        <v>1</v>
      </c>
    </row>
    <row r="94" spans="1:6" x14ac:dyDescent="0.25">
      <c r="A94" s="209" t="s">
        <v>490</v>
      </c>
      <c r="B94" s="209" t="s">
        <v>415</v>
      </c>
      <c r="C94" s="209" t="s">
        <v>5</v>
      </c>
      <c r="D94" s="209" t="s">
        <v>584</v>
      </c>
      <c r="E94" s="209" t="s">
        <v>1045</v>
      </c>
      <c r="F94">
        <f>+VLOOKUP(C94,GIS!$B$2:$C$147,2,0)</f>
        <v>1</v>
      </c>
    </row>
    <row r="95" spans="1:6" x14ac:dyDescent="0.25">
      <c r="A95" s="209" t="s">
        <v>490</v>
      </c>
      <c r="B95" s="209" t="s">
        <v>415</v>
      </c>
      <c r="C95" s="209" t="s">
        <v>5</v>
      </c>
      <c r="D95" s="209" t="s">
        <v>585</v>
      </c>
      <c r="E95" s="209" t="s">
        <v>1046</v>
      </c>
      <c r="F95">
        <f>+VLOOKUP(C95,GIS!$B$2:$C$147,2,0)</f>
        <v>1</v>
      </c>
    </row>
    <row r="96" spans="1:6" x14ac:dyDescent="0.25">
      <c r="A96" s="209" t="s">
        <v>490</v>
      </c>
      <c r="B96" s="209" t="s">
        <v>415</v>
      </c>
      <c r="C96" s="209" t="s">
        <v>5</v>
      </c>
      <c r="D96" s="209" t="s">
        <v>586</v>
      </c>
      <c r="E96" s="209" t="s">
        <v>1047</v>
      </c>
      <c r="F96">
        <f>+VLOOKUP(C96,GIS!$B$2:$C$147,2,0)</f>
        <v>1</v>
      </c>
    </row>
    <row r="97" spans="1:6" x14ac:dyDescent="0.25">
      <c r="A97" s="209" t="s">
        <v>490</v>
      </c>
      <c r="B97" s="209" t="s">
        <v>415</v>
      </c>
      <c r="C97" s="209" t="s">
        <v>5</v>
      </c>
      <c r="D97" s="209" t="s">
        <v>587</v>
      </c>
      <c r="E97" s="209" t="s">
        <v>1048</v>
      </c>
      <c r="F97">
        <f>+VLOOKUP(C97,GIS!$B$2:$C$147,2,0)</f>
        <v>1</v>
      </c>
    </row>
    <row r="98" spans="1:6" x14ac:dyDescent="0.25">
      <c r="A98" s="209" t="s">
        <v>490</v>
      </c>
      <c r="B98" s="209" t="s">
        <v>415</v>
      </c>
      <c r="C98" s="209" t="s">
        <v>5</v>
      </c>
      <c r="D98" s="209" t="s">
        <v>588</v>
      </c>
      <c r="E98" s="209" t="s">
        <v>1049</v>
      </c>
      <c r="F98">
        <f>+VLOOKUP(C98,GIS!$B$2:$C$147,2,0)</f>
        <v>1</v>
      </c>
    </row>
    <row r="99" spans="1:6" x14ac:dyDescent="0.25">
      <c r="A99" s="209" t="s">
        <v>490</v>
      </c>
      <c r="B99" s="209" t="s">
        <v>415</v>
      </c>
      <c r="C99" s="209" t="s">
        <v>5</v>
      </c>
      <c r="D99" s="209" t="s">
        <v>589</v>
      </c>
      <c r="E99" s="209" t="s">
        <v>1050</v>
      </c>
      <c r="F99">
        <f>+VLOOKUP(C99,GIS!$B$2:$C$147,2,0)</f>
        <v>1</v>
      </c>
    </row>
    <row r="100" spans="1:6" x14ac:dyDescent="0.25">
      <c r="A100" s="209" t="s">
        <v>490</v>
      </c>
      <c r="B100" s="209" t="s">
        <v>415</v>
      </c>
      <c r="C100" s="209" t="s">
        <v>5</v>
      </c>
      <c r="D100" s="209" t="s">
        <v>590</v>
      </c>
      <c r="E100" s="209" t="s">
        <v>1051</v>
      </c>
      <c r="F100">
        <f>+VLOOKUP(C100,GIS!$B$2:$C$147,2,0)</f>
        <v>1</v>
      </c>
    </row>
    <row r="101" spans="1:6" x14ac:dyDescent="0.25">
      <c r="A101" s="209" t="s">
        <v>490</v>
      </c>
      <c r="B101" s="209" t="s">
        <v>415</v>
      </c>
      <c r="C101" s="209" t="s">
        <v>5</v>
      </c>
      <c r="D101" s="209" t="s">
        <v>591</v>
      </c>
      <c r="E101" s="209" t="s">
        <v>1052</v>
      </c>
      <c r="F101">
        <f>+VLOOKUP(C101,GIS!$B$2:$C$147,2,0)</f>
        <v>1</v>
      </c>
    </row>
    <row r="102" spans="1:6" x14ac:dyDescent="0.25">
      <c r="A102" s="209" t="s">
        <v>490</v>
      </c>
      <c r="B102" s="209" t="s">
        <v>415</v>
      </c>
      <c r="C102" s="209" t="s">
        <v>5</v>
      </c>
      <c r="D102" s="209" t="s">
        <v>592</v>
      </c>
      <c r="E102" s="209" t="s">
        <v>1053</v>
      </c>
      <c r="F102">
        <f>+VLOOKUP(C102,GIS!$B$2:$C$147,2,0)</f>
        <v>1</v>
      </c>
    </row>
    <row r="103" spans="1:6" x14ac:dyDescent="0.25">
      <c r="A103" s="209" t="s">
        <v>490</v>
      </c>
      <c r="B103" s="209" t="s">
        <v>415</v>
      </c>
      <c r="C103" s="209" t="s">
        <v>5</v>
      </c>
      <c r="D103" s="209" t="s">
        <v>593</v>
      </c>
      <c r="E103" s="209" t="s">
        <v>1054</v>
      </c>
      <c r="F103">
        <f>+VLOOKUP(C103,GIS!$B$2:$C$147,2,0)</f>
        <v>1</v>
      </c>
    </row>
    <row r="104" spans="1:6" x14ac:dyDescent="0.25">
      <c r="A104" s="209" t="s">
        <v>490</v>
      </c>
      <c r="B104" s="209" t="s">
        <v>415</v>
      </c>
      <c r="C104" s="209" t="s">
        <v>5</v>
      </c>
      <c r="D104" s="209" t="s">
        <v>594</v>
      </c>
      <c r="E104" s="209" t="s">
        <v>1055</v>
      </c>
      <c r="F104">
        <f>+VLOOKUP(C104,GIS!$B$2:$C$147,2,0)</f>
        <v>1</v>
      </c>
    </row>
    <row r="105" spans="1:6" x14ac:dyDescent="0.25">
      <c r="A105" s="209" t="s">
        <v>490</v>
      </c>
      <c r="B105" s="209" t="s">
        <v>415</v>
      </c>
      <c r="C105" s="209" t="s">
        <v>5</v>
      </c>
      <c r="D105" s="209" t="s">
        <v>595</v>
      </c>
      <c r="E105" s="209" t="s">
        <v>1056</v>
      </c>
      <c r="F105">
        <f>+VLOOKUP(C105,GIS!$B$2:$C$147,2,0)</f>
        <v>1</v>
      </c>
    </row>
    <row r="106" spans="1:6" x14ac:dyDescent="0.25">
      <c r="A106" s="209" t="s">
        <v>490</v>
      </c>
      <c r="B106" s="209" t="s">
        <v>415</v>
      </c>
      <c r="C106" s="209" t="s">
        <v>5</v>
      </c>
      <c r="D106" s="209" t="s">
        <v>596</v>
      </c>
      <c r="E106" s="209" t="s">
        <v>1057</v>
      </c>
      <c r="F106">
        <f>+VLOOKUP(C106,GIS!$B$2:$C$147,2,0)</f>
        <v>1</v>
      </c>
    </row>
    <row r="107" spans="1:6" x14ac:dyDescent="0.25">
      <c r="A107" s="209" t="s">
        <v>490</v>
      </c>
      <c r="B107" s="209" t="s">
        <v>415</v>
      </c>
      <c r="C107" s="209" t="s">
        <v>5</v>
      </c>
      <c r="D107" s="209" t="s">
        <v>597</v>
      </c>
      <c r="E107" s="209" t="s">
        <v>1058</v>
      </c>
      <c r="F107">
        <f>+VLOOKUP(C107,GIS!$B$2:$C$147,2,0)</f>
        <v>1</v>
      </c>
    </row>
    <row r="108" spans="1:6" x14ac:dyDescent="0.25">
      <c r="A108" s="209" t="s">
        <v>490</v>
      </c>
      <c r="B108" s="209" t="s">
        <v>415</v>
      </c>
      <c r="C108" s="209" t="s">
        <v>5</v>
      </c>
      <c r="D108" s="209" t="s">
        <v>598</v>
      </c>
      <c r="E108" s="209" t="s">
        <v>1059</v>
      </c>
      <c r="F108">
        <f>+VLOOKUP(C108,GIS!$B$2:$C$147,2,0)</f>
        <v>1</v>
      </c>
    </row>
    <row r="109" spans="1:6" x14ac:dyDescent="0.25">
      <c r="A109" s="209" t="s">
        <v>490</v>
      </c>
      <c r="B109" s="209" t="s">
        <v>415</v>
      </c>
      <c r="C109" s="209" t="s">
        <v>5</v>
      </c>
      <c r="D109" s="209" t="s">
        <v>599</v>
      </c>
      <c r="E109" s="209" t="s">
        <v>1060</v>
      </c>
      <c r="F109">
        <f>+VLOOKUP(C109,GIS!$B$2:$C$147,2,0)</f>
        <v>1</v>
      </c>
    </row>
    <row r="110" spans="1:6" x14ac:dyDescent="0.25">
      <c r="A110" s="209" t="s">
        <v>490</v>
      </c>
      <c r="B110" s="209" t="s">
        <v>415</v>
      </c>
      <c r="C110" s="209" t="s">
        <v>5</v>
      </c>
      <c r="D110" s="209" t="s">
        <v>600</v>
      </c>
      <c r="E110" s="209" t="s">
        <v>1061</v>
      </c>
      <c r="F110">
        <f>+VLOOKUP(C110,GIS!$B$2:$C$147,2,0)</f>
        <v>1</v>
      </c>
    </row>
    <row r="111" spans="1:6" x14ac:dyDescent="0.25">
      <c r="A111" s="209" t="s">
        <v>490</v>
      </c>
      <c r="B111" s="209" t="s">
        <v>415</v>
      </c>
      <c r="C111" s="209" t="s">
        <v>5</v>
      </c>
      <c r="D111" s="209" t="s">
        <v>601</v>
      </c>
      <c r="E111" s="209" t="s">
        <v>1062</v>
      </c>
      <c r="F111">
        <f>+VLOOKUP(C111,GIS!$B$2:$C$147,2,0)</f>
        <v>1</v>
      </c>
    </row>
    <row r="112" spans="1:6" x14ac:dyDescent="0.25">
      <c r="A112" s="209" t="s">
        <v>490</v>
      </c>
      <c r="B112" s="209" t="s">
        <v>415</v>
      </c>
      <c r="C112" s="209" t="s">
        <v>5</v>
      </c>
      <c r="D112" s="209" t="s">
        <v>602</v>
      </c>
      <c r="E112" s="209" t="s">
        <v>1063</v>
      </c>
      <c r="F112">
        <f>+VLOOKUP(C112,GIS!$B$2:$C$147,2,0)</f>
        <v>1</v>
      </c>
    </row>
    <row r="113" spans="1:6" x14ac:dyDescent="0.25">
      <c r="A113" s="209" t="s">
        <v>490</v>
      </c>
      <c r="B113" s="209" t="s">
        <v>415</v>
      </c>
      <c r="C113" s="209" t="s">
        <v>5</v>
      </c>
      <c r="D113" s="209" t="s">
        <v>603</v>
      </c>
      <c r="E113" s="209" t="s">
        <v>1064</v>
      </c>
      <c r="F113">
        <f>+VLOOKUP(C113,GIS!$B$2:$C$147,2,0)</f>
        <v>1</v>
      </c>
    </row>
    <row r="114" spans="1:6" x14ac:dyDescent="0.25">
      <c r="A114" s="209" t="s">
        <v>490</v>
      </c>
      <c r="B114" s="209" t="s">
        <v>415</v>
      </c>
      <c r="C114" s="209" t="s">
        <v>5</v>
      </c>
      <c r="D114" s="209" t="s">
        <v>604</v>
      </c>
      <c r="E114" s="209" t="s">
        <v>1065</v>
      </c>
      <c r="F114">
        <f>+VLOOKUP(C114,GIS!$B$2:$C$147,2,0)</f>
        <v>1</v>
      </c>
    </row>
    <row r="115" spans="1:6" x14ac:dyDescent="0.25">
      <c r="A115" s="209" t="s">
        <v>490</v>
      </c>
      <c r="B115" s="209" t="s">
        <v>415</v>
      </c>
      <c r="C115" s="209" t="s">
        <v>5</v>
      </c>
      <c r="D115" s="209" t="s">
        <v>605</v>
      </c>
      <c r="E115" s="209" t="s">
        <v>1066</v>
      </c>
      <c r="F115">
        <f>+VLOOKUP(C115,GIS!$B$2:$C$147,2,0)</f>
        <v>1</v>
      </c>
    </row>
    <row r="116" spans="1:6" x14ac:dyDescent="0.25">
      <c r="A116" s="209" t="s">
        <v>490</v>
      </c>
      <c r="B116" s="209" t="s">
        <v>415</v>
      </c>
      <c r="C116" s="209" t="s">
        <v>5</v>
      </c>
      <c r="D116" s="209" t="s">
        <v>606</v>
      </c>
      <c r="E116" s="209" t="s">
        <v>1067</v>
      </c>
      <c r="F116">
        <f>+VLOOKUP(C116,GIS!$B$2:$C$147,2,0)</f>
        <v>1</v>
      </c>
    </row>
    <row r="117" spans="1:6" x14ac:dyDescent="0.25">
      <c r="A117" s="209" t="s">
        <v>490</v>
      </c>
      <c r="B117" s="209" t="s">
        <v>415</v>
      </c>
      <c r="C117" s="209" t="s">
        <v>5</v>
      </c>
      <c r="D117" s="209" t="s">
        <v>607</v>
      </c>
      <c r="E117" s="209" t="s">
        <v>1068</v>
      </c>
      <c r="F117">
        <f>+VLOOKUP(C117,GIS!$B$2:$C$147,2,0)</f>
        <v>1</v>
      </c>
    </row>
    <row r="118" spans="1:6" x14ac:dyDescent="0.25">
      <c r="A118" s="209" t="s">
        <v>490</v>
      </c>
      <c r="B118" s="209" t="s">
        <v>415</v>
      </c>
      <c r="C118" s="209" t="s">
        <v>5</v>
      </c>
      <c r="D118" s="209" t="s">
        <v>608</v>
      </c>
      <c r="E118" s="209" t="s">
        <v>1069</v>
      </c>
      <c r="F118">
        <f>+VLOOKUP(C118,GIS!$B$2:$C$147,2,0)</f>
        <v>1</v>
      </c>
    </row>
    <row r="119" spans="1:6" x14ac:dyDescent="0.25">
      <c r="A119" s="209" t="s">
        <v>490</v>
      </c>
      <c r="B119" s="209" t="s">
        <v>415</v>
      </c>
      <c r="C119" s="209" t="s">
        <v>5</v>
      </c>
      <c r="D119" s="209" t="s">
        <v>609</v>
      </c>
      <c r="E119" s="209" t="s">
        <v>1070</v>
      </c>
      <c r="F119">
        <f>+VLOOKUP(C119,GIS!$B$2:$C$147,2,0)</f>
        <v>1</v>
      </c>
    </row>
    <row r="120" spans="1:6" x14ac:dyDescent="0.25">
      <c r="A120" s="209" t="s">
        <v>490</v>
      </c>
      <c r="B120" s="209" t="s">
        <v>415</v>
      </c>
      <c r="C120" s="209" t="s">
        <v>5</v>
      </c>
      <c r="D120" s="209" t="s">
        <v>610</v>
      </c>
      <c r="E120" s="209" t="s">
        <v>1071</v>
      </c>
      <c r="F120">
        <f>+VLOOKUP(C120,GIS!$B$2:$C$147,2,0)</f>
        <v>1</v>
      </c>
    </row>
    <row r="121" spans="1:6" x14ac:dyDescent="0.25">
      <c r="A121" s="209" t="s">
        <v>490</v>
      </c>
      <c r="B121" s="209" t="s">
        <v>415</v>
      </c>
      <c r="C121" s="209" t="s">
        <v>5</v>
      </c>
      <c r="D121" s="209" t="s">
        <v>611</v>
      </c>
      <c r="E121" s="209" t="s">
        <v>1072</v>
      </c>
      <c r="F121">
        <f>+VLOOKUP(C121,GIS!$B$2:$C$147,2,0)</f>
        <v>1</v>
      </c>
    </row>
    <row r="122" spans="1:6" x14ac:dyDescent="0.25">
      <c r="A122" s="209" t="s">
        <v>490</v>
      </c>
      <c r="B122" s="209" t="s">
        <v>415</v>
      </c>
      <c r="C122" s="209" t="s">
        <v>5</v>
      </c>
      <c r="D122" s="209" t="s">
        <v>612</v>
      </c>
      <c r="E122" s="209" t="s">
        <v>1073</v>
      </c>
      <c r="F122">
        <f>+VLOOKUP(C122,GIS!$B$2:$C$147,2,0)</f>
        <v>1</v>
      </c>
    </row>
    <row r="123" spans="1:6" x14ac:dyDescent="0.25">
      <c r="A123" s="209" t="s">
        <v>488</v>
      </c>
      <c r="B123" s="209" t="s">
        <v>420</v>
      </c>
      <c r="C123" s="209" t="s">
        <v>114</v>
      </c>
      <c r="D123" s="209" t="s">
        <v>613</v>
      </c>
      <c r="E123" s="209" t="s">
        <v>1074</v>
      </c>
      <c r="F123">
        <f>+VLOOKUP(C123,GIS!$B$2:$C$147,2,0)</f>
        <v>1</v>
      </c>
    </row>
    <row r="124" spans="1:6" x14ac:dyDescent="0.25">
      <c r="A124" s="209" t="s">
        <v>488</v>
      </c>
      <c r="B124" s="209" t="s">
        <v>420</v>
      </c>
      <c r="C124" s="209" t="s">
        <v>114</v>
      </c>
      <c r="D124" s="209" t="s">
        <v>614</v>
      </c>
      <c r="E124" s="209" t="s">
        <v>1075</v>
      </c>
      <c r="F124">
        <f>+VLOOKUP(C124,GIS!$B$2:$C$147,2,0)</f>
        <v>1</v>
      </c>
    </row>
    <row r="125" spans="1:6" x14ac:dyDescent="0.25">
      <c r="A125" s="209" t="s">
        <v>488</v>
      </c>
      <c r="B125" s="209" t="s">
        <v>420</v>
      </c>
      <c r="C125" s="209" t="s">
        <v>114</v>
      </c>
      <c r="D125" s="209" t="s">
        <v>615</v>
      </c>
      <c r="E125" s="209" t="s">
        <v>1076</v>
      </c>
      <c r="F125">
        <f>+VLOOKUP(C125,GIS!$B$2:$C$147,2,0)</f>
        <v>1</v>
      </c>
    </row>
    <row r="126" spans="1:6" x14ac:dyDescent="0.25">
      <c r="A126" s="209" t="s">
        <v>490</v>
      </c>
      <c r="B126" s="209" t="s">
        <v>416</v>
      </c>
      <c r="C126" s="209" t="s">
        <v>114</v>
      </c>
      <c r="D126" s="209" t="s">
        <v>616</v>
      </c>
      <c r="E126" s="209" t="s">
        <v>1077</v>
      </c>
      <c r="F126">
        <f>+VLOOKUP(C126,GIS!$B$2:$C$147,2,0)</f>
        <v>1</v>
      </c>
    </row>
    <row r="127" spans="1:6" x14ac:dyDescent="0.25">
      <c r="A127" s="209" t="s">
        <v>490</v>
      </c>
      <c r="B127" s="209" t="s">
        <v>416</v>
      </c>
      <c r="C127" s="209" t="s">
        <v>114</v>
      </c>
      <c r="D127" s="209" t="s">
        <v>617</v>
      </c>
      <c r="E127" s="209" t="s">
        <v>1078</v>
      </c>
      <c r="F127">
        <f>+VLOOKUP(C127,GIS!$B$2:$C$147,2,0)</f>
        <v>1</v>
      </c>
    </row>
    <row r="128" spans="1:6" x14ac:dyDescent="0.25">
      <c r="A128" s="209" t="s">
        <v>488</v>
      </c>
      <c r="B128" s="209" t="s">
        <v>420</v>
      </c>
      <c r="C128" s="209" t="s">
        <v>115</v>
      </c>
      <c r="D128" s="209" t="s">
        <v>618</v>
      </c>
      <c r="E128" s="209" t="s">
        <v>1079</v>
      </c>
      <c r="F128">
        <f>+VLOOKUP(C128,GIS!$B$2:$C$147,2,0)</f>
        <v>1</v>
      </c>
    </row>
    <row r="129" spans="1:6" x14ac:dyDescent="0.25">
      <c r="A129" s="209" t="s">
        <v>488</v>
      </c>
      <c r="B129" s="209" t="s">
        <v>421</v>
      </c>
      <c r="C129" s="209" t="s">
        <v>115</v>
      </c>
      <c r="D129" s="209" t="s">
        <v>619</v>
      </c>
      <c r="E129" s="209" t="s">
        <v>1080</v>
      </c>
      <c r="F129">
        <f>+VLOOKUP(C129,GIS!$B$2:$C$147,2,0)</f>
        <v>1</v>
      </c>
    </row>
    <row r="130" spans="1:6" x14ac:dyDescent="0.25">
      <c r="A130" s="209" t="s">
        <v>488</v>
      </c>
      <c r="B130" s="209" t="s">
        <v>421</v>
      </c>
      <c r="C130" s="209" t="s">
        <v>115</v>
      </c>
      <c r="D130" s="209" t="s">
        <v>620</v>
      </c>
      <c r="E130" s="209" t="s">
        <v>1081</v>
      </c>
      <c r="F130">
        <f>+VLOOKUP(C130,GIS!$B$2:$C$147,2,0)</f>
        <v>1</v>
      </c>
    </row>
    <row r="131" spans="1:6" x14ac:dyDescent="0.25">
      <c r="A131" s="209" t="s">
        <v>488</v>
      </c>
      <c r="B131" s="209" t="s">
        <v>421</v>
      </c>
      <c r="C131" s="209" t="s">
        <v>115</v>
      </c>
      <c r="D131" s="209" t="s">
        <v>621</v>
      </c>
      <c r="E131" s="209" t="s">
        <v>1082</v>
      </c>
      <c r="F131">
        <f>+VLOOKUP(C131,GIS!$B$2:$C$147,2,0)</f>
        <v>1</v>
      </c>
    </row>
    <row r="132" spans="1:6" x14ac:dyDescent="0.25">
      <c r="A132" s="209" t="s">
        <v>488</v>
      </c>
      <c r="B132" s="209" t="s">
        <v>421</v>
      </c>
      <c r="C132" s="209" t="s">
        <v>115</v>
      </c>
      <c r="D132" s="209" t="s">
        <v>622</v>
      </c>
      <c r="E132" s="209" t="s">
        <v>1083</v>
      </c>
      <c r="F132">
        <f>+VLOOKUP(C132,GIS!$B$2:$C$147,2,0)</f>
        <v>1</v>
      </c>
    </row>
    <row r="133" spans="1:6" x14ac:dyDescent="0.25">
      <c r="A133" s="209" t="s">
        <v>488</v>
      </c>
      <c r="B133" s="209" t="s">
        <v>421</v>
      </c>
      <c r="C133" s="209" t="s">
        <v>115</v>
      </c>
      <c r="D133" s="209" t="s">
        <v>623</v>
      </c>
      <c r="E133" s="209" t="s">
        <v>1084</v>
      </c>
      <c r="F133">
        <f>+VLOOKUP(C133,GIS!$B$2:$C$147,2,0)</f>
        <v>1</v>
      </c>
    </row>
    <row r="134" spans="1:6" x14ac:dyDescent="0.25">
      <c r="A134" s="209" t="s">
        <v>488</v>
      </c>
      <c r="B134" s="209" t="s">
        <v>421</v>
      </c>
      <c r="C134" s="209" t="s">
        <v>115</v>
      </c>
      <c r="D134" s="209" t="s">
        <v>624</v>
      </c>
      <c r="E134" s="209" t="s">
        <v>1085</v>
      </c>
      <c r="F134">
        <f>+VLOOKUP(C134,GIS!$B$2:$C$147,2,0)</f>
        <v>1</v>
      </c>
    </row>
    <row r="135" spans="1:6" x14ac:dyDescent="0.25">
      <c r="A135" s="209" t="s">
        <v>488</v>
      </c>
      <c r="B135" s="209" t="s">
        <v>421</v>
      </c>
      <c r="C135" s="209" t="s">
        <v>115</v>
      </c>
      <c r="D135" s="209" t="s">
        <v>625</v>
      </c>
      <c r="E135" s="209" t="s">
        <v>1086</v>
      </c>
      <c r="F135">
        <f>+VLOOKUP(C135,GIS!$B$2:$C$147,2,0)</f>
        <v>1</v>
      </c>
    </row>
    <row r="136" spans="1:6" x14ac:dyDescent="0.25">
      <c r="A136" s="209" t="s">
        <v>489</v>
      </c>
      <c r="B136" s="209" t="s">
        <v>53</v>
      </c>
      <c r="C136" s="209" t="s">
        <v>53</v>
      </c>
      <c r="D136" s="209" t="s">
        <v>626</v>
      </c>
      <c r="E136" s="209" t="s">
        <v>1087</v>
      </c>
      <c r="F136">
        <f>+VLOOKUP(C136,GIS!$B$2:$C$147,2,0)</f>
        <v>0</v>
      </c>
    </row>
    <row r="137" spans="1:6" x14ac:dyDescent="0.25">
      <c r="A137" s="209" t="s">
        <v>489</v>
      </c>
      <c r="B137" s="209" t="s">
        <v>53</v>
      </c>
      <c r="C137" s="209" t="s">
        <v>53</v>
      </c>
      <c r="D137" s="209" t="s">
        <v>627</v>
      </c>
      <c r="E137" s="209" t="s">
        <v>1088</v>
      </c>
      <c r="F137">
        <f>+VLOOKUP(C137,GIS!$B$2:$C$147,2,0)</f>
        <v>0</v>
      </c>
    </row>
    <row r="138" spans="1:6" x14ac:dyDescent="0.25">
      <c r="A138" s="209" t="s">
        <v>489</v>
      </c>
      <c r="B138" s="209" t="s">
        <v>53</v>
      </c>
      <c r="C138" s="209" t="s">
        <v>53</v>
      </c>
      <c r="D138" s="209" t="s">
        <v>628</v>
      </c>
      <c r="E138" s="209" t="s">
        <v>1089</v>
      </c>
      <c r="F138">
        <f>+VLOOKUP(C138,GIS!$B$2:$C$147,2,0)</f>
        <v>0</v>
      </c>
    </row>
    <row r="139" spans="1:6" x14ac:dyDescent="0.25">
      <c r="A139" s="209" t="s">
        <v>490</v>
      </c>
      <c r="B139" s="209" t="s">
        <v>437</v>
      </c>
      <c r="C139" s="209" t="s">
        <v>61</v>
      </c>
      <c r="D139" s="209" t="s">
        <v>629</v>
      </c>
      <c r="E139" s="209" t="s">
        <v>1090</v>
      </c>
      <c r="F139">
        <f>+VLOOKUP(C139,GIS!$B$2:$C$147,2,0)</f>
        <v>1</v>
      </c>
    </row>
    <row r="140" spans="1:6" x14ac:dyDescent="0.25">
      <c r="A140" s="209" t="s">
        <v>490</v>
      </c>
      <c r="B140" s="209" t="s">
        <v>437</v>
      </c>
      <c r="C140" s="209" t="s">
        <v>61</v>
      </c>
      <c r="D140" s="209" t="s">
        <v>630</v>
      </c>
      <c r="E140" s="209" t="s">
        <v>1091</v>
      </c>
      <c r="F140">
        <f>+VLOOKUP(C140,GIS!$B$2:$C$147,2,0)</f>
        <v>1</v>
      </c>
    </row>
    <row r="141" spans="1:6" x14ac:dyDescent="0.25">
      <c r="A141" s="209" t="s">
        <v>490</v>
      </c>
      <c r="B141" s="209" t="s">
        <v>437</v>
      </c>
      <c r="C141" s="209" t="s">
        <v>61</v>
      </c>
      <c r="D141" s="209" t="s">
        <v>631</v>
      </c>
      <c r="E141" s="209" t="s">
        <v>1092</v>
      </c>
      <c r="F141">
        <f>+VLOOKUP(C141,GIS!$B$2:$C$147,2,0)</f>
        <v>1</v>
      </c>
    </row>
    <row r="142" spans="1:6" x14ac:dyDescent="0.25">
      <c r="A142" s="209" t="s">
        <v>490</v>
      </c>
      <c r="B142" s="209" t="s">
        <v>437</v>
      </c>
      <c r="C142" s="209" t="s">
        <v>61</v>
      </c>
      <c r="D142" s="209" t="s">
        <v>632</v>
      </c>
      <c r="E142" s="209" t="s">
        <v>1093</v>
      </c>
      <c r="F142">
        <f>+VLOOKUP(C142,GIS!$B$2:$C$147,2,0)</f>
        <v>1</v>
      </c>
    </row>
    <row r="143" spans="1:6" x14ac:dyDescent="0.25">
      <c r="A143" s="209" t="s">
        <v>490</v>
      </c>
      <c r="B143" s="209" t="s">
        <v>437</v>
      </c>
      <c r="C143" s="209" t="s">
        <v>61</v>
      </c>
      <c r="D143" s="209" t="s">
        <v>633</v>
      </c>
      <c r="E143" s="209" t="s">
        <v>1094</v>
      </c>
      <c r="F143">
        <f>+VLOOKUP(C143,GIS!$B$2:$C$147,2,0)</f>
        <v>1</v>
      </c>
    </row>
    <row r="144" spans="1:6" x14ac:dyDescent="0.25">
      <c r="A144" s="209" t="s">
        <v>490</v>
      </c>
      <c r="B144" s="209" t="s">
        <v>437</v>
      </c>
      <c r="C144" s="209" t="s">
        <v>61</v>
      </c>
      <c r="D144" s="209" t="s">
        <v>634</v>
      </c>
      <c r="E144" s="209" t="s">
        <v>1095</v>
      </c>
      <c r="F144">
        <f>+VLOOKUP(C144,GIS!$B$2:$C$147,2,0)</f>
        <v>1</v>
      </c>
    </row>
    <row r="145" spans="1:6" x14ac:dyDescent="0.25">
      <c r="A145" s="209" t="s">
        <v>490</v>
      </c>
      <c r="B145" s="209" t="s">
        <v>437</v>
      </c>
      <c r="C145" s="209" t="s">
        <v>61</v>
      </c>
      <c r="D145" s="209" t="s">
        <v>635</v>
      </c>
      <c r="E145" s="209" t="s">
        <v>1096</v>
      </c>
      <c r="F145">
        <f>+VLOOKUP(C145,GIS!$B$2:$C$147,2,0)</f>
        <v>1</v>
      </c>
    </row>
    <row r="146" spans="1:6" x14ac:dyDescent="0.25">
      <c r="A146" s="209" t="s">
        <v>490</v>
      </c>
      <c r="B146" s="209" t="s">
        <v>437</v>
      </c>
      <c r="C146" s="209" t="s">
        <v>61</v>
      </c>
      <c r="D146" s="209" t="s">
        <v>636</v>
      </c>
      <c r="E146" s="209" t="s">
        <v>1097</v>
      </c>
      <c r="F146">
        <f>+VLOOKUP(C146,GIS!$B$2:$C$147,2,0)</f>
        <v>1</v>
      </c>
    </row>
    <row r="147" spans="1:6" x14ac:dyDescent="0.25">
      <c r="A147" s="209" t="s">
        <v>490</v>
      </c>
      <c r="B147" s="209" t="s">
        <v>437</v>
      </c>
      <c r="C147" s="209" t="s">
        <v>61</v>
      </c>
      <c r="D147" s="209" t="s">
        <v>637</v>
      </c>
      <c r="E147" s="209" t="s">
        <v>1098</v>
      </c>
      <c r="F147">
        <f>+VLOOKUP(C147,GIS!$B$2:$C$147,2,0)</f>
        <v>1</v>
      </c>
    </row>
    <row r="148" spans="1:6" x14ac:dyDescent="0.25">
      <c r="A148" s="209" t="s">
        <v>490</v>
      </c>
      <c r="B148" s="209" t="s">
        <v>437</v>
      </c>
      <c r="C148" s="209" t="s">
        <v>61</v>
      </c>
      <c r="D148" s="209" t="s">
        <v>638</v>
      </c>
      <c r="E148" s="209" t="s">
        <v>1099</v>
      </c>
      <c r="F148">
        <f>+VLOOKUP(C148,GIS!$B$2:$C$147,2,0)</f>
        <v>1</v>
      </c>
    </row>
    <row r="149" spans="1:6" x14ac:dyDescent="0.25">
      <c r="A149" s="209" t="s">
        <v>490</v>
      </c>
      <c r="B149" s="209" t="s">
        <v>437</v>
      </c>
      <c r="C149" s="209" t="s">
        <v>61</v>
      </c>
      <c r="D149" s="209" t="s">
        <v>639</v>
      </c>
      <c r="E149" s="209" t="s">
        <v>1100</v>
      </c>
      <c r="F149">
        <f>+VLOOKUP(C149,GIS!$B$2:$C$147,2,0)</f>
        <v>1</v>
      </c>
    </row>
    <row r="150" spans="1:6" x14ac:dyDescent="0.25">
      <c r="A150" s="209" t="s">
        <v>490</v>
      </c>
      <c r="B150" s="209" t="s">
        <v>437</v>
      </c>
      <c r="C150" s="209" t="s">
        <v>61</v>
      </c>
      <c r="D150" s="209" t="s">
        <v>640</v>
      </c>
      <c r="E150" s="209" t="s">
        <v>1101</v>
      </c>
      <c r="F150">
        <f>+VLOOKUP(C150,GIS!$B$2:$C$147,2,0)</f>
        <v>1</v>
      </c>
    </row>
    <row r="151" spans="1:6" x14ac:dyDescent="0.25">
      <c r="A151" s="209" t="s">
        <v>490</v>
      </c>
      <c r="B151" s="209" t="s">
        <v>437</v>
      </c>
      <c r="C151" s="209" t="s">
        <v>61</v>
      </c>
      <c r="D151" s="209" t="s">
        <v>641</v>
      </c>
      <c r="E151" s="209" t="s">
        <v>1102</v>
      </c>
      <c r="F151">
        <f>+VLOOKUP(C151,GIS!$B$2:$C$147,2,0)</f>
        <v>1</v>
      </c>
    </row>
    <row r="152" spans="1:6" x14ac:dyDescent="0.25">
      <c r="A152" s="209" t="s">
        <v>490</v>
      </c>
      <c r="B152" s="209" t="s">
        <v>437</v>
      </c>
      <c r="C152" s="209" t="s">
        <v>61</v>
      </c>
      <c r="D152" s="209" t="s">
        <v>642</v>
      </c>
      <c r="E152" s="209" t="s">
        <v>1103</v>
      </c>
      <c r="F152">
        <f>+VLOOKUP(C152,GIS!$B$2:$C$147,2,0)</f>
        <v>1</v>
      </c>
    </row>
    <row r="153" spans="1:6" x14ac:dyDescent="0.25">
      <c r="A153" s="209" t="s">
        <v>490</v>
      </c>
      <c r="B153" s="209" t="s">
        <v>438</v>
      </c>
      <c r="C153" s="209" t="s">
        <v>61</v>
      </c>
      <c r="D153" s="209" t="s">
        <v>643</v>
      </c>
      <c r="E153" s="209" t="s">
        <v>1104</v>
      </c>
      <c r="F153">
        <f>+VLOOKUP(C153,GIS!$B$2:$C$147,2,0)</f>
        <v>1</v>
      </c>
    </row>
    <row r="154" spans="1:6" x14ac:dyDescent="0.25">
      <c r="A154" s="209" t="s">
        <v>490</v>
      </c>
      <c r="B154" s="209" t="s">
        <v>438</v>
      </c>
      <c r="C154" s="209" t="s">
        <v>61</v>
      </c>
      <c r="D154" s="209" t="s">
        <v>644</v>
      </c>
      <c r="E154" s="209" t="s">
        <v>1105</v>
      </c>
      <c r="F154">
        <f>+VLOOKUP(C154,GIS!$B$2:$C$147,2,0)</f>
        <v>1</v>
      </c>
    </row>
    <row r="155" spans="1:6" x14ac:dyDescent="0.25">
      <c r="A155" s="209" t="s">
        <v>490</v>
      </c>
      <c r="B155" s="209" t="s">
        <v>438</v>
      </c>
      <c r="C155" s="209" t="s">
        <v>61</v>
      </c>
      <c r="D155" s="209" t="s">
        <v>645</v>
      </c>
      <c r="E155" s="209" t="s">
        <v>1106</v>
      </c>
      <c r="F155">
        <f>+VLOOKUP(C155,GIS!$B$2:$C$147,2,0)</f>
        <v>1</v>
      </c>
    </row>
    <row r="156" spans="1:6" x14ac:dyDescent="0.25">
      <c r="A156" s="209" t="s">
        <v>490</v>
      </c>
      <c r="B156" s="209" t="s">
        <v>438</v>
      </c>
      <c r="C156" s="209" t="s">
        <v>61</v>
      </c>
      <c r="D156" s="209" t="s">
        <v>646</v>
      </c>
      <c r="E156" s="209" t="s">
        <v>1107</v>
      </c>
      <c r="F156">
        <f>+VLOOKUP(C156,GIS!$B$2:$C$147,2,0)</f>
        <v>1</v>
      </c>
    </row>
    <row r="157" spans="1:6" x14ac:dyDescent="0.25">
      <c r="A157" s="209" t="s">
        <v>488</v>
      </c>
      <c r="B157" s="209" t="s">
        <v>422</v>
      </c>
      <c r="C157" s="209" t="s">
        <v>116</v>
      </c>
      <c r="D157" s="209" t="s">
        <v>647</v>
      </c>
      <c r="E157" s="209" t="s">
        <v>1108</v>
      </c>
      <c r="F157">
        <f>+VLOOKUP(C157,GIS!$B$2:$C$147,2,0)</f>
        <v>1</v>
      </c>
    </row>
    <row r="158" spans="1:6" x14ac:dyDescent="0.25">
      <c r="A158" s="209" t="s">
        <v>488</v>
      </c>
      <c r="B158" s="209" t="s">
        <v>422</v>
      </c>
      <c r="C158" s="209" t="s">
        <v>116</v>
      </c>
      <c r="D158" s="209" t="s">
        <v>648</v>
      </c>
      <c r="E158" s="209" t="s">
        <v>1109</v>
      </c>
      <c r="F158">
        <f>+VLOOKUP(C158,GIS!$B$2:$C$147,2,0)</f>
        <v>1</v>
      </c>
    </row>
    <row r="159" spans="1:6" x14ac:dyDescent="0.25">
      <c r="A159" s="209" t="s">
        <v>488</v>
      </c>
      <c r="B159" s="209" t="s">
        <v>422</v>
      </c>
      <c r="C159" s="209" t="s">
        <v>116</v>
      </c>
      <c r="D159" s="209" t="s">
        <v>649</v>
      </c>
      <c r="E159" s="209" t="s">
        <v>1110</v>
      </c>
      <c r="F159">
        <f>+VLOOKUP(C159,GIS!$B$2:$C$147,2,0)</f>
        <v>1</v>
      </c>
    </row>
    <row r="160" spans="1:6" x14ac:dyDescent="0.25">
      <c r="A160" s="209" t="s">
        <v>488</v>
      </c>
      <c r="B160" s="209" t="s">
        <v>422</v>
      </c>
      <c r="C160" s="209" t="s">
        <v>116</v>
      </c>
      <c r="D160" s="209" t="s">
        <v>650</v>
      </c>
      <c r="E160" s="209" t="s">
        <v>1111</v>
      </c>
      <c r="F160">
        <f>+VLOOKUP(C160,GIS!$B$2:$C$147,2,0)</f>
        <v>1</v>
      </c>
    </row>
    <row r="161" spans="1:6" x14ac:dyDescent="0.25">
      <c r="A161" s="209" t="s">
        <v>488</v>
      </c>
      <c r="B161" s="209" t="s">
        <v>422</v>
      </c>
      <c r="C161" s="209" t="s">
        <v>116</v>
      </c>
      <c r="D161" s="209" t="s">
        <v>651</v>
      </c>
      <c r="E161" s="209" t="s">
        <v>1112</v>
      </c>
      <c r="F161">
        <f>+VLOOKUP(C161,GIS!$B$2:$C$147,2,0)</f>
        <v>1</v>
      </c>
    </row>
    <row r="162" spans="1:6" x14ac:dyDescent="0.25">
      <c r="A162" s="209" t="s">
        <v>488</v>
      </c>
      <c r="B162" s="209" t="s">
        <v>422</v>
      </c>
      <c r="C162" s="209" t="s">
        <v>116</v>
      </c>
      <c r="D162" s="209" t="s">
        <v>652</v>
      </c>
      <c r="E162" s="209" t="s">
        <v>1113</v>
      </c>
      <c r="F162">
        <f>+VLOOKUP(C162,GIS!$B$2:$C$147,2,0)</f>
        <v>1</v>
      </c>
    </row>
    <row r="163" spans="1:6" x14ac:dyDescent="0.25">
      <c r="A163" s="209" t="s">
        <v>488</v>
      </c>
      <c r="B163" s="209" t="s">
        <v>422</v>
      </c>
      <c r="C163" s="209" t="s">
        <v>116</v>
      </c>
      <c r="D163" s="209" t="s">
        <v>653</v>
      </c>
      <c r="E163" s="209" t="s">
        <v>1114</v>
      </c>
      <c r="F163">
        <f>+VLOOKUP(C163,GIS!$B$2:$C$147,2,0)</f>
        <v>1</v>
      </c>
    </row>
    <row r="164" spans="1:6" x14ac:dyDescent="0.25">
      <c r="A164" s="209" t="s">
        <v>488</v>
      </c>
      <c r="B164" s="209" t="s">
        <v>422</v>
      </c>
      <c r="C164" s="209" t="s">
        <v>116</v>
      </c>
      <c r="D164" s="209" t="s">
        <v>654</v>
      </c>
      <c r="E164" s="209" t="s">
        <v>1115</v>
      </c>
      <c r="F164">
        <f>+VLOOKUP(C164,GIS!$B$2:$C$147,2,0)</f>
        <v>1</v>
      </c>
    </row>
    <row r="165" spans="1:6" x14ac:dyDescent="0.25">
      <c r="A165" s="209" t="s">
        <v>488</v>
      </c>
      <c r="B165" s="209" t="s">
        <v>422</v>
      </c>
      <c r="C165" s="209" t="s">
        <v>116</v>
      </c>
      <c r="D165" s="209" t="s">
        <v>655</v>
      </c>
      <c r="E165" s="209" t="s">
        <v>1116</v>
      </c>
      <c r="F165">
        <f>+VLOOKUP(C165,GIS!$B$2:$C$147,2,0)</f>
        <v>1</v>
      </c>
    </row>
    <row r="166" spans="1:6" x14ac:dyDescent="0.25">
      <c r="A166" s="209" t="s">
        <v>488</v>
      </c>
      <c r="B166" s="209" t="s">
        <v>419</v>
      </c>
      <c r="C166" s="209" t="s">
        <v>116</v>
      </c>
      <c r="D166" s="209" t="s">
        <v>656</v>
      </c>
      <c r="E166" s="209" t="s">
        <v>1117</v>
      </c>
      <c r="F166">
        <f>+VLOOKUP(C166,GIS!$B$2:$C$147,2,0)</f>
        <v>1</v>
      </c>
    </row>
    <row r="167" spans="1:6" x14ac:dyDescent="0.25">
      <c r="A167" s="209" t="s">
        <v>488</v>
      </c>
      <c r="B167" s="209" t="s">
        <v>419</v>
      </c>
      <c r="C167" s="209" t="s">
        <v>116</v>
      </c>
      <c r="D167" s="209" t="s">
        <v>657</v>
      </c>
      <c r="E167" s="209" t="s">
        <v>1118</v>
      </c>
      <c r="F167">
        <f>+VLOOKUP(C167,GIS!$B$2:$C$147,2,0)</f>
        <v>1</v>
      </c>
    </row>
    <row r="168" spans="1:6" x14ac:dyDescent="0.25">
      <c r="A168" s="209" t="s">
        <v>488</v>
      </c>
      <c r="B168" s="209" t="s">
        <v>419</v>
      </c>
      <c r="C168" s="209" t="s">
        <v>116</v>
      </c>
      <c r="D168" s="209" t="s">
        <v>658</v>
      </c>
      <c r="E168" s="209" t="s">
        <v>1119</v>
      </c>
      <c r="F168">
        <f>+VLOOKUP(C168,GIS!$B$2:$C$147,2,0)</f>
        <v>1</v>
      </c>
    </row>
    <row r="169" spans="1:6" x14ac:dyDescent="0.25">
      <c r="A169" s="209" t="s">
        <v>488</v>
      </c>
      <c r="B169" s="209" t="s">
        <v>419</v>
      </c>
      <c r="C169" s="209" t="s">
        <v>116</v>
      </c>
      <c r="D169" s="209" t="s">
        <v>659</v>
      </c>
      <c r="E169" s="209" t="s">
        <v>1120</v>
      </c>
      <c r="F169">
        <f>+VLOOKUP(C169,GIS!$B$2:$C$147,2,0)</f>
        <v>1</v>
      </c>
    </row>
    <row r="170" spans="1:6" x14ac:dyDescent="0.25">
      <c r="A170" s="209" t="s">
        <v>488</v>
      </c>
      <c r="B170" s="209" t="s">
        <v>419</v>
      </c>
      <c r="C170" s="209" t="s">
        <v>116</v>
      </c>
      <c r="D170" s="209" t="s">
        <v>660</v>
      </c>
      <c r="E170" s="209" t="s">
        <v>1121</v>
      </c>
      <c r="F170">
        <f>+VLOOKUP(C170,GIS!$B$2:$C$147,2,0)</f>
        <v>1</v>
      </c>
    </row>
    <row r="171" spans="1:6" x14ac:dyDescent="0.25">
      <c r="A171" s="209" t="s">
        <v>488</v>
      </c>
      <c r="B171" s="209" t="s">
        <v>419</v>
      </c>
      <c r="C171" s="209" t="s">
        <v>116</v>
      </c>
      <c r="D171" s="209" t="s">
        <v>661</v>
      </c>
      <c r="E171" s="209" t="s">
        <v>1122</v>
      </c>
      <c r="F171">
        <f>+VLOOKUP(C171,GIS!$B$2:$C$147,2,0)</f>
        <v>1</v>
      </c>
    </row>
    <row r="172" spans="1:6" x14ac:dyDescent="0.25">
      <c r="A172" s="209" t="s">
        <v>488</v>
      </c>
      <c r="B172" s="209" t="s">
        <v>419</v>
      </c>
      <c r="C172" s="209" t="s">
        <v>116</v>
      </c>
      <c r="D172" s="209" t="s">
        <v>662</v>
      </c>
      <c r="E172" s="209" t="s">
        <v>1123</v>
      </c>
      <c r="F172">
        <f>+VLOOKUP(C172,GIS!$B$2:$C$147,2,0)</f>
        <v>1</v>
      </c>
    </row>
    <row r="173" spans="1:6" x14ac:dyDescent="0.25">
      <c r="A173" s="209" t="s">
        <v>490</v>
      </c>
      <c r="B173" s="209" t="s">
        <v>413</v>
      </c>
      <c r="C173" s="209" t="s">
        <v>90</v>
      </c>
      <c r="D173" s="209" t="s">
        <v>663</v>
      </c>
      <c r="E173" s="209" t="s">
        <v>1124</v>
      </c>
      <c r="F173">
        <f>+VLOOKUP(C173,GIS!$B$2:$C$147,2,0)</f>
        <v>1</v>
      </c>
    </row>
    <row r="174" spans="1:6" x14ac:dyDescent="0.25">
      <c r="A174" s="209" t="s">
        <v>490</v>
      </c>
      <c r="B174" s="209" t="s">
        <v>413</v>
      </c>
      <c r="C174" s="209" t="s">
        <v>90</v>
      </c>
      <c r="D174" s="209" t="s">
        <v>664</v>
      </c>
      <c r="E174" s="209" t="s">
        <v>1125</v>
      </c>
      <c r="F174">
        <f>+VLOOKUP(C174,GIS!$B$2:$C$147,2,0)</f>
        <v>1</v>
      </c>
    </row>
    <row r="175" spans="1:6" x14ac:dyDescent="0.25">
      <c r="A175" s="209" t="s">
        <v>490</v>
      </c>
      <c r="B175" s="209" t="s">
        <v>413</v>
      </c>
      <c r="C175" s="209" t="s">
        <v>90</v>
      </c>
      <c r="D175" s="209" t="s">
        <v>665</v>
      </c>
      <c r="E175" s="209" t="s">
        <v>1126</v>
      </c>
      <c r="F175">
        <f>+VLOOKUP(C175,GIS!$B$2:$C$147,2,0)</f>
        <v>1</v>
      </c>
    </row>
    <row r="176" spans="1:6" x14ac:dyDescent="0.25">
      <c r="A176" s="209" t="s">
        <v>488</v>
      </c>
      <c r="B176" s="209" t="s">
        <v>22</v>
      </c>
      <c r="C176" s="209" t="s">
        <v>25</v>
      </c>
      <c r="D176" s="209" t="s">
        <v>666</v>
      </c>
      <c r="E176" s="209" t="s">
        <v>1127</v>
      </c>
      <c r="F176">
        <f>+VLOOKUP(C176,GIS!$B$2:$C$147,2,0)</f>
        <v>1</v>
      </c>
    </row>
    <row r="177" spans="1:6" x14ac:dyDescent="0.25">
      <c r="A177" s="209" t="s">
        <v>488</v>
      </c>
      <c r="B177" s="209" t="s">
        <v>22</v>
      </c>
      <c r="C177" s="209" t="s">
        <v>25</v>
      </c>
      <c r="D177" s="209" t="s">
        <v>667</v>
      </c>
      <c r="E177" s="209" t="s">
        <v>1128</v>
      </c>
      <c r="F177">
        <f>+VLOOKUP(C177,GIS!$B$2:$C$147,2,0)</f>
        <v>1</v>
      </c>
    </row>
    <row r="178" spans="1:6" x14ac:dyDescent="0.25">
      <c r="A178" s="209" t="s">
        <v>488</v>
      </c>
      <c r="B178" s="209" t="s">
        <v>486</v>
      </c>
      <c r="C178" s="209" t="s">
        <v>25</v>
      </c>
      <c r="D178" s="209" t="s">
        <v>668</v>
      </c>
      <c r="E178" s="209" t="s">
        <v>1129</v>
      </c>
      <c r="F178">
        <f>+VLOOKUP(C178,GIS!$B$2:$C$147,2,0)</f>
        <v>1</v>
      </c>
    </row>
    <row r="179" spans="1:6" x14ac:dyDescent="0.25">
      <c r="A179" s="209" t="s">
        <v>488</v>
      </c>
      <c r="B179" s="209" t="s">
        <v>420</v>
      </c>
      <c r="C179" s="209" t="s">
        <v>25</v>
      </c>
      <c r="D179" s="209" t="s">
        <v>669</v>
      </c>
      <c r="E179" s="209" t="s">
        <v>1130</v>
      </c>
      <c r="F179">
        <f>+VLOOKUP(C179,GIS!$B$2:$C$147,2,0)</f>
        <v>1</v>
      </c>
    </row>
    <row r="180" spans="1:6" x14ac:dyDescent="0.25">
      <c r="A180" s="209" t="s">
        <v>488</v>
      </c>
      <c r="B180" s="209" t="s">
        <v>420</v>
      </c>
      <c r="C180" s="209" t="s">
        <v>25</v>
      </c>
      <c r="D180" s="209" t="s">
        <v>670</v>
      </c>
      <c r="E180" s="209" t="s">
        <v>1131</v>
      </c>
      <c r="F180">
        <f>+VLOOKUP(C180,GIS!$B$2:$C$147,2,0)</f>
        <v>1</v>
      </c>
    </row>
    <row r="181" spans="1:6" x14ac:dyDescent="0.25">
      <c r="A181" s="209" t="s">
        <v>488</v>
      </c>
      <c r="B181" s="209" t="s">
        <v>420</v>
      </c>
      <c r="C181" s="209" t="s">
        <v>25</v>
      </c>
      <c r="D181" s="209" t="s">
        <v>671</v>
      </c>
      <c r="E181" s="209" t="s">
        <v>1132</v>
      </c>
      <c r="F181">
        <f>+VLOOKUP(C181,GIS!$B$2:$C$147,2,0)</f>
        <v>1</v>
      </c>
    </row>
    <row r="182" spans="1:6" x14ac:dyDescent="0.25">
      <c r="A182" s="209" t="s">
        <v>488</v>
      </c>
      <c r="B182" s="209" t="s">
        <v>426</v>
      </c>
      <c r="C182" s="209" t="s">
        <v>41</v>
      </c>
      <c r="D182" s="209" t="s">
        <v>672</v>
      </c>
      <c r="E182" s="209" t="s">
        <v>1133</v>
      </c>
      <c r="F182">
        <f>+VLOOKUP(C182,GIS!$B$2:$C$147,2,0)</f>
        <v>0</v>
      </c>
    </row>
    <row r="183" spans="1:6" x14ac:dyDescent="0.25">
      <c r="A183" s="209" t="s">
        <v>489</v>
      </c>
      <c r="B183" s="209" t="s">
        <v>424</v>
      </c>
      <c r="C183" s="209" t="s">
        <v>41</v>
      </c>
      <c r="D183" s="209" t="s">
        <v>673</v>
      </c>
      <c r="E183" s="209" t="s">
        <v>1134</v>
      </c>
      <c r="F183">
        <f>+VLOOKUP(C183,GIS!$B$2:$C$147,2,0)</f>
        <v>0</v>
      </c>
    </row>
    <row r="184" spans="1:6" x14ac:dyDescent="0.25">
      <c r="A184" s="209" t="s">
        <v>489</v>
      </c>
      <c r="B184" s="209" t="s">
        <v>424</v>
      </c>
      <c r="C184" s="209" t="s">
        <v>41</v>
      </c>
      <c r="D184" s="209" t="s">
        <v>674</v>
      </c>
      <c r="E184" s="209" t="s">
        <v>1135</v>
      </c>
      <c r="F184">
        <f>+VLOOKUP(C184,GIS!$B$2:$C$147,2,0)</f>
        <v>0</v>
      </c>
    </row>
    <row r="185" spans="1:6" x14ac:dyDescent="0.25">
      <c r="A185" s="209" t="s">
        <v>489</v>
      </c>
      <c r="B185" s="209" t="s">
        <v>424</v>
      </c>
      <c r="C185" s="209" t="s">
        <v>41</v>
      </c>
      <c r="D185" s="209" t="s">
        <v>675</v>
      </c>
      <c r="E185" s="209" t="s">
        <v>1136</v>
      </c>
      <c r="F185">
        <f>+VLOOKUP(C185,GIS!$B$2:$C$147,2,0)</f>
        <v>0</v>
      </c>
    </row>
    <row r="186" spans="1:6" x14ac:dyDescent="0.25">
      <c r="A186" s="209" t="s">
        <v>489</v>
      </c>
      <c r="B186" s="209" t="s">
        <v>424</v>
      </c>
      <c r="C186" s="209" t="s">
        <v>41</v>
      </c>
      <c r="D186" s="209" t="s">
        <v>676</v>
      </c>
      <c r="E186" s="209" t="s">
        <v>1137</v>
      </c>
      <c r="F186">
        <f>+VLOOKUP(C186,GIS!$B$2:$C$147,2,0)</f>
        <v>0</v>
      </c>
    </row>
    <row r="187" spans="1:6" x14ac:dyDescent="0.25">
      <c r="A187" s="209" t="s">
        <v>489</v>
      </c>
      <c r="B187" s="209" t="s">
        <v>424</v>
      </c>
      <c r="C187" s="209" t="s">
        <v>41</v>
      </c>
      <c r="D187" s="209" t="s">
        <v>677</v>
      </c>
      <c r="E187" s="209" t="s">
        <v>1138</v>
      </c>
      <c r="F187">
        <f>+VLOOKUP(C187,GIS!$B$2:$C$147,2,0)</f>
        <v>0</v>
      </c>
    </row>
    <row r="188" spans="1:6" x14ac:dyDescent="0.25">
      <c r="A188" s="209" t="s">
        <v>489</v>
      </c>
      <c r="B188" s="209" t="s">
        <v>424</v>
      </c>
      <c r="C188" s="209" t="s">
        <v>41</v>
      </c>
      <c r="D188" s="209" t="s">
        <v>678</v>
      </c>
      <c r="E188" s="209" t="s">
        <v>1139</v>
      </c>
      <c r="F188">
        <f>+VLOOKUP(C188,GIS!$B$2:$C$147,2,0)</f>
        <v>0</v>
      </c>
    </row>
    <row r="189" spans="1:6" x14ac:dyDescent="0.25">
      <c r="A189" s="209" t="s">
        <v>489</v>
      </c>
      <c r="B189" s="209" t="s">
        <v>430</v>
      </c>
      <c r="C189" s="209" t="s">
        <v>41</v>
      </c>
      <c r="D189" s="209" t="s">
        <v>679</v>
      </c>
      <c r="E189" s="209" t="s">
        <v>1140</v>
      </c>
      <c r="F189">
        <f>+VLOOKUP(C189,GIS!$B$2:$C$147,2,0)</f>
        <v>0</v>
      </c>
    </row>
    <row r="190" spans="1:6" x14ac:dyDescent="0.25">
      <c r="A190" s="209" t="s">
        <v>489</v>
      </c>
      <c r="B190" s="209" t="s">
        <v>430</v>
      </c>
      <c r="C190" s="209" t="s">
        <v>41</v>
      </c>
      <c r="D190" s="209" t="s">
        <v>680</v>
      </c>
      <c r="E190" s="209" t="s">
        <v>1141</v>
      </c>
      <c r="F190">
        <f>+VLOOKUP(C190,GIS!$B$2:$C$147,2,0)</f>
        <v>0</v>
      </c>
    </row>
    <row r="191" spans="1:6" x14ac:dyDescent="0.25">
      <c r="A191" s="209" t="s">
        <v>489</v>
      </c>
      <c r="B191" s="209" t="s">
        <v>431</v>
      </c>
      <c r="C191" s="209" t="s">
        <v>41</v>
      </c>
      <c r="D191" s="209" t="s">
        <v>681</v>
      </c>
      <c r="E191" s="209" t="s">
        <v>1142</v>
      </c>
      <c r="F191">
        <f>+VLOOKUP(C191,GIS!$B$2:$C$147,2,0)</f>
        <v>0</v>
      </c>
    </row>
    <row r="192" spans="1:6" x14ac:dyDescent="0.25">
      <c r="A192" s="209" t="s">
        <v>489</v>
      </c>
      <c r="B192" s="209" t="s">
        <v>431</v>
      </c>
      <c r="C192" s="209" t="s">
        <v>41</v>
      </c>
      <c r="D192" s="209" t="s">
        <v>682</v>
      </c>
      <c r="E192" s="209" t="s">
        <v>1143</v>
      </c>
      <c r="F192">
        <f>+VLOOKUP(C192,GIS!$B$2:$C$147,2,0)</f>
        <v>0</v>
      </c>
    </row>
    <row r="193" spans="1:6" x14ac:dyDescent="0.25">
      <c r="A193" s="209" t="s">
        <v>489</v>
      </c>
      <c r="B193" s="209" t="s">
        <v>431</v>
      </c>
      <c r="C193" s="209" t="s">
        <v>41</v>
      </c>
      <c r="D193" s="209" t="s">
        <v>683</v>
      </c>
      <c r="E193" s="209" t="s">
        <v>1144</v>
      </c>
      <c r="F193">
        <f>+VLOOKUP(C193,GIS!$B$2:$C$147,2,0)</f>
        <v>0</v>
      </c>
    </row>
    <row r="194" spans="1:6" x14ac:dyDescent="0.25">
      <c r="A194" s="209" t="s">
        <v>489</v>
      </c>
      <c r="B194" s="209" t="s">
        <v>431</v>
      </c>
      <c r="C194" s="209" t="s">
        <v>41</v>
      </c>
      <c r="D194" s="209" t="s">
        <v>684</v>
      </c>
      <c r="E194" s="209" t="s">
        <v>1145</v>
      </c>
      <c r="F194">
        <f>+VLOOKUP(C194,GIS!$B$2:$C$147,2,0)</f>
        <v>0</v>
      </c>
    </row>
    <row r="195" spans="1:6" x14ac:dyDescent="0.25">
      <c r="A195" s="209" t="s">
        <v>489</v>
      </c>
      <c r="B195" s="209" t="s">
        <v>431</v>
      </c>
      <c r="C195" s="209" t="s">
        <v>41</v>
      </c>
      <c r="D195" s="209" t="s">
        <v>685</v>
      </c>
      <c r="E195" s="209" t="s">
        <v>1146</v>
      </c>
      <c r="F195">
        <f>+VLOOKUP(C195,GIS!$B$2:$C$147,2,0)</f>
        <v>0</v>
      </c>
    </row>
    <row r="196" spans="1:6" x14ac:dyDescent="0.25">
      <c r="A196" s="209" t="s">
        <v>489</v>
      </c>
      <c r="B196" s="209" t="s">
        <v>431</v>
      </c>
      <c r="C196" s="209" t="s">
        <v>41</v>
      </c>
      <c r="D196" s="209" t="s">
        <v>686</v>
      </c>
      <c r="E196" s="209" t="s">
        <v>1147</v>
      </c>
      <c r="F196">
        <f>+VLOOKUP(C196,GIS!$B$2:$C$147,2,0)</f>
        <v>0</v>
      </c>
    </row>
    <row r="197" spans="1:6" x14ac:dyDescent="0.25">
      <c r="A197" s="209" t="s">
        <v>489</v>
      </c>
      <c r="B197" s="209" t="s">
        <v>431</v>
      </c>
      <c r="C197" s="209" t="s">
        <v>41</v>
      </c>
      <c r="D197" s="209" t="s">
        <v>687</v>
      </c>
      <c r="E197" s="209" t="s">
        <v>1148</v>
      </c>
      <c r="F197">
        <f>+VLOOKUP(C197,GIS!$B$2:$C$147,2,0)</f>
        <v>0</v>
      </c>
    </row>
    <row r="198" spans="1:6" x14ac:dyDescent="0.25">
      <c r="A198" s="209" t="s">
        <v>489</v>
      </c>
      <c r="B198" s="209" t="s">
        <v>431</v>
      </c>
      <c r="C198" s="209" t="s">
        <v>41</v>
      </c>
      <c r="D198" s="209" t="s">
        <v>688</v>
      </c>
      <c r="E198" s="209" t="s">
        <v>1149</v>
      </c>
      <c r="F198">
        <f>+VLOOKUP(C198,GIS!$B$2:$C$147,2,0)</f>
        <v>0</v>
      </c>
    </row>
    <row r="199" spans="1:6" x14ac:dyDescent="0.25">
      <c r="A199" s="209" t="s">
        <v>489</v>
      </c>
      <c r="B199" s="209" t="s">
        <v>430</v>
      </c>
      <c r="C199" s="209" t="s">
        <v>43</v>
      </c>
      <c r="D199" s="209" t="s">
        <v>689</v>
      </c>
      <c r="E199" s="209" t="s">
        <v>1150</v>
      </c>
      <c r="F199">
        <f>+VLOOKUP(C199,GIS!$B$2:$C$147,2,0)</f>
        <v>1</v>
      </c>
    </row>
    <row r="200" spans="1:6" x14ac:dyDescent="0.25">
      <c r="A200" s="209" t="s">
        <v>489</v>
      </c>
      <c r="B200" s="209" t="s">
        <v>430</v>
      </c>
      <c r="C200" s="209" t="s">
        <v>43</v>
      </c>
      <c r="D200" s="209" t="s">
        <v>690</v>
      </c>
      <c r="E200" s="209" t="s">
        <v>1151</v>
      </c>
      <c r="F200">
        <f>+VLOOKUP(C200,GIS!$B$2:$C$147,2,0)</f>
        <v>1</v>
      </c>
    </row>
    <row r="201" spans="1:6" x14ac:dyDescent="0.25">
      <c r="A201" s="209" t="s">
        <v>489</v>
      </c>
      <c r="B201" s="209" t="s">
        <v>430</v>
      </c>
      <c r="C201" s="209" t="s">
        <v>43</v>
      </c>
      <c r="D201" s="209" t="s">
        <v>691</v>
      </c>
      <c r="E201" s="209" t="s">
        <v>1152</v>
      </c>
      <c r="F201">
        <f>+VLOOKUP(C201,GIS!$B$2:$C$147,2,0)</f>
        <v>1</v>
      </c>
    </row>
    <row r="202" spans="1:6" x14ac:dyDescent="0.25">
      <c r="A202" s="209" t="s">
        <v>489</v>
      </c>
      <c r="B202" s="209" t="s">
        <v>430</v>
      </c>
      <c r="C202" s="209" t="s">
        <v>43</v>
      </c>
      <c r="D202" s="209" t="s">
        <v>692</v>
      </c>
      <c r="E202" s="209" t="s">
        <v>1153</v>
      </c>
      <c r="F202">
        <f>+VLOOKUP(C202,GIS!$B$2:$C$147,2,0)</f>
        <v>1</v>
      </c>
    </row>
    <row r="203" spans="1:6" x14ac:dyDescent="0.25">
      <c r="A203" s="209" t="s">
        <v>489</v>
      </c>
      <c r="B203" s="209" t="s">
        <v>430</v>
      </c>
      <c r="C203" s="209" t="s">
        <v>43</v>
      </c>
      <c r="D203" s="209" t="s">
        <v>693</v>
      </c>
      <c r="E203" s="209" t="s">
        <v>1154</v>
      </c>
      <c r="F203">
        <f>+VLOOKUP(C203,GIS!$B$2:$C$147,2,0)</f>
        <v>1</v>
      </c>
    </row>
    <row r="204" spans="1:6" x14ac:dyDescent="0.25">
      <c r="A204" s="209" t="s">
        <v>489</v>
      </c>
      <c r="B204" s="209" t="s">
        <v>430</v>
      </c>
      <c r="C204" s="209" t="s">
        <v>43</v>
      </c>
      <c r="D204" s="209" t="s">
        <v>694</v>
      </c>
      <c r="E204" s="209" t="s">
        <v>1155</v>
      </c>
      <c r="F204">
        <f>+VLOOKUP(C204,GIS!$B$2:$C$147,2,0)</f>
        <v>1</v>
      </c>
    </row>
    <row r="205" spans="1:6" x14ac:dyDescent="0.25">
      <c r="A205" s="209" t="s">
        <v>489</v>
      </c>
      <c r="B205" s="209" t="s">
        <v>430</v>
      </c>
      <c r="C205" s="209" t="s">
        <v>43</v>
      </c>
      <c r="D205" s="209" t="s">
        <v>695</v>
      </c>
      <c r="E205" s="209" t="s">
        <v>1156</v>
      </c>
      <c r="F205">
        <f>+VLOOKUP(C205,GIS!$B$2:$C$147,2,0)</f>
        <v>1</v>
      </c>
    </row>
    <row r="206" spans="1:6" x14ac:dyDescent="0.25">
      <c r="A206" s="209" t="s">
        <v>489</v>
      </c>
      <c r="B206" s="209" t="s">
        <v>430</v>
      </c>
      <c r="C206" s="209" t="s">
        <v>43</v>
      </c>
      <c r="D206" s="209" t="s">
        <v>696</v>
      </c>
      <c r="E206" s="209" t="s">
        <v>1157</v>
      </c>
      <c r="F206">
        <f>+VLOOKUP(C206,GIS!$B$2:$C$147,2,0)</f>
        <v>1</v>
      </c>
    </row>
    <row r="207" spans="1:6" x14ac:dyDescent="0.25">
      <c r="A207" s="209" t="s">
        <v>489</v>
      </c>
      <c r="B207" s="209" t="s">
        <v>430</v>
      </c>
      <c r="C207" s="209" t="s">
        <v>43</v>
      </c>
      <c r="D207" s="209" t="s">
        <v>697</v>
      </c>
      <c r="E207" s="209" t="s">
        <v>1158</v>
      </c>
      <c r="F207">
        <f>+VLOOKUP(C207,GIS!$B$2:$C$147,2,0)</f>
        <v>1</v>
      </c>
    </row>
    <row r="208" spans="1:6" x14ac:dyDescent="0.25">
      <c r="A208" s="209" t="s">
        <v>489</v>
      </c>
      <c r="B208" s="209" t="s">
        <v>430</v>
      </c>
      <c r="C208" s="209" t="s">
        <v>43</v>
      </c>
      <c r="D208" s="209" t="s">
        <v>698</v>
      </c>
      <c r="E208" s="209" t="s">
        <v>1159</v>
      </c>
      <c r="F208">
        <f>+VLOOKUP(C208,GIS!$B$2:$C$147,2,0)</f>
        <v>1</v>
      </c>
    </row>
    <row r="209" spans="1:6" x14ac:dyDescent="0.25">
      <c r="A209" s="209" t="s">
        <v>489</v>
      </c>
      <c r="B209" s="209" t="s">
        <v>430</v>
      </c>
      <c r="C209" s="209" t="s">
        <v>43</v>
      </c>
      <c r="D209" s="209" t="s">
        <v>699</v>
      </c>
      <c r="E209" s="209" t="s">
        <v>1160</v>
      </c>
      <c r="F209">
        <f>+VLOOKUP(C209,GIS!$B$2:$C$147,2,0)</f>
        <v>1</v>
      </c>
    </row>
    <row r="210" spans="1:6" x14ac:dyDescent="0.25">
      <c r="A210" s="209" t="s">
        <v>489</v>
      </c>
      <c r="B210" s="209" t="s">
        <v>430</v>
      </c>
      <c r="C210" s="209" t="s">
        <v>43</v>
      </c>
      <c r="D210" s="209" t="s">
        <v>700</v>
      </c>
      <c r="E210" s="209" t="s">
        <v>1161</v>
      </c>
      <c r="F210">
        <f>+VLOOKUP(C210,GIS!$B$2:$C$147,2,0)</f>
        <v>1</v>
      </c>
    </row>
    <row r="211" spans="1:6" x14ac:dyDescent="0.25">
      <c r="A211" s="209" t="s">
        <v>489</v>
      </c>
      <c r="B211" s="209" t="s">
        <v>430</v>
      </c>
      <c r="C211" s="209" t="s">
        <v>43</v>
      </c>
      <c r="D211" s="209" t="s">
        <v>701</v>
      </c>
      <c r="E211" s="209" t="s">
        <v>1162</v>
      </c>
      <c r="F211">
        <f>+VLOOKUP(C211,GIS!$B$2:$C$147,2,0)</f>
        <v>1</v>
      </c>
    </row>
    <row r="212" spans="1:6" x14ac:dyDescent="0.25">
      <c r="A212" s="209" t="s">
        <v>489</v>
      </c>
      <c r="B212" s="209" t="s">
        <v>430</v>
      </c>
      <c r="C212" s="209" t="s">
        <v>43</v>
      </c>
      <c r="D212" s="209" t="s">
        <v>702</v>
      </c>
      <c r="E212" s="209" t="s">
        <v>1163</v>
      </c>
      <c r="F212">
        <f>+VLOOKUP(C212,GIS!$B$2:$C$147,2,0)</f>
        <v>1</v>
      </c>
    </row>
    <row r="213" spans="1:6" x14ac:dyDescent="0.25">
      <c r="A213" s="209" t="s">
        <v>489</v>
      </c>
      <c r="B213" s="209" t="s">
        <v>430</v>
      </c>
      <c r="C213" s="209" t="s">
        <v>43</v>
      </c>
      <c r="D213" s="209" t="s">
        <v>703</v>
      </c>
      <c r="E213" s="209" t="s">
        <v>1164</v>
      </c>
      <c r="F213">
        <f>+VLOOKUP(C213,GIS!$B$2:$C$147,2,0)</f>
        <v>1</v>
      </c>
    </row>
    <row r="214" spans="1:6" x14ac:dyDescent="0.25">
      <c r="A214" s="209" t="s">
        <v>489</v>
      </c>
      <c r="B214" s="209" t="s">
        <v>46</v>
      </c>
      <c r="C214" s="209" t="s">
        <v>43</v>
      </c>
      <c r="D214" s="209" t="s">
        <v>704</v>
      </c>
      <c r="E214" s="209" t="s">
        <v>1165</v>
      </c>
      <c r="F214">
        <f>+VLOOKUP(C214,GIS!$B$2:$C$147,2,0)</f>
        <v>1</v>
      </c>
    </row>
    <row r="215" spans="1:6" x14ac:dyDescent="0.25">
      <c r="A215" s="209" t="s">
        <v>489</v>
      </c>
      <c r="B215" s="209" t="s">
        <v>46</v>
      </c>
      <c r="C215" s="209" t="s">
        <v>43</v>
      </c>
      <c r="D215" s="209" t="s">
        <v>705</v>
      </c>
      <c r="E215" s="209" t="s">
        <v>1166</v>
      </c>
      <c r="F215">
        <f>+VLOOKUP(C215,GIS!$B$2:$C$147,2,0)</f>
        <v>1</v>
      </c>
    </row>
    <row r="216" spans="1:6" x14ac:dyDescent="0.25">
      <c r="A216" s="209" t="s">
        <v>489</v>
      </c>
      <c r="B216" s="209" t="s">
        <v>429</v>
      </c>
      <c r="C216" s="209" t="s">
        <v>43</v>
      </c>
      <c r="D216" s="209" t="s">
        <v>706</v>
      </c>
      <c r="E216" s="209" t="s">
        <v>1167</v>
      </c>
      <c r="F216">
        <f>+VLOOKUP(C216,GIS!$B$2:$C$147,2,0)</f>
        <v>1</v>
      </c>
    </row>
    <row r="217" spans="1:6" x14ac:dyDescent="0.25">
      <c r="A217" s="209" t="s">
        <v>489</v>
      </c>
      <c r="B217" s="209" t="s">
        <v>429</v>
      </c>
      <c r="C217" s="209" t="s">
        <v>43</v>
      </c>
      <c r="D217" s="209" t="s">
        <v>707</v>
      </c>
      <c r="E217" s="209" t="s">
        <v>1168</v>
      </c>
      <c r="F217">
        <f>+VLOOKUP(C217,GIS!$B$2:$C$147,2,0)</f>
        <v>1</v>
      </c>
    </row>
    <row r="218" spans="1:6" x14ac:dyDescent="0.25">
      <c r="A218" s="209" t="s">
        <v>489</v>
      </c>
      <c r="B218" s="209" t="s">
        <v>429</v>
      </c>
      <c r="C218" s="209" t="s">
        <v>43</v>
      </c>
      <c r="D218" s="209" t="s">
        <v>708</v>
      </c>
      <c r="E218" s="209" t="s">
        <v>1169</v>
      </c>
      <c r="F218">
        <f>+VLOOKUP(C218,GIS!$B$2:$C$147,2,0)</f>
        <v>1</v>
      </c>
    </row>
    <row r="219" spans="1:6" x14ac:dyDescent="0.25">
      <c r="A219" s="209" t="s">
        <v>489</v>
      </c>
      <c r="B219" s="209" t="s">
        <v>429</v>
      </c>
      <c r="C219" s="209" t="s">
        <v>43</v>
      </c>
      <c r="D219" s="209" t="s">
        <v>709</v>
      </c>
      <c r="E219" s="209" t="s">
        <v>1170</v>
      </c>
      <c r="F219">
        <f>+VLOOKUP(C219,GIS!$B$2:$C$147,2,0)</f>
        <v>1</v>
      </c>
    </row>
    <row r="220" spans="1:6" x14ac:dyDescent="0.25">
      <c r="A220" s="209" t="s">
        <v>489</v>
      </c>
      <c r="B220" s="209" t="s">
        <v>429</v>
      </c>
      <c r="C220" s="209" t="s">
        <v>43</v>
      </c>
      <c r="D220" s="209" t="s">
        <v>710</v>
      </c>
      <c r="E220" s="209" t="s">
        <v>1171</v>
      </c>
      <c r="F220">
        <f>+VLOOKUP(C220,GIS!$B$2:$C$147,2,0)</f>
        <v>1</v>
      </c>
    </row>
    <row r="221" spans="1:6" x14ac:dyDescent="0.25">
      <c r="A221" s="209" t="s">
        <v>489</v>
      </c>
      <c r="B221" s="209" t="s">
        <v>429</v>
      </c>
      <c r="C221" s="209" t="s">
        <v>43</v>
      </c>
      <c r="D221" s="209" t="s">
        <v>711</v>
      </c>
      <c r="E221" s="209" t="s">
        <v>1172</v>
      </c>
      <c r="F221">
        <f>+VLOOKUP(C221,GIS!$B$2:$C$147,2,0)</f>
        <v>1</v>
      </c>
    </row>
    <row r="222" spans="1:6" x14ac:dyDescent="0.25">
      <c r="A222" s="209" t="s">
        <v>489</v>
      </c>
      <c r="B222" s="209" t="s">
        <v>429</v>
      </c>
      <c r="C222" s="209" t="s">
        <v>43</v>
      </c>
      <c r="D222" s="209" t="s">
        <v>712</v>
      </c>
      <c r="E222" s="209" t="s">
        <v>1173</v>
      </c>
      <c r="F222">
        <f>+VLOOKUP(C222,GIS!$B$2:$C$147,2,0)</f>
        <v>1</v>
      </c>
    </row>
    <row r="223" spans="1:6" x14ac:dyDescent="0.25">
      <c r="A223" s="209" t="s">
        <v>489</v>
      </c>
      <c r="B223" s="209" t="s">
        <v>429</v>
      </c>
      <c r="C223" s="209" t="s">
        <v>43</v>
      </c>
      <c r="D223" s="209" t="s">
        <v>713</v>
      </c>
      <c r="E223" s="209" t="s">
        <v>1174</v>
      </c>
      <c r="F223">
        <f>+VLOOKUP(C223,GIS!$B$2:$C$147,2,0)</f>
        <v>1</v>
      </c>
    </row>
    <row r="224" spans="1:6" x14ac:dyDescent="0.25">
      <c r="A224" s="209" t="s">
        <v>489</v>
      </c>
      <c r="B224" s="209" t="s">
        <v>429</v>
      </c>
      <c r="C224" s="209" t="s">
        <v>43</v>
      </c>
      <c r="D224" s="209" t="s">
        <v>714</v>
      </c>
      <c r="E224" s="209" t="s">
        <v>1175</v>
      </c>
      <c r="F224">
        <f>+VLOOKUP(C224,GIS!$B$2:$C$147,2,0)</f>
        <v>1</v>
      </c>
    </row>
    <row r="225" spans="1:6" x14ac:dyDescent="0.25">
      <c r="A225" s="209" t="s">
        <v>489</v>
      </c>
      <c r="B225" s="209" t="s">
        <v>429</v>
      </c>
      <c r="C225" s="209" t="s">
        <v>43</v>
      </c>
      <c r="D225" s="209" t="s">
        <v>715</v>
      </c>
      <c r="E225" s="209" t="s">
        <v>1176</v>
      </c>
      <c r="F225">
        <f>+VLOOKUP(C225,GIS!$B$2:$C$147,2,0)</f>
        <v>1</v>
      </c>
    </row>
    <row r="226" spans="1:6" x14ac:dyDescent="0.25">
      <c r="A226" s="209" t="s">
        <v>489</v>
      </c>
      <c r="B226" s="209" t="s">
        <v>429</v>
      </c>
      <c r="C226" s="209" t="s">
        <v>43</v>
      </c>
      <c r="D226" s="209" t="s">
        <v>716</v>
      </c>
      <c r="E226" s="209" t="s">
        <v>1177</v>
      </c>
      <c r="F226">
        <f>+VLOOKUP(C226,GIS!$B$2:$C$147,2,0)</f>
        <v>1</v>
      </c>
    </row>
    <row r="227" spans="1:6" x14ac:dyDescent="0.25">
      <c r="A227" s="209" t="s">
        <v>489</v>
      </c>
      <c r="B227" s="209" t="s">
        <v>429</v>
      </c>
      <c r="C227" s="209" t="s">
        <v>43</v>
      </c>
      <c r="D227" s="209" t="s">
        <v>717</v>
      </c>
      <c r="E227" s="209" t="s">
        <v>1178</v>
      </c>
      <c r="F227">
        <f>+VLOOKUP(C227,GIS!$B$2:$C$147,2,0)</f>
        <v>1</v>
      </c>
    </row>
    <row r="228" spans="1:6" x14ac:dyDescent="0.25">
      <c r="A228" s="209" t="s">
        <v>489</v>
      </c>
      <c r="B228" s="209" t="s">
        <v>429</v>
      </c>
      <c r="C228" s="209" t="s">
        <v>43</v>
      </c>
      <c r="D228" s="209" t="s">
        <v>718</v>
      </c>
      <c r="E228" s="209" t="s">
        <v>1179</v>
      </c>
      <c r="F228">
        <f>+VLOOKUP(C228,GIS!$B$2:$C$147,2,0)</f>
        <v>1</v>
      </c>
    </row>
    <row r="229" spans="1:6" x14ac:dyDescent="0.25">
      <c r="A229" s="209" t="s">
        <v>489</v>
      </c>
      <c r="B229" s="209" t="s">
        <v>429</v>
      </c>
      <c r="C229" s="209" t="s">
        <v>43</v>
      </c>
      <c r="D229" s="209" t="s">
        <v>719</v>
      </c>
      <c r="E229" s="209" t="s">
        <v>1180</v>
      </c>
      <c r="F229">
        <f>+VLOOKUP(C229,GIS!$B$2:$C$147,2,0)</f>
        <v>1</v>
      </c>
    </row>
    <row r="230" spans="1:6" x14ac:dyDescent="0.25">
      <c r="A230" s="209" t="s">
        <v>489</v>
      </c>
      <c r="B230" s="209" t="s">
        <v>431</v>
      </c>
      <c r="C230" s="209" t="s">
        <v>43</v>
      </c>
      <c r="D230" s="209" t="s">
        <v>720</v>
      </c>
      <c r="E230" s="209" t="s">
        <v>1181</v>
      </c>
      <c r="F230">
        <f>+VLOOKUP(C230,GIS!$B$2:$C$147,2,0)</f>
        <v>1</v>
      </c>
    </row>
    <row r="231" spans="1:6" x14ac:dyDescent="0.25">
      <c r="A231" s="209" t="s">
        <v>489</v>
      </c>
      <c r="B231" s="209" t="s">
        <v>431</v>
      </c>
      <c r="C231" s="209" t="s">
        <v>43</v>
      </c>
      <c r="D231" s="209" t="s">
        <v>721</v>
      </c>
      <c r="E231" s="209" t="s">
        <v>1182</v>
      </c>
      <c r="F231">
        <f>+VLOOKUP(C231,GIS!$B$2:$C$147,2,0)</f>
        <v>1</v>
      </c>
    </row>
    <row r="232" spans="1:6" x14ac:dyDescent="0.25">
      <c r="A232" s="209" t="s">
        <v>489</v>
      </c>
      <c r="B232" s="209" t="s">
        <v>431</v>
      </c>
      <c r="C232" s="209" t="s">
        <v>43</v>
      </c>
      <c r="D232" s="209" t="s">
        <v>722</v>
      </c>
      <c r="E232" s="209" t="s">
        <v>1183</v>
      </c>
      <c r="F232">
        <f>+VLOOKUP(C232,GIS!$B$2:$C$147,2,0)</f>
        <v>1</v>
      </c>
    </row>
    <row r="233" spans="1:6" x14ac:dyDescent="0.25">
      <c r="A233" s="209" t="s">
        <v>489</v>
      </c>
      <c r="B233" s="209" t="s">
        <v>431</v>
      </c>
      <c r="C233" s="209" t="s">
        <v>43</v>
      </c>
      <c r="D233" s="209" t="s">
        <v>723</v>
      </c>
      <c r="E233" s="209" t="s">
        <v>1184</v>
      </c>
      <c r="F233">
        <f>+VLOOKUP(C233,GIS!$B$2:$C$147,2,0)</f>
        <v>1</v>
      </c>
    </row>
    <row r="234" spans="1:6" x14ac:dyDescent="0.25">
      <c r="A234" s="209" t="s">
        <v>489</v>
      </c>
      <c r="B234" s="209" t="s">
        <v>431</v>
      </c>
      <c r="C234" s="209" t="s">
        <v>43</v>
      </c>
      <c r="D234" s="209" t="s">
        <v>724</v>
      </c>
      <c r="E234" s="209" t="s">
        <v>1185</v>
      </c>
      <c r="F234">
        <f>+VLOOKUP(C234,GIS!$B$2:$C$147,2,0)</f>
        <v>1</v>
      </c>
    </row>
    <row r="235" spans="1:6" x14ac:dyDescent="0.25">
      <c r="A235" s="209" t="s">
        <v>489</v>
      </c>
      <c r="B235" s="209" t="s">
        <v>430</v>
      </c>
      <c r="C235" s="209" t="s">
        <v>43</v>
      </c>
      <c r="D235" s="209" t="s">
        <v>725</v>
      </c>
      <c r="E235" s="209" t="s">
        <v>1186</v>
      </c>
      <c r="F235">
        <f>+VLOOKUP(C235,GIS!$B$2:$C$147,2,0)</f>
        <v>1</v>
      </c>
    </row>
    <row r="236" spans="1:6" x14ac:dyDescent="0.25">
      <c r="A236" s="209" t="s">
        <v>489</v>
      </c>
      <c r="B236" s="209" t="s">
        <v>430</v>
      </c>
      <c r="C236" s="209" t="s">
        <v>43</v>
      </c>
      <c r="D236" s="209" t="s">
        <v>726</v>
      </c>
      <c r="E236" s="209" t="s">
        <v>1187</v>
      </c>
      <c r="F236">
        <f>+VLOOKUP(C236,GIS!$B$2:$C$147,2,0)</f>
        <v>1</v>
      </c>
    </row>
    <row r="237" spans="1:6" x14ac:dyDescent="0.25">
      <c r="A237" s="209" t="s">
        <v>490</v>
      </c>
      <c r="B237" s="209" t="s">
        <v>59</v>
      </c>
      <c r="C237" s="209" t="s">
        <v>59</v>
      </c>
      <c r="D237" s="209" t="s">
        <v>727</v>
      </c>
      <c r="E237" s="209" t="s">
        <v>1188</v>
      </c>
      <c r="F237">
        <f>+VLOOKUP(C237,GIS!$B$2:$C$147,2,0)</f>
        <v>1</v>
      </c>
    </row>
    <row r="238" spans="1:6" x14ac:dyDescent="0.25">
      <c r="A238" s="209" t="s">
        <v>490</v>
      </c>
      <c r="B238" s="209" t="s">
        <v>59</v>
      </c>
      <c r="C238" s="209" t="s">
        <v>59</v>
      </c>
      <c r="D238" s="209" t="s">
        <v>728</v>
      </c>
      <c r="E238" s="209" t="s">
        <v>1189</v>
      </c>
      <c r="F238">
        <f>+VLOOKUP(C238,GIS!$B$2:$C$147,2,0)</f>
        <v>1</v>
      </c>
    </row>
    <row r="239" spans="1:6" x14ac:dyDescent="0.25">
      <c r="A239" s="209" t="s">
        <v>488</v>
      </c>
      <c r="B239" s="209" t="s">
        <v>486</v>
      </c>
      <c r="C239" s="209" t="s">
        <v>27</v>
      </c>
      <c r="D239" s="209" t="s">
        <v>729</v>
      </c>
      <c r="E239" s="209" t="s">
        <v>1190</v>
      </c>
      <c r="F239">
        <f>+VLOOKUP(C239,GIS!$B$2:$C$147,2,0)</f>
        <v>0</v>
      </c>
    </row>
    <row r="240" spans="1:6" x14ac:dyDescent="0.25">
      <c r="A240" s="209" t="s">
        <v>488</v>
      </c>
      <c r="B240" s="209" t="s">
        <v>486</v>
      </c>
      <c r="C240" s="209" t="s">
        <v>27</v>
      </c>
      <c r="D240" s="209" t="s">
        <v>730</v>
      </c>
      <c r="E240" s="209" t="s">
        <v>1191</v>
      </c>
      <c r="F240">
        <f>+VLOOKUP(C240,GIS!$B$2:$C$147,2,0)</f>
        <v>0</v>
      </c>
    </row>
    <row r="241" spans="1:6" x14ac:dyDescent="0.25">
      <c r="A241" s="209" t="s">
        <v>488</v>
      </c>
      <c r="B241" s="209" t="s">
        <v>486</v>
      </c>
      <c r="C241" s="209" t="s">
        <v>27</v>
      </c>
      <c r="D241" s="209" t="s">
        <v>731</v>
      </c>
      <c r="E241" s="209" t="s">
        <v>1192</v>
      </c>
      <c r="F241">
        <f>+VLOOKUP(C241,GIS!$B$2:$C$147,2,0)</f>
        <v>0</v>
      </c>
    </row>
    <row r="242" spans="1:6" x14ac:dyDescent="0.25">
      <c r="A242" s="209" t="s">
        <v>488</v>
      </c>
      <c r="B242" s="209" t="s">
        <v>486</v>
      </c>
      <c r="C242" s="209" t="s">
        <v>27</v>
      </c>
      <c r="D242" s="209" t="s">
        <v>732</v>
      </c>
      <c r="E242" s="209" t="s">
        <v>1193</v>
      </c>
      <c r="F242">
        <f>+VLOOKUP(C242,GIS!$B$2:$C$147,2,0)</f>
        <v>0</v>
      </c>
    </row>
    <row r="243" spans="1:6" x14ac:dyDescent="0.25">
      <c r="A243" s="209" t="s">
        <v>488</v>
      </c>
      <c r="B243" s="209" t="s">
        <v>486</v>
      </c>
      <c r="C243" s="209" t="s">
        <v>27</v>
      </c>
      <c r="D243" s="209" t="s">
        <v>733</v>
      </c>
      <c r="E243" s="209" t="s">
        <v>1194</v>
      </c>
      <c r="F243">
        <f>+VLOOKUP(C243,GIS!$B$2:$C$147,2,0)</f>
        <v>0</v>
      </c>
    </row>
    <row r="244" spans="1:6" x14ac:dyDescent="0.25">
      <c r="A244" s="209" t="s">
        <v>488</v>
      </c>
      <c r="B244" s="209" t="s">
        <v>486</v>
      </c>
      <c r="C244" s="209" t="s">
        <v>27</v>
      </c>
      <c r="D244" s="209" t="s">
        <v>734</v>
      </c>
      <c r="E244" s="209" t="s">
        <v>1195</v>
      </c>
      <c r="F244">
        <f>+VLOOKUP(C244,GIS!$B$2:$C$147,2,0)</f>
        <v>0</v>
      </c>
    </row>
    <row r="245" spans="1:6" x14ac:dyDescent="0.25">
      <c r="A245" s="209" t="s">
        <v>488</v>
      </c>
      <c r="B245" s="209" t="s">
        <v>421</v>
      </c>
      <c r="C245" s="209" t="s">
        <v>27</v>
      </c>
      <c r="D245" s="209" t="s">
        <v>735</v>
      </c>
      <c r="E245" s="209" t="s">
        <v>1196</v>
      </c>
      <c r="F245">
        <f>+VLOOKUP(C245,GIS!$B$2:$C$147,2,0)</f>
        <v>0</v>
      </c>
    </row>
    <row r="246" spans="1:6" x14ac:dyDescent="0.25">
      <c r="A246" s="209" t="s">
        <v>488</v>
      </c>
      <c r="B246" s="209" t="s">
        <v>421</v>
      </c>
      <c r="C246" s="209" t="s">
        <v>27</v>
      </c>
      <c r="D246" s="209" t="s">
        <v>736</v>
      </c>
      <c r="E246" s="209" t="s">
        <v>1197</v>
      </c>
      <c r="F246">
        <f>+VLOOKUP(C246,GIS!$B$2:$C$147,2,0)</f>
        <v>0</v>
      </c>
    </row>
    <row r="247" spans="1:6" x14ac:dyDescent="0.25">
      <c r="A247" s="209" t="s">
        <v>488</v>
      </c>
      <c r="B247" s="209" t="s">
        <v>421</v>
      </c>
      <c r="C247" s="209" t="s">
        <v>27</v>
      </c>
      <c r="D247" s="209" t="s">
        <v>737</v>
      </c>
      <c r="E247" s="209" t="s">
        <v>1198</v>
      </c>
      <c r="F247">
        <f>+VLOOKUP(C247,GIS!$B$2:$C$147,2,0)</f>
        <v>0</v>
      </c>
    </row>
    <row r="248" spans="1:6" x14ac:dyDescent="0.25">
      <c r="A248" s="209" t="s">
        <v>488</v>
      </c>
      <c r="B248" s="209" t="s">
        <v>421</v>
      </c>
      <c r="C248" s="209" t="s">
        <v>27</v>
      </c>
      <c r="D248" s="209" t="s">
        <v>738</v>
      </c>
      <c r="E248" s="209" t="s">
        <v>1199</v>
      </c>
      <c r="F248">
        <f>+VLOOKUP(C248,GIS!$B$2:$C$147,2,0)</f>
        <v>0</v>
      </c>
    </row>
    <row r="249" spans="1:6" x14ac:dyDescent="0.25">
      <c r="A249" s="209" t="s">
        <v>488</v>
      </c>
      <c r="B249" s="209" t="s">
        <v>419</v>
      </c>
      <c r="C249" s="209" t="s">
        <v>29</v>
      </c>
      <c r="D249" s="209" t="s">
        <v>739</v>
      </c>
      <c r="E249" s="209" t="s">
        <v>1200</v>
      </c>
      <c r="F249">
        <f>+VLOOKUP(C249,GIS!$B$2:$C$147,2,0)</f>
        <v>0</v>
      </c>
    </row>
    <row r="250" spans="1:6" x14ac:dyDescent="0.25">
      <c r="A250" s="209" t="s">
        <v>489</v>
      </c>
      <c r="B250" s="209" t="s">
        <v>424</v>
      </c>
      <c r="C250" s="209" t="s">
        <v>29</v>
      </c>
      <c r="D250" s="209" t="s">
        <v>740</v>
      </c>
      <c r="E250" s="209" t="s">
        <v>1201</v>
      </c>
      <c r="F250">
        <f>+VLOOKUP(C250,GIS!$B$2:$C$147,2,0)</f>
        <v>0</v>
      </c>
    </row>
    <row r="251" spans="1:6" x14ac:dyDescent="0.25">
      <c r="A251" s="209" t="s">
        <v>489</v>
      </c>
      <c r="B251" s="209" t="s">
        <v>424</v>
      </c>
      <c r="C251" s="209" t="s">
        <v>29</v>
      </c>
      <c r="D251" s="209" t="s">
        <v>741</v>
      </c>
      <c r="E251" s="209" t="s">
        <v>1202</v>
      </c>
      <c r="F251">
        <f>+VLOOKUP(C251,GIS!$B$2:$C$147,2,0)</f>
        <v>0</v>
      </c>
    </row>
    <row r="252" spans="1:6" x14ac:dyDescent="0.25">
      <c r="A252" s="209" t="s">
        <v>489</v>
      </c>
      <c r="B252" s="209" t="s">
        <v>424</v>
      </c>
      <c r="C252" s="209" t="s">
        <v>29</v>
      </c>
      <c r="D252" s="209" t="s">
        <v>742</v>
      </c>
      <c r="E252" s="209" t="s">
        <v>1203</v>
      </c>
      <c r="F252">
        <f>+VLOOKUP(C252,GIS!$B$2:$C$147,2,0)</f>
        <v>0</v>
      </c>
    </row>
    <row r="253" spans="1:6" x14ac:dyDescent="0.25">
      <c r="A253" s="209" t="s">
        <v>489</v>
      </c>
      <c r="B253" s="209" t="s">
        <v>424</v>
      </c>
      <c r="C253" s="209" t="s">
        <v>29</v>
      </c>
      <c r="D253" s="209" t="s">
        <v>743</v>
      </c>
      <c r="E253" s="209" t="s">
        <v>1204</v>
      </c>
      <c r="F253">
        <f>+VLOOKUP(C253,GIS!$B$2:$C$147,2,0)</f>
        <v>0</v>
      </c>
    </row>
    <row r="254" spans="1:6" x14ac:dyDescent="0.25">
      <c r="A254" s="209" t="s">
        <v>489</v>
      </c>
      <c r="B254" s="209" t="s">
        <v>424</v>
      </c>
      <c r="C254" s="209" t="s">
        <v>29</v>
      </c>
      <c r="D254" s="209" t="s">
        <v>744</v>
      </c>
      <c r="E254" s="209" t="s">
        <v>1205</v>
      </c>
      <c r="F254">
        <f>+VLOOKUP(C254,GIS!$B$2:$C$147,2,0)</f>
        <v>0</v>
      </c>
    </row>
    <row r="255" spans="1:6" x14ac:dyDescent="0.25">
      <c r="A255" s="209" t="s">
        <v>489</v>
      </c>
      <c r="B255" s="209" t="s">
        <v>424</v>
      </c>
      <c r="C255" s="209" t="s">
        <v>29</v>
      </c>
      <c r="D255" s="209" t="s">
        <v>745</v>
      </c>
      <c r="E255" s="209" t="s">
        <v>1206</v>
      </c>
      <c r="F255">
        <f>+VLOOKUP(C255,GIS!$B$2:$C$147,2,0)</f>
        <v>0</v>
      </c>
    </row>
    <row r="256" spans="1:6" x14ac:dyDescent="0.25">
      <c r="A256" s="209" t="s">
        <v>489</v>
      </c>
      <c r="B256" s="209" t="s">
        <v>424</v>
      </c>
      <c r="C256" s="209" t="s">
        <v>29</v>
      </c>
      <c r="D256" s="209" t="s">
        <v>746</v>
      </c>
      <c r="E256" s="209" t="s">
        <v>1207</v>
      </c>
      <c r="F256">
        <f>+VLOOKUP(C256,GIS!$B$2:$C$147,2,0)</f>
        <v>0</v>
      </c>
    </row>
    <row r="257" spans="1:6" x14ac:dyDescent="0.25">
      <c r="A257" s="209" t="s">
        <v>489</v>
      </c>
      <c r="B257" s="209" t="s">
        <v>424</v>
      </c>
      <c r="C257" s="209" t="s">
        <v>29</v>
      </c>
      <c r="D257" s="209" t="s">
        <v>747</v>
      </c>
      <c r="E257" s="209" t="s">
        <v>1208</v>
      </c>
      <c r="F257">
        <f>+VLOOKUP(C257,GIS!$B$2:$C$147,2,0)</f>
        <v>0</v>
      </c>
    </row>
    <row r="258" spans="1:6" x14ac:dyDescent="0.25">
      <c r="A258" s="209" t="s">
        <v>489</v>
      </c>
      <c r="B258" s="209" t="s">
        <v>424</v>
      </c>
      <c r="C258" s="209" t="s">
        <v>29</v>
      </c>
      <c r="D258" s="209" t="s">
        <v>748</v>
      </c>
      <c r="E258" s="209" t="s">
        <v>1209</v>
      </c>
      <c r="F258">
        <f>+VLOOKUP(C258,GIS!$B$2:$C$147,2,0)</f>
        <v>0</v>
      </c>
    </row>
    <row r="259" spans="1:6" x14ac:dyDescent="0.25">
      <c r="A259" s="209" t="s">
        <v>489</v>
      </c>
      <c r="B259" s="209" t="s">
        <v>424</v>
      </c>
      <c r="C259" s="209" t="s">
        <v>29</v>
      </c>
      <c r="D259" s="209" t="s">
        <v>749</v>
      </c>
      <c r="E259" s="209" t="s">
        <v>1210</v>
      </c>
      <c r="F259">
        <f>+VLOOKUP(C259,GIS!$B$2:$C$147,2,0)</f>
        <v>0</v>
      </c>
    </row>
    <row r="260" spans="1:6" x14ac:dyDescent="0.25">
      <c r="A260" s="209" t="s">
        <v>489</v>
      </c>
      <c r="B260" s="209" t="s">
        <v>424</v>
      </c>
      <c r="C260" s="209" t="s">
        <v>29</v>
      </c>
      <c r="D260" s="209" t="s">
        <v>750</v>
      </c>
      <c r="E260" s="209" t="s">
        <v>1211</v>
      </c>
      <c r="F260">
        <f>+VLOOKUP(C260,GIS!$B$2:$C$147,2,0)</f>
        <v>0</v>
      </c>
    </row>
    <row r="261" spans="1:6" x14ac:dyDescent="0.25">
      <c r="A261" s="209" t="s">
        <v>490</v>
      </c>
      <c r="B261" s="209" t="s">
        <v>413</v>
      </c>
      <c r="C261" s="209" t="s">
        <v>3</v>
      </c>
      <c r="D261" s="209" t="s">
        <v>751</v>
      </c>
      <c r="E261" s="209" t="s">
        <v>1212</v>
      </c>
      <c r="F261">
        <f>+VLOOKUP(C261,GIS!$B$2:$C$147,2,0)</f>
        <v>1</v>
      </c>
    </row>
    <row r="262" spans="1:6" x14ac:dyDescent="0.25">
      <c r="A262" s="209" t="s">
        <v>490</v>
      </c>
      <c r="B262" s="209" t="s">
        <v>413</v>
      </c>
      <c r="C262" s="209" t="s">
        <v>3</v>
      </c>
      <c r="D262" s="209" t="s">
        <v>752</v>
      </c>
      <c r="E262" s="209" t="s">
        <v>1213</v>
      </c>
      <c r="F262">
        <f>+VLOOKUP(C262,GIS!$B$2:$C$147,2,0)</f>
        <v>1</v>
      </c>
    </row>
    <row r="263" spans="1:6" x14ac:dyDescent="0.25">
      <c r="A263" s="209" t="s">
        <v>490</v>
      </c>
      <c r="B263" s="209" t="s">
        <v>413</v>
      </c>
      <c r="C263" s="209" t="s">
        <v>3</v>
      </c>
      <c r="D263" s="209" t="s">
        <v>753</v>
      </c>
      <c r="E263" s="209" t="s">
        <v>1214</v>
      </c>
      <c r="F263">
        <f>+VLOOKUP(C263,GIS!$B$2:$C$147,2,0)</f>
        <v>1</v>
      </c>
    </row>
    <row r="264" spans="1:6" x14ac:dyDescent="0.25">
      <c r="A264" s="209" t="s">
        <v>490</v>
      </c>
      <c r="B264" s="209" t="s">
        <v>413</v>
      </c>
      <c r="C264" s="209" t="s">
        <v>3</v>
      </c>
      <c r="D264" s="209" t="s">
        <v>754</v>
      </c>
      <c r="E264" s="209" t="s">
        <v>1215</v>
      </c>
      <c r="F264">
        <f>+VLOOKUP(C264,GIS!$B$2:$C$147,2,0)</f>
        <v>1</v>
      </c>
    </row>
    <row r="265" spans="1:6" x14ac:dyDescent="0.25">
      <c r="A265" s="209" t="s">
        <v>490</v>
      </c>
      <c r="B265" s="209" t="s">
        <v>413</v>
      </c>
      <c r="C265" s="209" t="s">
        <v>3</v>
      </c>
      <c r="D265" s="209" t="s">
        <v>755</v>
      </c>
      <c r="E265" s="209" t="s">
        <v>1216</v>
      </c>
      <c r="F265">
        <f>+VLOOKUP(C265,GIS!$B$2:$C$147,2,0)</f>
        <v>1</v>
      </c>
    </row>
    <row r="266" spans="1:6" x14ac:dyDescent="0.25">
      <c r="A266" s="209" t="s">
        <v>490</v>
      </c>
      <c r="B266" s="209" t="s">
        <v>413</v>
      </c>
      <c r="C266" s="209" t="s">
        <v>3</v>
      </c>
      <c r="D266" s="209" t="s">
        <v>756</v>
      </c>
      <c r="E266" s="209" t="s">
        <v>1217</v>
      </c>
      <c r="F266">
        <f>+VLOOKUP(C266,GIS!$B$2:$C$147,2,0)</f>
        <v>1</v>
      </c>
    </row>
    <row r="267" spans="1:6" x14ac:dyDescent="0.25">
      <c r="A267" s="209" t="s">
        <v>490</v>
      </c>
      <c r="B267" s="209" t="s">
        <v>413</v>
      </c>
      <c r="C267" s="209" t="s">
        <v>3</v>
      </c>
      <c r="D267" s="209" t="s">
        <v>757</v>
      </c>
      <c r="E267" s="209" t="s">
        <v>1218</v>
      </c>
      <c r="F267">
        <f>+VLOOKUP(C267,GIS!$B$2:$C$147,2,0)</f>
        <v>1</v>
      </c>
    </row>
    <row r="268" spans="1:6" x14ac:dyDescent="0.25">
      <c r="A268" s="209" t="s">
        <v>490</v>
      </c>
      <c r="B268" s="209" t="s">
        <v>418</v>
      </c>
      <c r="C268" s="209" t="s">
        <v>73</v>
      </c>
      <c r="D268" s="209" t="s">
        <v>758</v>
      </c>
      <c r="E268" s="209" t="s">
        <v>1219</v>
      </c>
      <c r="F268">
        <f>+VLOOKUP(C268,GIS!$B$2:$C$147,2,0)</f>
        <v>1</v>
      </c>
    </row>
    <row r="269" spans="1:6" x14ac:dyDescent="0.25">
      <c r="A269" s="209" t="s">
        <v>490</v>
      </c>
      <c r="B269" s="209" t="s">
        <v>413</v>
      </c>
      <c r="C269" s="209" t="s">
        <v>73</v>
      </c>
      <c r="D269" s="209" t="s">
        <v>759</v>
      </c>
      <c r="E269" s="209" t="s">
        <v>1220</v>
      </c>
      <c r="F269">
        <f>+VLOOKUP(C269,GIS!$B$2:$C$147,2,0)</f>
        <v>1</v>
      </c>
    </row>
    <row r="270" spans="1:6" x14ac:dyDescent="0.25">
      <c r="A270" s="209" t="s">
        <v>490</v>
      </c>
      <c r="B270" s="209" t="s">
        <v>413</v>
      </c>
      <c r="C270" s="209" t="s">
        <v>73</v>
      </c>
      <c r="D270" s="209" t="s">
        <v>760</v>
      </c>
      <c r="E270" s="209" t="s">
        <v>1221</v>
      </c>
      <c r="F270">
        <f>+VLOOKUP(C270,GIS!$B$2:$C$147,2,0)</f>
        <v>1</v>
      </c>
    </row>
    <row r="271" spans="1:6" x14ac:dyDescent="0.25">
      <c r="A271" s="209" t="s">
        <v>488</v>
      </c>
      <c r="B271" s="209" t="s">
        <v>423</v>
      </c>
      <c r="C271" s="209" t="s">
        <v>55</v>
      </c>
      <c r="D271" s="209" t="s">
        <v>761</v>
      </c>
      <c r="E271" s="209" t="s">
        <v>1222</v>
      </c>
      <c r="F271">
        <f>+VLOOKUP(C271,GIS!$B$2:$C$147,2,0)</f>
        <v>1</v>
      </c>
    </row>
    <row r="272" spans="1:6" x14ac:dyDescent="0.25">
      <c r="A272" s="209" t="s">
        <v>488</v>
      </c>
      <c r="B272" s="209" t="s">
        <v>423</v>
      </c>
      <c r="C272" s="209" t="s">
        <v>55</v>
      </c>
      <c r="D272" s="209" t="s">
        <v>762</v>
      </c>
      <c r="E272" s="209" t="s">
        <v>1223</v>
      </c>
      <c r="F272">
        <f>+VLOOKUP(C272,GIS!$B$2:$C$147,2,0)</f>
        <v>1</v>
      </c>
    </row>
    <row r="273" spans="1:6" x14ac:dyDescent="0.25">
      <c r="A273" s="209" t="s">
        <v>488</v>
      </c>
      <c r="B273" s="209" t="s">
        <v>423</v>
      </c>
      <c r="C273" s="209" t="s">
        <v>55</v>
      </c>
      <c r="D273" s="209" t="s">
        <v>763</v>
      </c>
      <c r="E273" s="209" t="s">
        <v>1224</v>
      </c>
      <c r="F273">
        <f>+VLOOKUP(C273,GIS!$B$2:$C$147,2,0)</f>
        <v>1</v>
      </c>
    </row>
    <row r="274" spans="1:6" x14ac:dyDescent="0.25">
      <c r="A274" s="209" t="s">
        <v>488</v>
      </c>
      <c r="B274" s="209" t="s">
        <v>423</v>
      </c>
      <c r="C274" s="209" t="s">
        <v>55</v>
      </c>
      <c r="D274" s="209" t="s">
        <v>764</v>
      </c>
      <c r="E274" s="209" t="s">
        <v>1225</v>
      </c>
      <c r="F274">
        <f>+VLOOKUP(C274,GIS!$B$2:$C$147,2,0)</f>
        <v>1</v>
      </c>
    </row>
    <row r="275" spans="1:6" x14ac:dyDescent="0.25">
      <c r="A275" s="209" t="s">
        <v>488</v>
      </c>
      <c r="B275" s="209" t="s">
        <v>423</v>
      </c>
      <c r="C275" s="209" t="s">
        <v>55</v>
      </c>
      <c r="D275" s="209" t="s">
        <v>765</v>
      </c>
      <c r="E275" s="209" t="s">
        <v>1226</v>
      </c>
      <c r="F275">
        <f>+VLOOKUP(C275,GIS!$B$2:$C$147,2,0)</f>
        <v>1</v>
      </c>
    </row>
    <row r="276" spans="1:6" x14ac:dyDescent="0.25">
      <c r="A276" s="209" t="s">
        <v>488</v>
      </c>
      <c r="B276" s="209" t="s">
        <v>423</v>
      </c>
      <c r="C276" s="209" t="s">
        <v>55</v>
      </c>
      <c r="D276" s="209" t="s">
        <v>766</v>
      </c>
      <c r="E276" s="209" t="s">
        <v>1227</v>
      </c>
      <c r="F276">
        <f>+VLOOKUP(C276,GIS!$B$2:$C$147,2,0)</f>
        <v>1</v>
      </c>
    </row>
    <row r="277" spans="1:6" x14ac:dyDescent="0.25">
      <c r="A277" s="209" t="s">
        <v>488</v>
      </c>
      <c r="B277" s="209" t="s">
        <v>423</v>
      </c>
      <c r="C277" s="209" t="s">
        <v>117</v>
      </c>
      <c r="D277" s="209" t="s">
        <v>767</v>
      </c>
      <c r="E277" s="209" t="s">
        <v>1228</v>
      </c>
      <c r="F277">
        <f>+VLOOKUP(C277,GIS!$B$2:$C$147,2,0)</f>
        <v>1</v>
      </c>
    </row>
    <row r="278" spans="1:6" x14ac:dyDescent="0.25">
      <c r="A278" s="209" t="s">
        <v>488</v>
      </c>
      <c r="B278" s="209" t="s">
        <v>423</v>
      </c>
      <c r="C278" s="209" t="s">
        <v>117</v>
      </c>
      <c r="D278" s="209" t="s">
        <v>768</v>
      </c>
      <c r="E278" s="209" t="s">
        <v>1229</v>
      </c>
      <c r="F278">
        <f>+VLOOKUP(C278,GIS!$B$2:$C$147,2,0)</f>
        <v>1</v>
      </c>
    </row>
    <row r="279" spans="1:6" x14ac:dyDescent="0.25">
      <c r="A279" s="209" t="s">
        <v>488</v>
      </c>
      <c r="B279" s="209" t="s">
        <v>423</v>
      </c>
      <c r="C279" s="209" t="s">
        <v>117</v>
      </c>
      <c r="D279" s="209" t="s">
        <v>769</v>
      </c>
      <c r="E279" s="209" t="s">
        <v>1230</v>
      </c>
      <c r="F279">
        <f>+VLOOKUP(C279,GIS!$B$2:$C$147,2,0)</f>
        <v>1</v>
      </c>
    </row>
    <row r="280" spans="1:6" x14ac:dyDescent="0.25">
      <c r="A280" s="209" t="s">
        <v>488</v>
      </c>
      <c r="B280" s="209" t="s">
        <v>423</v>
      </c>
      <c r="C280" s="209" t="s">
        <v>117</v>
      </c>
      <c r="D280" s="209" t="s">
        <v>770</v>
      </c>
      <c r="E280" s="209" t="s">
        <v>1231</v>
      </c>
      <c r="F280">
        <f>+VLOOKUP(C280,GIS!$B$2:$C$147,2,0)</f>
        <v>1</v>
      </c>
    </row>
    <row r="281" spans="1:6" x14ac:dyDescent="0.25">
      <c r="A281" s="209" t="s">
        <v>488</v>
      </c>
      <c r="B281" s="209" t="s">
        <v>423</v>
      </c>
      <c r="C281" s="209" t="s">
        <v>117</v>
      </c>
      <c r="D281" s="209" t="s">
        <v>771</v>
      </c>
      <c r="E281" s="209" t="s">
        <v>1232</v>
      </c>
      <c r="F281">
        <f>+VLOOKUP(C281,GIS!$B$2:$C$147,2,0)</f>
        <v>1</v>
      </c>
    </row>
    <row r="282" spans="1:6" x14ac:dyDescent="0.25">
      <c r="A282" s="209" t="s">
        <v>488</v>
      </c>
      <c r="B282" s="209" t="s">
        <v>423</v>
      </c>
      <c r="C282" s="209" t="s">
        <v>117</v>
      </c>
      <c r="D282" s="209" t="s">
        <v>772</v>
      </c>
      <c r="E282" s="209" t="s">
        <v>1233</v>
      </c>
      <c r="F282">
        <f>+VLOOKUP(C282,GIS!$B$2:$C$147,2,0)</f>
        <v>1</v>
      </c>
    </row>
    <row r="283" spans="1:6" x14ac:dyDescent="0.25">
      <c r="A283" s="209" t="s">
        <v>488</v>
      </c>
      <c r="B283" s="209" t="s">
        <v>423</v>
      </c>
      <c r="C283" s="209" t="s">
        <v>117</v>
      </c>
      <c r="D283" s="209" t="s">
        <v>773</v>
      </c>
      <c r="E283" s="209" t="s">
        <v>1234</v>
      </c>
      <c r="F283">
        <f>+VLOOKUP(C283,GIS!$B$2:$C$147,2,0)</f>
        <v>1</v>
      </c>
    </row>
    <row r="284" spans="1:6" x14ac:dyDescent="0.25">
      <c r="A284" s="209" t="s">
        <v>488</v>
      </c>
      <c r="B284" s="209" t="s">
        <v>423</v>
      </c>
      <c r="C284" s="209" t="s">
        <v>117</v>
      </c>
      <c r="D284" s="209" t="s">
        <v>774</v>
      </c>
      <c r="E284" s="209" t="s">
        <v>1235</v>
      </c>
      <c r="F284">
        <f>+VLOOKUP(C284,GIS!$B$2:$C$147,2,0)</f>
        <v>1</v>
      </c>
    </row>
    <row r="285" spans="1:6" x14ac:dyDescent="0.25">
      <c r="A285" s="209" t="s">
        <v>488</v>
      </c>
      <c r="B285" s="209" t="s">
        <v>423</v>
      </c>
      <c r="C285" s="209" t="s">
        <v>117</v>
      </c>
      <c r="D285" s="209" t="s">
        <v>775</v>
      </c>
      <c r="E285" s="209" t="s">
        <v>1236</v>
      </c>
      <c r="F285">
        <f>+VLOOKUP(C285,GIS!$B$2:$C$147,2,0)</f>
        <v>1</v>
      </c>
    </row>
    <row r="286" spans="1:6" x14ac:dyDescent="0.25">
      <c r="A286" s="209" t="s">
        <v>488</v>
      </c>
      <c r="B286" s="209" t="s">
        <v>423</v>
      </c>
      <c r="C286" s="209" t="s">
        <v>117</v>
      </c>
      <c r="D286" s="209" t="s">
        <v>776</v>
      </c>
      <c r="E286" s="209" t="s">
        <v>1237</v>
      </c>
      <c r="F286">
        <f>+VLOOKUP(C286,GIS!$B$2:$C$147,2,0)</f>
        <v>1</v>
      </c>
    </row>
    <row r="287" spans="1:6" x14ac:dyDescent="0.25">
      <c r="A287" s="209" t="s">
        <v>488</v>
      </c>
      <c r="B287" s="209" t="s">
        <v>423</v>
      </c>
      <c r="C287" s="209" t="s">
        <v>117</v>
      </c>
      <c r="D287" s="209" t="s">
        <v>777</v>
      </c>
      <c r="E287" s="209" t="s">
        <v>1238</v>
      </c>
      <c r="F287">
        <f>+VLOOKUP(C287,GIS!$B$2:$C$147,2,0)</f>
        <v>1</v>
      </c>
    </row>
    <row r="288" spans="1:6" x14ac:dyDescent="0.25">
      <c r="A288" s="209" t="s">
        <v>488</v>
      </c>
      <c r="B288" s="209" t="s">
        <v>423</v>
      </c>
      <c r="C288" s="209" t="s">
        <v>117</v>
      </c>
      <c r="D288" s="209" t="s">
        <v>778</v>
      </c>
      <c r="E288" s="209" t="s">
        <v>1239</v>
      </c>
      <c r="F288">
        <f>+VLOOKUP(C288,GIS!$B$2:$C$147,2,0)</f>
        <v>1</v>
      </c>
    </row>
    <row r="289" spans="1:6" x14ac:dyDescent="0.25">
      <c r="A289" s="209" t="s">
        <v>488</v>
      </c>
      <c r="B289" s="209" t="s">
        <v>423</v>
      </c>
      <c r="C289" s="209" t="s">
        <v>117</v>
      </c>
      <c r="D289" s="209" t="s">
        <v>779</v>
      </c>
      <c r="E289" s="209" t="s">
        <v>1240</v>
      </c>
      <c r="F289">
        <f>+VLOOKUP(C289,GIS!$B$2:$C$147,2,0)</f>
        <v>1</v>
      </c>
    </row>
    <row r="290" spans="1:6" x14ac:dyDescent="0.25">
      <c r="A290" s="209" t="s">
        <v>488</v>
      </c>
      <c r="B290" s="209" t="s">
        <v>423</v>
      </c>
      <c r="C290" s="209" t="s">
        <v>117</v>
      </c>
      <c r="D290" s="209" t="s">
        <v>780</v>
      </c>
      <c r="E290" s="209" t="s">
        <v>1241</v>
      </c>
      <c r="F290">
        <f>+VLOOKUP(C290,GIS!$B$2:$C$147,2,0)</f>
        <v>1</v>
      </c>
    </row>
    <row r="291" spans="1:6" x14ac:dyDescent="0.25">
      <c r="A291" s="209" t="s">
        <v>488</v>
      </c>
      <c r="B291" s="209" t="s">
        <v>423</v>
      </c>
      <c r="C291" s="209" t="s">
        <v>117</v>
      </c>
      <c r="D291" s="209" t="s">
        <v>781</v>
      </c>
      <c r="E291" s="209" t="s">
        <v>1242</v>
      </c>
      <c r="F291">
        <f>+VLOOKUP(C291,GIS!$B$2:$C$147,2,0)</f>
        <v>1</v>
      </c>
    </row>
    <row r="292" spans="1:6" x14ac:dyDescent="0.25">
      <c r="A292" s="209" t="s">
        <v>488</v>
      </c>
      <c r="B292" s="209" t="s">
        <v>423</v>
      </c>
      <c r="C292" s="209" t="s">
        <v>117</v>
      </c>
      <c r="D292" s="209" t="s">
        <v>782</v>
      </c>
      <c r="E292" s="209" t="s">
        <v>1243</v>
      </c>
      <c r="F292">
        <f>+VLOOKUP(C292,GIS!$B$2:$C$147,2,0)</f>
        <v>1</v>
      </c>
    </row>
    <row r="293" spans="1:6" x14ac:dyDescent="0.25">
      <c r="A293" s="209" t="s">
        <v>488</v>
      </c>
      <c r="B293" s="209" t="s">
        <v>423</v>
      </c>
      <c r="C293" s="209" t="s">
        <v>117</v>
      </c>
      <c r="D293" s="209" t="s">
        <v>783</v>
      </c>
      <c r="E293" s="209" t="s">
        <v>1244</v>
      </c>
      <c r="F293">
        <f>+VLOOKUP(C293,GIS!$B$2:$C$147,2,0)</f>
        <v>1</v>
      </c>
    </row>
    <row r="294" spans="1:6" x14ac:dyDescent="0.25">
      <c r="A294" s="209" t="s">
        <v>488</v>
      </c>
      <c r="B294" s="209" t="s">
        <v>426</v>
      </c>
      <c r="C294" s="209" t="s">
        <v>65</v>
      </c>
      <c r="D294" s="209" t="s">
        <v>784</v>
      </c>
      <c r="E294" s="209" t="s">
        <v>1245</v>
      </c>
      <c r="F294">
        <f>+VLOOKUP(C294,GIS!$B$2:$C$147,2,0)</f>
        <v>1</v>
      </c>
    </row>
    <row r="295" spans="1:6" x14ac:dyDescent="0.25">
      <c r="A295" s="209" t="s">
        <v>488</v>
      </c>
      <c r="B295" s="209" t="s">
        <v>420</v>
      </c>
      <c r="C295" s="209" t="s">
        <v>18</v>
      </c>
      <c r="D295" s="209" t="s">
        <v>785</v>
      </c>
      <c r="E295" s="209" t="s">
        <v>1246</v>
      </c>
      <c r="F295">
        <f>+VLOOKUP(C295,GIS!$B$2:$C$147,2,0)</f>
        <v>1</v>
      </c>
    </row>
    <row r="296" spans="1:6" x14ac:dyDescent="0.25">
      <c r="A296" s="209" t="s">
        <v>488</v>
      </c>
      <c r="B296" s="209" t="s">
        <v>420</v>
      </c>
      <c r="C296" s="209" t="s">
        <v>18</v>
      </c>
      <c r="D296" s="209" t="s">
        <v>786</v>
      </c>
      <c r="E296" s="209" t="s">
        <v>1247</v>
      </c>
      <c r="F296">
        <f>+VLOOKUP(C296,GIS!$B$2:$C$147,2,0)</f>
        <v>1</v>
      </c>
    </row>
    <row r="297" spans="1:6" x14ac:dyDescent="0.25">
      <c r="A297" s="209" t="s">
        <v>488</v>
      </c>
      <c r="B297" s="209" t="s">
        <v>420</v>
      </c>
      <c r="C297" s="209" t="s">
        <v>23</v>
      </c>
      <c r="D297" s="209" t="s">
        <v>787</v>
      </c>
      <c r="E297" s="209" t="s">
        <v>1248</v>
      </c>
      <c r="F297">
        <f>+VLOOKUP(C297,GIS!$B$2:$C$147,2,0)</f>
        <v>1</v>
      </c>
    </row>
    <row r="298" spans="1:6" x14ac:dyDescent="0.25">
      <c r="A298" s="209" t="s">
        <v>488</v>
      </c>
      <c r="B298" s="209" t="s">
        <v>420</v>
      </c>
      <c r="C298" s="209" t="s">
        <v>20</v>
      </c>
      <c r="D298" s="209" t="s">
        <v>788</v>
      </c>
      <c r="E298" s="209" t="s">
        <v>1249</v>
      </c>
      <c r="F298">
        <f>+VLOOKUP(C298,GIS!$B$2:$C$147,2,0)</f>
        <v>1</v>
      </c>
    </row>
    <row r="299" spans="1:6" x14ac:dyDescent="0.25">
      <c r="A299" s="209" t="s">
        <v>488</v>
      </c>
      <c r="B299" s="209" t="s">
        <v>420</v>
      </c>
      <c r="C299" s="209" t="s">
        <v>20</v>
      </c>
      <c r="D299" s="209" t="s">
        <v>789</v>
      </c>
      <c r="E299" s="209" t="s">
        <v>1250</v>
      </c>
      <c r="F299">
        <f>+VLOOKUP(C299,GIS!$B$2:$C$147,2,0)</f>
        <v>1</v>
      </c>
    </row>
    <row r="300" spans="1:6" x14ac:dyDescent="0.25">
      <c r="A300" s="209" t="s">
        <v>490</v>
      </c>
      <c r="B300" s="209" t="s">
        <v>416</v>
      </c>
      <c r="C300" s="209" t="s">
        <v>8</v>
      </c>
      <c r="D300" s="209" t="s">
        <v>790</v>
      </c>
      <c r="E300" s="209" t="s">
        <v>1251</v>
      </c>
      <c r="F300">
        <f>+VLOOKUP(C300,GIS!$B$2:$C$147,2,0)</f>
        <v>1</v>
      </c>
    </row>
    <row r="301" spans="1:6" x14ac:dyDescent="0.25">
      <c r="A301" s="209" t="s">
        <v>490</v>
      </c>
      <c r="B301" s="209" t="s">
        <v>413</v>
      </c>
      <c r="C301" s="209" t="s">
        <v>8</v>
      </c>
      <c r="D301" s="209" t="s">
        <v>791</v>
      </c>
      <c r="E301" s="209" t="s">
        <v>1252</v>
      </c>
      <c r="F301">
        <f>+VLOOKUP(C301,GIS!$B$2:$C$147,2,0)</f>
        <v>1</v>
      </c>
    </row>
    <row r="302" spans="1:6" x14ac:dyDescent="0.25">
      <c r="A302" s="209" t="s">
        <v>490</v>
      </c>
      <c r="B302" s="209" t="s">
        <v>413</v>
      </c>
      <c r="C302" s="209" t="s">
        <v>8</v>
      </c>
      <c r="D302" s="209" t="s">
        <v>792</v>
      </c>
      <c r="E302" s="209" t="s">
        <v>1253</v>
      </c>
      <c r="F302">
        <f>+VLOOKUP(C302,GIS!$B$2:$C$147,2,0)</f>
        <v>1</v>
      </c>
    </row>
    <row r="303" spans="1:6" x14ac:dyDescent="0.25">
      <c r="A303" s="209" t="s">
        <v>490</v>
      </c>
      <c r="B303" s="209" t="s">
        <v>413</v>
      </c>
      <c r="C303" s="209" t="s">
        <v>8</v>
      </c>
      <c r="D303" s="209" t="s">
        <v>793</v>
      </c>
      <c r="E303" s="209" t="s">
        <v>1254</v>
      </c>
      <c r="F303">
        <f>+VLOOKUP(C303,GIS!$B$2:$C$147,2,0)</f>
        <v>1</v>
      </c>
    </row>
    <row r="304" spans="1:6" x14ac:dyDescent="0.25">
      <c r="A304" s="209" t="s">
        <v>490</v>
      </c>
      <c r="B304" s="209" t="s">
        <v>413</v>
      </c>
      <c r="C304" s="209" t="s">
        <v>8</v>
      </c>
      <c r="D304" s="209" t="s">
        <v>794</v>
      </c>
      <c r="E304" s="209" t="s">
        <v>1255</v>
      </c>
      <c r="F304">
        <f>+VLOOKUP(C304,GIS!$B$2:$C$147,2,0)</f>
        <v>1</v>
      </c>
    </row>
    <row r="305" spans="1:6" x14ac:dyDescent="0.25">
      <c r="A305" s="209" t="s">
        <v>490</v>
      </c>
      <c r="B305" s="209" t="s">
        <v>413</v>
      </c>
      <c r="C305" s="209" t="s">
        <v>8</v>
      </c>
      <c r="D305" s="209" t="s">
        <v>795</v>
      </c>
      <c r="E305" s="209" t="s">
        <v>1256</v>
      </c>
      <c r="F305">
        <f>+VLOOKUP(C305,GIS!$B$2:$C$147,2,0)</f>
        <v>1</v>
      </c>
    </row>
    <row r="306" spans="1:6" x14ac:dyDescent="0.25">
      <c r="A306" s="209" t="s">
        <v>490</v>
      </c>
      <c r="B306" s="209" t="s">
        <v>413</v>
      </c>
      <c r="C306" s="209" t="s">
        <v>8</v>
      </c>
      <c r="D306" s="209" t="s">
        <v>796</v>
      </c>
      <c r="E306" s="209" t="s">
        <v>1257</v>
      </c>
      <c r="F306">
        <f>+VLOOKUP(C306,GIS!$B$2:$C$147,2,0)</f>
        <v>1</v>
      </c>
    </row>
    <row r="307" spans="1:6" x14ac:dyDescent="0.25">
      <c r="A307" s="209" t="s">
        <v>490</v>
      </c>
      <c r="B307" s="209" t="s">
        <v>413</v>
      </c>
      <c r="C307" s="209" t="s">
        <v>8</v>
      </c>
      <c r="D307" s="209" t="s">
        <v>797</v>
      </c>
      <c r="E307" s="209" t="s">
        <v>1258</v>
      </c>
      <c r="F307">
        <f>+VLOOKUP(C307,GIS!$B$2:$C$147,2,0)</f>
        <v>1</v>
      </c>
    </row>
    <row r="308" spans="1:6" x14ac:dyDescent="0.25">
      <c r="A308" s="209" t="s">
        <v>490</v>
      </c>
      <c r="B308" s="209" t="s">
        <v>413</v>
      </c>
      <c r="C308" s="209" t="s">
        <v>8</v>
      </c>
      <c r="D308" s="209" t="s">
        <v>798</v>
      </c>
      <c r="E308" s="209" t="s">
        <v>1259</v>
      </c>
      <c r="F308">
        <f>+VLOOKUP(C308,GIS!$B$2:$C$147,2,0)</f>
        <v>1</v>
      </c>
    </row>
    <row r="309" spans="1:6" x14ac:dyDescent="0.25">
      <c r="A309" s="209" t="s">
        <v>490</v>
      </c>
      <c r="B309" s="209" t="s">
        <v>413</v>
      </c>
      <c r="C309" s="209" t="s">
        <v>8</v>
      </c>
      <c r="D309" s="209" t="s">
        <v>799</v>
      </c>
      <c r="E309" s="209" t="s">
        <v>1260</v>
      </c>
      <c r="F309">
        <f>+VLOOKUP(C309,GIS!$B$2:$C$147,2,0)</f>
        <v>1</v>
      </c>
    </row>
    <row r="310" spans="1:6" x14ac:dyDescent="0.25">
      <c r="A310" s="209" t="s">
        <v>490</v>
      </c>
      <c r="B310" s="209" t="s">
        <v>413</v>
      </c>
      <c r="C310" s="209" t="s">
        <v>8</v>
      </c>
      <c r="D310" s="209" t="s">
        <v>800</v>
      </c>
      <c r="E310" s="209" t="s">
        <v>1261</v>
      </c>
      <c r="F310">
        <f>+VLOOKUP(C310,GIS!$B$2:$C$147,2,0)</f>
        <v>1</v>
      </c>
    </row>
    <row r="311" spans="1:6" x14ac:dyDescent="0.25">
      <c r="A311" s="209" t="s">
        <v>490</v>
      </c>
      <c r="B311" s="209" t="s">
        <v>413</v>
      </c>
      <c r="C311" s="209" t="s">
        <v>8</v>
      </c>
      <c r="D311" s="209" t="s">
        <v>801</v>
      </c>
      <c r="E311" s="209" t="s">
        <v>1262</v>
      </c>
      <c r="F311">
        <f>+VLOOKUP(C311,GIS!$B$2:$C$147,2,0)</f>
        <v>1</v>
      </c>
    </row>
    <row r="312" spans="1:6" x14ac:dyDescent="0.25">
      <c r="A312" s="209" t="s">
        <v>490</v>
      </c>
      <c r="B312" s="209" t="s">
        <v>416</v>
      </c>
      <c r="C312" s="209" t="s">
        <v>10</v>
      </c>
      <c r="D312" s="209" t="s">
        <v>802</v>
      </c>
      <c r="E312" s="209" t="s">
        <v>1263</v>
      </c>
      <c r="F312">
        <f>+VLOOKUP(C312,GIS!$B$2:$C$147,2,0)</f>
        <v>0</v>
      </c>
    </row>
    <row r="313" spans="1:6" x14ac:dyDescent="0.25">
      <c r="A313" s="209" t="s">
        <v>490</v>
      </c>
      <c r="B313" s="209" t="s">
        <v>416</v>
      </c>
      <c r="C313" s="209" t="s">
        <v>10</v>
      </c>
      <c r="D313" s="209" t="s">
        <v>803</v>
      </c>
      <c r="E313" s="209" t="s">
        <v>1264</v>
      </c>
      <c r="F313">
        <f>+VLOOKUP(C313,GIS!$B$2:$C$147,2,0)</f>
        <v>0</v>
      </c>
    </row>
    <row r="314" spans="1:6" x14ac:dyDescent="0.25">
      <c r="A314" s="209" t="s">
        <v>490</v>
      </c>
      <c r="B314" s="209" t="s">
        <v>417</v>
      </c>
      <c r="C314" s="209" t="s">
        <v>10</v>
      </c>
      <c r="D314" s="209" t="s">
        <v>804</v>
      </c>
      <c r="E314" s="209" t="s">
        <v>1265</v>
      </c>
      <c r="F314">
        <f>+VLOOKUP(C314,GIS!$B$2:$C$147,2,0)</f>
        <v>0</v>
      </c>
    </row>
    <row r="315" spans="1:6" x14ac:dyDescent="0.25">
      <c r="A315" s="209" t="s">
        <v>490</v>
      </c>
      <c r="B315" s="209" t="s">
        <v>417</v>
      </c>
      <c r="C315" s="209" t="s">
        <v>10</v>
      </c>
      <c r="D315" s="209" t="s">
        <v>805</v>
      </c>
      <c r="E315" s="209" t="s">
        <v>1266</v>
      </c>
      <c r="F315">
        <f>+VLOOKUP(C315,GIS!$B$2:$C$147,2,0)</f>
        <v>0</v>
      </c>
    </row>
    <row r="316" spans="1:6" x14ac:dyDescent="0.25">
      <c r="A316" s="209" t="s">
        <v>490</v>
      </c>
      <c r="B316" s="209" t="s">
        <v>417</v>
      </c>
      <c r="C316" s="209" t="s">
        <v>10</v>
      </c>
      <c r="D316" s="209" t="s">
        <v>806</v>
      </c>
      <c r="E316" s="209" t="s">
        <v>1267</v>
      </c>
      <c r="F316">
        <f>+VLOOKUP(C316,GIS!$B$2:$C$147,2,0)</f>
        <v>0</v>
      </c>
    </row>
    <row r="317" spans="1:6" x14ac:dyDescent="0.25">
      <c r="A317" s="209" t="s">
        <v>490</v>
      </c>
      <c r="B317" s="209" t="s">
        <v>417</v>
      </c>
      <c r="C317" s="209" t="s">
        <v>10</v>
      </c>
      <c r="D317" s="209" t="s">
        <v>807</v>
      </c>
      <c r="E317" s="209" t="s">
        <v>1268</v>
      </c>
      <c r="F317">
        <f>+VLOOKUP(C317,GIS!$B$2:$C$147,2,0)</f>
        <v>0</v>
      </c>
    </row>
    <row r="318" spans="1:6" x14ac:dyDescent="0.25">
      <c r="A318" s="209" t="s">
        <v>490</v>
      </c>
      <c r="B318" s="209" t="s">
        <v>417</v>
      </c>
      <c r="C318" s="209" t="s">
        <v>10</v>
      </c>
      <c r="D318" s="209" t="s">
        <v>808</v>
      </c>
      <c r="E318" s="209" t="s">
        <v>1269</v>
      </c>
      <c r="F318">
        <f>+VLOOKUP(C318,GIS!$B$2:$C$147,2,0)</f>
        <v>0</v>
      </c>
    </row>
    <row r="319" spans="1:6" x14ac:dyDescent="0.25">
      <c r="A319" s="209" t="s">
        <v>490</v>
      </c>
      <c r="B319" s="209" t="s">
        <v>418</v>
      </c>
      <c r="C319" s="209" t="s">
        <v>10</v>
      </c>
      <c r="D319" s="209" t="s">
        <v>809</v>
      </c>
      <c r="E319" s="209" t="s">
        <v>1270</v>
      </c>
      <c r="F319">
        <f>+VLOOKUP(C319,GIS!$B$2:$C$147,2,0)</f>
        <v>0</v>
      </c>
    </row>
    <row r="320" spans="1:6" x14ac:dyDescent="0.25">
      <c r="A320" s="209" t="s">
        <v>490</v>
      </c>
      <c r="B320" s="209" t="s">
        <v>418</v>
      </c>
      <c r="C320" s="209" t="s">
        <v>10</v>
      </c>
      <c r="D320" s="209" t="s">
        <v>810</v>
      </c>
      <c r="E320" s="209" t="s">
        <v>1271</v>
      </c>
      <c r="F320">
        <f>+VLOOKUP(C320,GIS!$B$2:$C$147,2,0)</f>
        <v>0</v>
      </c>
    </row>
    <row r="321" spans="1:6" x14ac:dyDescent="0.25">
      <c r="A321" s="209" t="s">
        <v>490</v>
      </c>
      <c r="B321" s="209" t="s">
        <v>418</v>
      </c>
      <c r="C321" s="209" t="s">
        <v>10</v>
      </c>
      <c r="D321" s="209" t="s">
        <v>811</v>
      </c>
      <c r="E321" s="209" t="s">
        <v>1272</v>
      </c>
      <c r="F321">
        <f>+VLOOKUP(C321,GIS!$B$2:$C$147,2,0)</f>
        <v>0</v>
      </c>
    </row>
    <row r="322" spans="1:6" x14ac:dyDescent="0.25">
      <c r="A322" s="209" t="s">
        <v>490</v>
      </c>
      <c r="B322" s="209" t="s">
        <v>418</v>
      </c>
      <c r="C322" s="209" t="s">
        <v>10</v>
      </c>
      <c r="D322" s="209" t="s">
        <v>812</v>
      </c>
      <c r="E322" s="209" t="s">
        <v>1273</v>
      </c>
      <c r="F322">
        <f>+VLOOKUP(C322,GIS!$B$2:$C$147,2,0)</f>
        <v>0</v>
      </c>
    </row>
    <row r="323" spans="1:6" x14ac:dyDescent="0.25">
      <c r="A323" s="209" t="s">
        <v>490</v>
      </c>
      <c r="B323" s="209" t="s">
        <v>418</v>
      </c>
      <c r="C323" s="209" t="s">
        <v>10</v>
      </c>
      <c r="D323" s="209" t="s">
        <v>813</v>
      </c>
      <c r="E323" s="209" t="s">
        <v>1274</v>
      </c>
      <c r="F323">
        <f>+VLOOKUP(C323,GIS!$B$2:$C$147,2,0)</f>
        <v>0</v>
      </c>
    </row>
    <row r="324" spans="1:6" x14ac:dyDescent="0.25">
      <c r="A324" s="209" t="s">
        <v>490</v>
      </c>
      <c r="B324" s="209" t="s">
        <v>418</v>
      </c>
      <c r="C324" s="209" t="s">
        <v>10</v>
      </c>
      <c r="D324" s="209" t="s">
        <v>814</v>
      </c>
      <c r="E324" s="209" t="s">
        <v>1275</v>
      </c>
      <c r="F324">
        <f>+VLOOKUP(C324,GIS!$B$2:$C$147,2,0)</f>
        <v>0</v>
      </c>
    </row>
    <row r="325" spans="1:6" x14ac:dyDescent="0.25">
      <c r="A325" s="209" t="s">
        <v>490</v>
      </c>
      <c r="B325" s="209" t="s">
        <v>418</v>
      </c>
      <c r="C325" s="209" t="s">
        <v>10</v>
      </c>
      <c r="D325" s="209" t="s">
        <v>815</v>
      </c>
      <c r="E325" s="209" t="s">
        <v>1276</v>
      </c>
      <c r="F325">
        <f>+VLOOKUP(C325,GIS!$B$2:$C$147,2,0)</f>
        <v>0</v>
      </c>
    </row>
    <row r="326" spans="1:6" x14ac:dyDescent="0.25">
      <c r="A326" s="209" t="s">
        <v>490</v>
      </c>
      <c r="B326" s="209" t="s">
        <v>418</v>
      </c>
      <c r="C326" s="209" t="s">
        <v>10</v>
      </c>
      <c r="D326" s="209" t="s">
        <v>816</v>
      </c>
      <c r="E326" s="209" t="s">
        <v>1277</v>
      </c>
      <c r="F326">
        <f>+VLOOKUP(C326,GIS!$B$2:$C$147,2,0)</f>
        <v>0</v>
      </c>
    </row>
    <row r="327" spans="1:6" x14ac:dyDescent="0.25">
      <c r="A327" s="209" t="s">
        <v>490</v>
      </c>
      <c r="B327" s="209" t="s">
        <v>418</v>
      </c>
      <c r="C327" s="209" t="s">
        <v>10</v>
      </c>
      <c r="D327" s="209" t="s">
        <v>817</v>
      </c>
      <c r="E327" s="209" t="s">
        <v>1278</v>
      </c>
      <c r="F327">
        <f>+VLOOKUP(C327,GIS!$B$2:$C$147,2,0)</f>
        <v>0</v>
      </c>
    </row>
    <row r="328" spans="1:6" x14ac:dyDescent="0.25">
      <c r="A328" s="209" t="s">
        <v>490</v>
      </c>
      <c r="B328" s="209" t="s">
        <v>418</v>
      </c>
      <c r="C328" s="209" t="s">
        <v>10</v>
      </c>
      <c r="D328" s="209" t="s">
        <v>818</v>
      </c>
      <c r="E328" s="209" t="s">
        <v>1279</v>
      </c>
      <c r="F328">
        <f>+VLOOKUP(C328,GIS!$B$2:$C$147,2,0)</f>
        <v>0</v>
      </c>
    </row>
    <row r="329" spans="1:6" x14ac:dyDescent="0.25">
      <c r="A329" s="209" t="s">
        <v>490</v>
      </c>
      <c r="B329" s="209" t="s">
        <v>418</v>
      </c>
      <c r="C329" s="209" t="s">
        <v>10</v>
      </c>
      <c r="D329" s="209" t="s">
        <v>819</v>
      </c>
      <c r="E329" s="209" t="s">
        <v>1280</v>
      </c>
      <c r="F329">
        <f>+VLOOKUP(C329,GIS!$B$2:$C$147,2,0)</f>
        <v>0</v>
      </c>
    </row>
    <row r="330" spans="1:6" x14ac:dyDescent="0.25">
      <c r="A330" s="209" t="s">
        <v>490</v>
      </c>
      <c r="B330" s="209" t="s">
        <v>418</v>
      </c>
      <c r="C330" s="209" t="s">
        <v>10</v>
      </c>
      <c r="D330" s="209" t="s">
        <v>820</v>
      </c>
      <c r="E330" s="209" t="s">
        <v>1281</v>
      </c>
      <c r="F330">
        <f>+VLOOKUP(C330,GIS!$B$2:$C$147,2,0)</f>
        <v>0</v>
      </c>
    </row>
    <row r="331" spans="1:6" x14ac:dyDescent="0.25">
      <c r="A331" s="209" t="s">
        <v>490</v>
      </c>
      <c r="B331" s="209" t="s">
        <v>418</v>
      </c>
      <c r="C331" s="209" t="s">
        <v>10</v>
      </c>
      <c r="D331" s="209" t="s">
        <v>821</v>
      </c>
      <c r="E331" s="209" t="s">
        <v>1282</v>
      </c>
      <c r="F331">
        <f>+VLOOKUP(C331,GIS!$B$2:$C$147,2,0)</f>
        <v>0</v>
      </c>
    </row>
    <row r="332" spans="1:6" x14ac:dyDescent="0.25">
      <c r="A332" s="209" t="s">
        <v>490</v>
      </c>
      <c r="B332" s="209" t="s">
        <v>413</v>
      </c>
      <c r="C332" s="209" t="s">
        <v>10</v>
      </c>
      <c r="D332" s="209" t="s">
        <v>822</v>
      </c>
      <c r="E332" s="209" t="s">
        <v>1283</v>
      </c>
      <c r="F332">
        <f>+VLOOKUP(C332,GIS!$B$2:$C$147,2,0)</f>
        <v>0</v>
      </c>
    </row>
    <row r="333" spans="1:6" x14ac:dyDescent="0.25">
      <c r="A333" s="209" t="s">
        <v>490</v>
      </c>
      <c r="B333" s="209" t="s">
        <v>413</v>
      </c>
      <c r="C333" s="209" t="s">
        <v>10</v>
      </c>
      <c r="D333" s="209" t="s">
        <v>823</v>
      </c>
      <c r="E333" s="209" t="s">
        <v>1284</v>
      </c>
      <c r="F333">
        <f>+VLOOKUP(C333,GIS!$B$2:$C$147,2,0)</f>
        <v>0</v>
      </c>
    </row>
    <row r="334" spans="1:6" x14ac:dyDescent="0.25">
      <c r="A334" s="209" t="s">
        <v>490</v>
      </c>
      <c r="B334" s="209" t="s">
        <v>413</v>
      </c>
      <c r="C334" s="209" t="s">
        <v>10</v>
      </c>
      <c r="D334" s="209" t="s">
        <v>824</v>
      </c>
      <c r="E334" s="209" t="s">
        <v>1285</v>
      </c>
      <c r="F334">
        <f>+VLOOKUP(C334,GIS!$B$2:$C$147,2,0)</f>
        <v>0</v>
      </c>
    </row>
    <row r="335" spans="1:6" x14ac:dyDescent="0.25">
      <c r="A335" s="209" t="s">
        <v>490</v>
      </c>
      <c r="B335" s="209" t="s">
        <v>413</v>
      </c>
      <c r="C335" s="209" t="s">
        <v>10</v>
      </c>
      <c r="D335" s="209" t="s">
        <v>825</v>
      </c>
      <c r="E335" s="209" t="s">
        <v>1286</v>
      </c>
      <c r="F335">
        <f>+VLOOKUP(C335,GIS!$B$2:$C$147,2,0)</f>
        <v>0</v>
      </c>
    </row>
    <row r="336" spans="1:6" x14ac:dyDescent="0.25">
      <c r="A336" s="209" t="s">
        <v>490</v>
      </c>
      <c r="B336" s="209" t="s">
        <v>413</v>
      </c>
      <c r="C336" s="209" t="s">
        <v>1</v>
      </c>
      <c r="D336" s="209" t="s">
        <v>826</v>
      </c>
      <c r="E336" s="209" t="s">
        <v>1287</v>
      </c>
      <c r="F336">
        <f>+VLOOKUP(C336,GIS!$B$2:$C$147,2,0)</f>
        <v>1</v>
      </c>
    </row>
    <row r="337" spans="1:6" x14ac:dyDescent="0.25">
      <c r="A337" s="209" t="s">
        <v>490</v>
      </c>
      <c r="B337" s="209" t="s">
        <v>413</v>
      </c>
      <c r="C337" s="209" t="s">
        <v>1</v>
      </c>
      <c r="D337" s="209" t="s">
        <v>827</v>
      </c>
      <c r="E337" s="209" t="s">
        <v>1288</v>
      </c>
      <c r="F337">
        <f>+VLOOKUP(C337,GIS!$B$2:$C$147,2,0)</f>
        <v>1</v>
      </c>
    </row>
    <row r="338" spans="1:6" x14ac:dyDescent="0.25">
      <c r="A338" s="209" t="s">
        <v>490</v>
      </c>
      <c r="B338" s="209" t="s">
        <v>413</v>
      </c>
      <c r="C338" s="209" t="s">
        <v>1</v>
      </c>
      <c r="D338" s="209" t="s">
        <v>828</v>
      </c>
      <c r="E338" s="209" t="s">
        <v>1289</v>
      </c>
      <c r="F338">
        <f>+VLOOKUP(C338,GIS!$B$2:$C$147,2,0)</f>
        <v>1</v>
      </c>
    </row>
    <row r="339" spans="1:6" x14ac:dyDescent="0.25">
      <c r="A339" s="209" t="s">
        <v>490</v>
      </c>
      <c r="B339" s="209" t="s">
        <v>413</v>
      </c>
      <c r="C339" s="209" t="s">
        <v>1</v>
      </c>
      <c r="D339" s="209" t="s">
        <v>829</v>
      </c>
      <c r="E339" s="209" t="s">
        <v>1290</v>
      </c>
      <c r="F339">
        <f>+VLOOKUP(C339,GIS!$B$2:$C$147,2,0)</f>
        <v>1</v>
      </c>
    </row>
    <row r="340" spans="1:6" x14ac:dyDescent="0.25">
      <c r="A340" s="209" t="s">
        <v>490</v>
      </c>
      <c r="B340" s="209" t="s">
        <v>413</v>
      </c>
      <c r="C340" s="209" t="s">
        <v>1</v>
      </c>
      <c r="D340" s="209" t="s">
        <v>830</v>
      </c>
      <c r="E340" s="209" t="s">
        <v>1291</v>
      </c>
      <c r="F340">
        <f>+VLOOKUP(C340,GIS!$B$2:$C$147,2,0)</f>
        <v>1</v>
      </c>
    </row>
    <row r="341" spans="1:6" x14ac:dyDescent="0.25">
      <c r="A341" s="209" t="s">
        <v>490</v>
      </c>
      <c r="B341" s="209" t="s">
        <v>413</v>
      </c>
      <c r="C341" s="209" t="s">
        <v>1</v>
      </c>
      <c r="D341" s="209" t="s">
        <v>831</v>
      </c>
      <c r="E341" s="209" t="s">
        <v>1292</v>
      </c>
      <c r="F341">
        <f>+VLOOKUP(C341,GIS!$B$2:$C$147,2,0)</f>
        <v>1</v>
      </c>
    </row>
    <row r="342" spans="1:6" x14ac:dyDescent="0.25">
      <c r="A342" s="209" t="s">
        <v>490</v>
      </c>
      <c r="B342" s="209" t="s">
        <v>413</v>
      </c>
      <c r="C342" s="209" t="s">
        <v>1</v>
      </c>
      <c r="D342" s="209" t="s">
        <v>832</v>
      </c>
      <c r="E342" s="209" t="s">
        <v>1293</v>
      </c>
      <c r="F342">
        <f>+VLOOKUP(C342,GIS!$B$2:$C$147,2,0)</f>
        <v>1</v>
      </c>
    </row>
    <row r="343" spans="1:6" x14ac:dyDescent="0.25">
      <c r="A343" s="209" t="s">
        <v>490</v>
      </c>
      <c r="B343" s="209" t="s">
        <v>413</v>
      </c>
      <c r="C343" s="209" t="s">
        <v>1</v>
      </c>
      <c r="D343" s="209" t="s">
        <v>833</v>
      </c>
      <c r="E343" s="209" t="s">
        <v>1294</v>
      </c>
      <c r="F343">
        <f>+VLOOKUP(C343,GIS!$B$2:$C$147,2,0)</f>
        <v>1</v>
      </c>
    </row>
    <row r="344" spans="1:6" x14ac:dyDescent="0.25">
      <c r="A344" s="209" t="s">
        <v>490</v>
      </c>
      <c r="B344" s="209" t="s">
        <v>413</v>
      </c>
      <c r="C344" s="209" t="s">
        <v>1</v>
      </c>
      <c r="D344" s="209" t="s">
        <v>834</v>
      </c>
      <c r="E344" s="209" t="s">
        <v>1295</v>
      </c>
      <c r="F344">
        <f>+VLOOKUP(C344,GIS!$B$2:$C$147,2,0)</f>
        <v>1</v>
      </c>
    </row>
    <row r="345" spans="1:6" x14ac:dyDescent="0.25">
      <c r="A345" s="209" t="s">
        <v>490</v>
      </c>
      <c r="B345" s="209" t="s">
        <v>413</v>
      </c>
      <c r="C345" s="209" t="s">
        <v>1</v>
      </c>
      <c r="D345" s="209" t="s">
        <v>835</v>
      </c>
      <c r="E345" s="209" t="s">
        <v>1296</v>
      </c>
      <c r="F345">
        <f>+VLOOKUP(C345,GIS!$B$2:$C$147,2,0)</f>
        <v>1</v>
      </c>
    </row>
    <row r="346" spans="1:6" x14ac:dyDescent="0.25">
      <c r="A346" s="209" t="s">
        <v>489</v>
      </c>
      <c r="B346" s="209" t="s">
        <v>53</v>
      </c>
      <c r="C346" s="209" t="s">
        <v>67</v>
      </c>
      <c r="D346" s="209" t="s">
        <v>836</v>
      </c>
      <c r="E346" s="209" t="s">
        <v>1297</v>
      </c>
      <c r="F346">
        <f>+VLOOKUP(C346,GIS!$B$2:$C$147,2,0)</f>
        <v>0</v>
      </c>
    </row>
    <row r="347" spans="1:6" x14ac:dyDescent="0.25">
      <c r="A347" s="209" t="s">
        <v>489</v>
      </c>
      <c r="B347" s="209" t="s">
        <v>53</v>
      </c>
      <c r="C347" s="209" t="s">
        <v>67</v>
      </c>
      <c r="D347" s="209" t="s">
        <v>837</v>
      </c>
      <c r="E347" s="209" t="s">
        <v>1298</v>
      </c>
      <c r="F347">
        <f>+VLOOKUP(C347,GIS!$B$2:$C$147,2,0)</f>
        <v>0</v>
      </c>
    </row>
    <row r="348" spans="1:6" x14ac:dyDescent="0.25">
      <c r="A348" s="209" t="s">
        <v>489</v>
      </c>
      <c r="B348" s="209" t="s">
        <v>45</v>
      </c>
      <c r="C348" s="209" t="s">
        <v>45</v>
      </c>
      <c r="D348" s="209" t="s">
        <v>838</v>
      </c>
      <c r="E348" s="209" t="s">
        <v>1299</v>
      </c>
      <c r="F348">
        <f>+VLOOKUP(C348,GIS!$B$2:$C$147,2,0)</f>
        <v>0</v>
      </c>
    </row>
    <row r="349" spans="1:6" x14ac:dyDescent="0.25">
      <c r="A349" s="209" t="s">
        <v>489</v>
      </c>
      <c r="B349" s="209" t="s">
        <v>45</v>
      </c>
      <c r="C349" s="209" t="s">
        <v>45</v>
      </c>
      <c r="D349" s="209" t="s">
        <v>839</v>
      </c>
      <c r="E349" s="209" t="s">
        <v>1300</v>
      </c>
      <c r="F349">
        <f>+VLOOKUP(C349,GIS!$B$2:$C$147,2,0)</f>
        <v>0</v>
      </c>
    </row>
    <row r="350" spans="1:6" x14ac:dyDescent="0.25">
      <c r="A350" s="209" t="s">
        <v>489</v>
      </c>
      <c r="B350" s="209" t="s">
        <v>45</v>
      </c>
      <c r="C350" s="209" t="s">
        <v>45</v>
      </c>
      <c r="D350" s="209" t="s">
        <v>840</v>
      </c>
      <c r="E350" s="209" t="s">
        <v>1301</v>
      </c>
      <c r="F350">
        <f>+VLOOKUP(C350,GIS!$B$2:$C$147,2,0)</f>
        <v>0</v>
      </c>
    </row>
    <row r="351" spans="1:6" x14ac:dyDescent="0.25">
      <c r="A351" s="209" t="s">
        <v>489</v>
      </c>
      <c r="B351" s="209" t="s">
        <v>45</v>
      </c>
      <c r="C351" s="209" t="s">
        <v>45</v>
      </c>
      <c r="D351" s="209" t="s">
        <v>841</v>
      </c>
      <c r="E351" s="209" t="s">
        <v>1302</v>
      </c>
      <c r="F351">
        <f>+VLOOKUP(C351,GIS!$B$2:$C$147,2,0)</f>
        <v>0</v>
      </c>
    </row>
    <row r="352" spans="1:6" x14ac:dyDescent="0.25">
      <c r="A352" s="209" t="s">
        <v>489</v>
      </c>
      <c r="B352" s="209" t="s">
        <v>45</v>
      </c>
      <c r="C352" s="209" t="s">
        <v>45</v>
      </c>
      <c r="D352" s="209" t="s">
        <v>842</v>
      </c>
      <c r="E352" s="209" t="s">
        <v>1303</v>
      </c>
      <c r="F352">
        <f>+VLOOKUP(C352,GIS!$B$2:$C$147,2,0)</f>
        <v>0</v>
      </c>
    </row>
    <row r="353" spans="1:6" x14ac:dyDescent="0.25">
      <c r="A353" s="209" t="s">
        <v>489</v>
      </c>
      <c r="B353" s="209" t="s">
        <v>45</v>
      </c>
      <c r="C353" s="209" t="s">
        <v>45</v>
      </c>
      <c r="D353" s="209" t="s">
        <v>843</v>
      </c>
      <c r="E353" s="209" t="s">
        <v>1304</v>
      </c>
      <c r="F353">
        <f>+VLOOKUP(C353,GIS!$B$2:$C$147,2,0)</f>
        <v>0</v>
      </c>
    </row>
    <row r="354" spans="1:6" x14ac:dyDescent="0.25">
      <c r="A354" s="209" t="s">
        <v>489</v>
      </c>
      <c r="B354" s="209" t="s">
        <v>45</v>
      </c>
      <c r="C354" s="209" t="s">
        <v>45</v>
      </c>
      <c r="D354" s="209" t="s">
        <v>844</v>
      </c>
      <c r="E354" s="209" t="s">
        <v>1305</v>
      </c>
      <c r="F354">
        <f>+VLOOKUP(C354,GIS!$B$2:$C$147,2,0)</f>
        <v>0</v>
      </c>
    </row>
    <row r="355" spans="1:6" x14ac:dyDescent="0.25">
      <c r="A355" s="209" t="s">
        <v>489</v>
      </c>
      <c r="B355" s="209" t="s">
        <v>45</v>
      </c>
      <c r="C355" s="209" t="s">
        <v>45</v>
      </c>
      <c r="D355" s="209" t="s">
        <v>845</v>
      </c>
      <c r="E355" s="209" t="s">
        <v>1306</v>
      </c>
      <c r="F355">
        <f>+VLOOKUP(C355,GIS!$B$2:$C$147,2,0)</f>
        <v>0</v>
      </c>
    </row>
    <row r="356" spans="1:6" x14ac:dyDescent="0.25">
      <c r="A356" s="209" t="s">
        <v>489</v>
      </c>
      <c r="B356" s="209" t="s">
        <v>45</v>
      </c>
      <c r="C356" s="209" t="s">
        <v>45</v>
      </c>
      <c r="D356" s="209" t="s">
        <v>846</v>
      </c>
      <c r="E356" s="209" t="s">
        <v>1307</v>
      </c>
      <c r="F356">
        <f>+VLOOKUP(C356,GIS!$B$2:$C$147,2,0)</f>
        <v>0</v>
      </c>
    </row>
    <row r="357" spans="1:6" x14ac:dyDescent="0.25">
      <c r="A357" s="209" t="s">
        <v>489</v>
      </c>
      <c r="B357" s="209" t="s">
        <v>45</v>
      </c>
      <c r="C357" s="209" t="s">
        <v>45</v>
      </c>
      <c r="D357" s="209" t="s">
        <v>847</v>
      </c>
      <c r="E357" s="209" t="s">
        <v>1308</v>
      </c>
      <c r="F357">
        <f>+VLOOKUP(C357,GIS!$B$2:$C$147,2,0)</f>
        <v>0</v>
      </c>
    </row>
    <row r="358" spans="1:6" x14ac:dyDescent="0.25">
      <c r="A358" s="209" t="s">
        <v>489</v>
      </c>
      <c r="B358" s="209" t="s">
        <v>45</v>
      </c>
      <c r="C358" s="209" t="s">
        <v>45</v>
      </c>
      <c r="D358" s="209" t="s">
        <v>848</v>
      </c>
      <c r="E358" s="209" t="s">
        <v>1309</v>
      </c>
      <c r="F358">
        <f>+VLOOKUP(C358,GIS!$B$2:$C$147,2,0)</f>
        <v>0</v>
      </c>
    </row>
    <row r="359" spans="1:6" x14ac:dyDescent="0.25">
      <c r="A359" s="209" t="s">
        <v>489</v>
      </c>
      <c r="B359" s="209" t="s">
        <v>45</v>
      </c>
      <c r="C359" s="209" t="s">
        <v>45</v>
      </c>
      <c r="D359" s="209" t="s">
        <v>849</v>
      </c>
      <c r="E359" s="209" t="s">
        <v>1310</v>
      </c>
      <c r="F359">
        <f>+VLOOKUP(C359,GIS!$B$2:$C$147,2,0)</f>
        <v>0</v>
      </c>
    </row>
    <row r="360" spans="1:6" x14ac:dyDescent="0.25">
      <c r="A360" s="209" t="s">
        <v>488</v>
      </c>
      <c r="B360" s="209" t="s">
        <v>428</v>
      </c>
      <c r="C360" s="209" t="s">
        <v>33</v>
      </c>
      <c r="D360" s="209" t="s">
        <v>850</v>
      </c>
      <c r="E360" s="209" t="s">
        <v>1311</v>
      </c>
      <c r="F360">
        <f>+VLOOKUP(C360,GIS!$B$2:$C$147,2,0)</f>
        <v>1</v>
      </c>
    </row>
    <row r="361" spans="1:6" x14ac:dyDescent="0.25">
      <c r="A361" s="209" t="s">
        <v>488</v>
      </c>
      <c r="B361" s="209" t="s">
        <v>428</v>
      </c>
      <c r="C361" s="209" t="s">
        <v>33</v>
      </c>
      <c r="D361" s="209" t="s">
        <v>851</v>
      </c>
      <c r="E361" s="209" t="s">
        <v>1312</v>
      </c>
      <c r="F361">
        <f>+VLOOKUP(C361,GIS!$B$2:$C$147,2,0)</f>
        <v>1</v>
      </c>
    </row>
    <row r="362" spans="1:6" x14ac:dyDescent="0.25">
      <c r="A362" s="209" t="s">
        <v>488</v>
      </c>
      <c r="B362" s="209" t="s">
        <v>428</v>
      </c>
      <c r="C362" s="209" t="s">
        <v>33</v>
      </c>
      <c r="D362" s="209" t="s">
        <v>852</v>
      </c>
      <c r="E362" s="209" t="s">
        <v>1313</v>
      </c>
      <c r="F362">
        <f>+VLOOKUP(C362,GIS!$B$2:$C$147,2,0)</f>
        <v>1</v>
      </c>
    </row>
    <row r="363" spans="1:6" x14ac:dyDescent="0.25">
      <c r="A363" s="209" t="s">
        <v>488</v>
      </c>
      <c r="B363" s="209" t="s">
        <v>428</v>
      </c>
      <c r="C363" s="209" t="s">
        <v>33</v>
      </c>
      <c r="D363" s="209" t="s">
        <v>853</v>
      </c>
      <c r="E363" s="209" t="s">
        <v>1314</v>
      </c>
      <c r="F363">
        <f>+VLOOKUP(C363,GIS!$B$2:$C$147,2,0)</f>
        <v>1</v>
      </c>
    </row>
    <row r="364" spans="1:6" x14ac:dyDescent="0.25">
      <c r="A364" s="209" t="s">
        <v>488</v>
      </c>
      <c r="B364" s="209" t="s">
        <v>22</v>
      </c>
      <c r="C364" s="209" t="s">
        <v>33</v>
      </c>
      <c r="D364" s="209" t="s">
        <v>854</v>
      </c>
      <c r="E364" s="209" t="s">
        <v>1315</v>
      </c>
      <c r="F364">
        <f>+VLOOKUP(C364,GIS!$B$2:$C$147,2,0)</f>
        <v>1</v>
      </c>
    </row>
    <row r="365" spans="1:6" x14ac:dyDescent="0.25">
      <c r="A365" s="209" t="s">
        <v>488</v>
      </c>
      <c r="B365" s="209" t="s">
        <v>22</v>
      </c>
      <c r="C365" s="209" t="s">
        <v>33</v>
      </c>
      <c r="D365" s="209" t="s">
        <v>855</v>
      </c>
      <c r="E365" s="209" t="s">
        <v>1316</v>
      </c>
      <c r="F365">
        <f>+VLOOKUP(C365,GIS!$B$2:$C$147,2,0)</f>
        <v>1</v>
      </c>
    </row>
    <row r="366" spans="1:6" x14ac:dyDescent="0.25">
      <c r="A366" s="209" t="s">
        <v>488</v>
      </c>
      <c r="B366" s="209" t="s">
        <v>22</v>
      </c>
      <c r="C366" s="209" t="s">
        <v>33</v>
      </c>
      <c r="D366" s="209" t="s">
        <v>856</v>
      </c>
      <c r="E366" s="209" t="s">
        <v>1317</v>
      </c>
      <c r="F366">
        <f>+VLOOKUP(C366,GIS!$B$2:$C$147,2,0)</f>
        <v>1</v>
      </c>
    </row>
    <row r="367" spans="1:6" x14ac:dyDescent="0.25">
      <c r="A367" s="209" t="s">
        <v>488</v>
      </c>
      <c r="B367" s="209" t="s">
        <v>22</v>
      </c>
      <c r="C367" s="209" t="s">
        <v>33</v>
      </c>
      <c r="D367" s="209" t="s">
        <v>857</v>
      </c>
      <c r="E367" s="209" t="s">
        <v>1318</v>
      </c>
      <c r="F367">
        <f>+VLOOKUP(C367,GIS!$B$2:$C$147,2,0)</f>
        <v>1</v>
      </c>
    </row>
    <row r="368" spans="1:6" x14ac:dyDescent="0.25">
      <c r="A368" s="209" t="s">
        <v>488</v>
      </c>
      <c r="B368" s="209" t="s">
        <v>22</v>
      </c>
      <c r="C368" s="209" t="s">
        <v>31</v>
      </c>
      <c r="D368" s="209" t="s">
        <v>858</v>
      </c>
      <c r="E368" s="209" t="s">
        <v>1319</v>
      </c>
      <c r="F368">
        <f>+VLOOKUP(C368,GIS!$B$2:$C$147,2,0)</f>
        <v>1</v>
      </c>
    </row>
    <row r="369" spans="1:6" x14ac:dyDescent="0.25">
      <c r="A369" s="209" t="s">
        <v>488</v>
      </c>
      <c r="B369" s="209" t="s">
        <v>426</v>
      </c>
      <c r="C369" s="209" t="s">
        <v>37</v>
      </c>
      <c r="D369" s="209" t="s">
        <v>859</v>
      </c>
      <c r="E369" s="209" t="s">
        <v>1320</v>
      </c>
      <c r="F369">
        <f>+VLOOKUP(C369,GIS!$B$2:$C$147,2,0)</f>
        <v>1</v>
      </c>
    </row>
    <row r="370" spans="1:6" x14ac:dyDescent="0.25">
      <c r="A370" s="209" t="s">
        <v>488</v>
      </c>
      <c r="B370" s="209" t="s">
        <v>426</v>
      </c>
      <c r="C370" s="209" t="s">
        <v>37</v>
      </c>
      <c r="D370" s="209" t="s">
        <v>860</v>
      </c>
      <c r="E370" s="209" t="s">
        <v>1321</v>
      </c>
      <c r="F370">
        <f>+VLOOKUP(C370,GIS!$B$2:$C$147,2,0)</f>
        <v>1</v>
      </c>
    </row>
    <row r="371" spans="1:6" x14ac:dyDescent="0.25">
      <c r="A371" s="209" t="s">
        <v>488</v>
      </c>
      <c r="B371" s="209" t="s">
        <v>426</v>
      </c>
      <c r="C371" s="209" t="s">
        <v>37</v>
      </c>
      <c r="D371" s="209" t="s">
        <v>861</v>
      </c>
      <c r="E371" s="209" t="s">
        <v>1322</v>
      </c>
      <c r="F371">
        <f>+VLOOKUP(C371,GIS!$B$2:$C$147,2,0)</f>
        <v>1</v>
      </c>
    </row>
    <row r="372" spans="1:6" x14ac:dyDescent="0.25">
      <c r="A372" s="209" t="s">
        <v>488</v>
      </c>
      <c r="B372" s="209" t="s">
        <v>426</v>
      </c>
      <c r="C372" s="209" t="s">
        <v>37</v>
      </c>
      <c r="D372" s="209" t="s">
        <v>862</v>
      </c>
      <c r="E372" s="209" t="s">
        <v>1323</v>
      </c>
      <c r="F372">
        <f>+VLOOKUP(C372,GIS!$B$2:$C$147,2,0)</f>
        <v>1</v>
      </c>
    </row>
    <row r="373" spans="1:6" x14ac:dyDescent="0.25">
      <c r="A373" s="209" t="s">
        <v>488</v>
      </c>
      <c r="B373" s="209" t="s">
        <v>426</v>
      </c>
      <c r="C373" s="209" t="s">
        <v>37</v>
      </c>
      <c r="D373" s="209" t="s">
        <v>863</v>
      </c>
      <c r="E373" s="209" t="s">
        <v>1324</v>
      </c>
      <c r="F373">
        <f>+VLOOKUP(C373,GIS!$B$2:$C$147,2,0)</f>
        <v>1</v>
      </c>
    </row>
    <row r="374" spans="1:6" x14ac:dyDescent="0.25">
      <c r="A374" s="209" t="s">
        <v>488</v>
      </c>
      <c r="B374" s="209" t="s">
        <v>426</v>
      </c>
      <c r="C374" s="209" t="s">
        <v>37</v>
      </c>
      <c r="D374" s="209" t="s">
        <v>864</v>
      </c>
      <c r="E374" s="209" t="s">
        <v>1325</v>
      </c>
      <c r="F374">
        <f>+VLOOKUP(C374,GIS!$B$2:$C$147,2,0)</f>
        <v>1</v>
      </c>
    </row>
    <row r="375" spans="1:6" x14ac:dyDescent="0.25">
      <c r="A375" s="209" t="s">
        <v>488</v>
      </c>
      <c r="B375" s="209" t="s">
        <v>426</v>
      </c>
      <c r="C375" s="209" t="s">
        <v>37</v>
      </c>
      <c r="D375" s="209" t="s">
        <v>865</v>
      </c>
      <c r="E375" s="209" t="s">
        <v>1326</v>
      </c>
      <c r="F375">
        <f>+VLOOKUP(C375,GIS!$B$2:$C$147,2,0)</f>
        <v>1</v>
      </c>
    </row>
    <row r="376" spans="1:6" x14ac:dyDescent="0.25">
      <c r="A376" s="209" t="s">
        <v>488</v>
      </c>
      <c r="B376" s="209" t="s">
        <v>426</v>
      </c>
      <c r="C376" s="209" t="s">
        <v>37</v>
      </c>
      <c r="D376" s="209" t="s">
        <v>866</v>
      </c>
      <c r="E376" s="209" t="s">
        <v>1327</v>
      </c>
      <c r="F376">
        <f>+VLOOKUP(C376,GIS!$B$2:$C$147,2,0)</f>
        <v>1</v>
      </c>
    </row>
    <row r="377" spans="1:6" x14ac:dyDescent="0.25">
      <c r="A377" s="209" t="s">
        <v>488</v>
      </c>
      <c r="B377" s="209" t="s">
        <v>426</v>
      </c>
      <c r="C377" s="209" t="s">
        <v>37</v>
      </c>
      <c r="D377" s="209" t="s">
        <v>867</v>
      </c>
      <c r="E377" s="209" t="s">
        <v>1328</v>
      </c>
      <c r="F377">
        <f>+VLOOKUP(C377,GIS!$B$2:$C$147,2,0)</f>
        <v>1</v>
      </c>
    </row>
    <row r="378" spans="1:6" x14ac:dyDescent="0.25">
      <c r="A378" s="209" t="s">
        <v>488</v>
      </c>
      <c r="B378" s="209" t="s">
        <v>486</v>
      </c>
      <c r="C378" s="209" t="s">
        <v>37</v>
      </c>
      <c r="D378" s="209" t="s">
        <v>868</v>
      </c>
      <c r="E378" s="209" t="s">
        <v>1329</v>
      </c>
      <c r="F378">
        <f>+VLOOKUP(C378,GIS!$B$2:$C$147,2,0)</f>
        <v>1</v>
      </c>
    </row>
    <row r="379" spans="1:6" x14ac:dyDescent="0.25">
      <c r="A379" s="209" t="s">
        <v>488</v>
      </c>
      <c r="B379" s="209" t="s">
        <v>486</v>
      </c>
      <c r="C379" s="209" t="s">
        <v>37</v>
      </c>
      <c r="D379" s="209" t="s">
        <v>869</v>
      </c>
      <c r="E379" s="209" t="s">
        <v>1330</v>
      </c>
      <c r="F379">
        <f>+VLOOKUP(C379,GIS!$B$2:$C$147,2,0)</f>
        <v>1</v>
      </c>
    </row>
    <row r="380" spans="1:6" x14ac:dyDescent="0.25">
      <c r="A380" s="209" t="s">
        <v>488</v>
      </c>
      <c r="B380" s="209" t="s">
        <v>428</v>
      </c>
      <c r="C380" s="209" t="s">
        <v>33</v>
      </c>
      <c r="D380" s="209" t="s">
        <v>870</v>
      </c>
      <c r="E380" s="209" t="s">
        <v>1331</v>
      </c>
      <c r="F380">
        <f>+VLOOKUP(C380,GIS!$B$2:$C$147,2,0)</f>
        <v>1</v>
      </c>
    </row>
    <row r="381" spans="1:6" x14ac:dyDescent="0.25">
      <c r="A381" s="209" t="s">
        <v>488</v>
      </c>
      <c r="B381" s="209" t="s">
        <v>428</v>
      </c>
      <c r="C381" s="209" t="s">
        <v>35</v>
      </c>
      <c r="D381" s="209" t="s">
        <v>871</v>
      </c>
      <c r="E381" s="209" t="s">
        <v>1332</v>
      </c>
      <c r="F381">
        <f>+VLOOKUP(C381,GIS!$B$2:$C$147,2,0)</f>
        <v>0</v>
      </c>
    </row>
    <row r="382" spans="1:6" x14ac:dyDescent="0.25">
      <c r="A382" s="209" t="s">
        <v>488</v>
      </c>
      <c r="B382" s="209" t="s">
        <v>428</v>
      </c>
      <c r="C382" s="209" t="s">
        <v>35</v>
      </c>
      <c r="D382" s="209" t="s">
        <v>872</v>
      </c>
      <c r="E382" s="209" t="s">
        <v>1333</v>
      </c>
      <c r="F382">
        <f>+VLOOKUP(C382,GIS!$B$2:$C$147,2,0)</f>
        <v>0</v>
      </c>
    </row>
    <row r="383" spans="1:6" x14ac:dyDescent="0.25">
      <c r="A383" s="209" t="s">
        <v>488</v>
      </c>
      <c r="B383" s="209" t="s">
        <v>428</v>
      </c>
      <c r="C383" s="209" t="s">
        <v>35</v>
      </c>
      <c r="D383" s="209" t="s">
        <v>873</v>
      </c>
      <c r="E383" s="209" t="s">
        <v>1334</v>
      </c>
      <c r="F383">
        <f>+VLOOKUP(C383,GIS!$B$2:$C$147,2,0)</f>
        <v>0</v>
      </c>
    </row>
    <row r="384" spans="1:6" x14ac:dyDescent="0.25">
      <c r="A384" s="209" t="s">
        <v>488</v>
      </c>
      <c r="B384" s="209" t="s">
        <v>22</v>
      </c>
      <c r="C384" s="209" t="s">
        <v>35</v>
      </c>
      <c r="D384" s="209" t="s">
        <v>874</v>
      </c>
      <c r="E384" s="209" t="s">
        <v>1335</v>
      </c>
      <c r="F384">
        <f>+VLOOKUP(C384,GIS!$B$2:$C$147,2,0)</f>
        <v>0</v>
      </c>
    </row>
    <row r="385" spans="1:6" x14ac:dyDescent="0.25">
      <c r="A385" s="209" t="s">
        <v>488</v>
      </c>
      <c r="B385" s="209" t="s">
        <v>22</v>
      </c>
      <c r="C385" s="209" t="s">
        <v>35</v>
      </c>
      <c r="D385" s="209" t="s">
        <v>854</v>
      </c>
      <c r="E385" s="209" t="s">
        <v>1336</v>
      </c>
      <c r="F385">
        <f>+VLOOKUP(C385,GIS!$B$2:$C$147,2,0)</f>
        <v>0</v>
      </c>
    </row>
    <row r="386" spans="1:6" x14ac:dyDescent="0.25">
      <c r="A386" s="209" t="s">
        <v>488</v>
      </c>
      <c r="B386" s="209" t="s">
        <v>22</v>
      </c>
      <c r="C386" s="209" t="s">
        <v>35</v>
      </c>
      <c r="D386" s="209" t="s">
        <v>875</v>
      </c>
      <c r="E386" s="209" t="s">
        <v>1337</v>
      </c>
      <c r="F386">
        <f>+VLOOKUP(C386,GIS!$B$2:$C$147,2,0)</f>
        <v>0</v>
      </c>
    </row>
    <row r="387" spans="1:6" x14ac:dyDescent="0.25">
      <c r="A387" s="209" t="s">
        <v>488</v>
      </c>
      <c r="B387" s="209" t="s">
        <v>22</v>
      </c>
      <c r="C387" s="209" t="s">
        <v>35</v>
      </c>
      <c r="D387" s="209" t="s">
        <v>876</v>
      </c>
      <c r="E387" s="209" t="s">
        <v>1338</v>
      </c>
      <c r="F387">
        <f>+VLOOKUP(C387,GIS!$B$2:$C$147,2,0)</f>
        <v>0</v>
      </c>
    </row>
    <row r="388" spans="1:6" x14ac:dyDescent="0.25">
      <c r="A388" s="209" t="s">
        <v>488</v>
      </c>
      <c r="B388" s="209" t="s">
        <v>22</v>
      </c>
      <c r="C388" s="209" t="s">
        <v>35</v>
      </c>
      <c r="D388" s="209" t="s">
        <v>877</v>
      </c>
      <c r="E388" s="209" t="s">
        <v>1339</v>
      </c>
      <c r="F388">
        <f>+VLOOKUP(C388,GIS!$B$2:$C$147,2,0)</f>
        <v>0</v>
      </c>
    </row>
    <row r="389" spans="1:6" x14ac:dyDescent="0.25">
      <c r="A389" s="209" t="s">
        <v>489</v>
      </c>
      <c r="B389" s="209" t="s">
        <v>46</v>
      </c>
      <c r="C389" s="209" t="s">
        <v>46</v>
      </c>
      <c r="D389" s="209" t="s">
        <v>878</v>
      </c>
      <c r="E389" s="209" t="s">
        <v>1340</v>
      </c>
      <c r="F389">
        <f>+VLOOKUP(C389,GIS!$B$2:$C$147,2,0)</f>
        <v>1</v>
      </c>
    </row>
    <row r="390" spans="1:6" x14ac:dyDescent="0.25">
      <c r="A390" s="209" t="s">
        <v>489</v>
      </c>
      <c r="B390" s="209" t="s">
        <v>46</v>
      </c>
      <c r="C390" s="209" t="s">
        <v>46</v>
      </c>
      <c r="D390" s="209" t="s">
        <v>879</v>
      </c>
      <c r="E390" s="209" t="s">
        <v>1341</v>
      </c>
      <c r="F390">
        <f>+VLOOKUP(C390,GIS!$B$2:$C$147,2,0)</f>
        <v>1</v>
      </c>
    </row>
    <row r="391" spans="1:6" x14ac:dyDescent="0.25">
      <c r="A391" s="209" t="s">
        <v>489</v>
      </c>
      <c r="B391" s="209" t="s">
        <v>46</v>
      </c>
      <c r="C391" s="209" t="s">
        <v>46</v>
      </c>
      <c r="D391" s="209" t="s">
        <v>880</v>
      </c>
      <c r="E391" s="209" t="s">
        <v>1342</v>
      </c>
      <c r="F391">
        <f>+VLOOKUP(C391,GIS!$B$2:$C$147,2,0)</f>
        <v>1</v>
      </c>
    </row>
    <row r="392" spans="1:6" x14ac:dyDescent="0.25">
      <c r="A392" s="209" t="s">
        <v>489</v>
      </c>
      <c r="B392" s="209" t="s">
        <v>46</v>
      </c>
      <c r="C392" s="209" t="s">
        <v>46</v>
      </c>
      <c r="D392" s="209" t="s">
        <v>881</v>
      </c>
      <c r="E392" s="209" t="s">
        <v>1343</v>
      </c>
      <c r="F392">
        <f>+VLOOKUP(C392,GIS!$B$2:$C$147,2,0)</f>
        <v>1</v>
      </c>
    </row>
    <row r="393" spans="1:6" x14ac:dyDescent="0.25">
      <c r="A393" s="209" t="s">
        <v>490</v>
      </c>
      <c r="B393" s="209" t="s">
        <v>59</v>
      </c>
      <c r="C393" s="209" t="s">
        <v>57</v>
      </c>
      <c r="D393" s="209" t="s">
        <v>882</v>
      </c>
      <c r="E393" s="209" t="s">
        <v>1344</v>
      </c>
      <c r="F393">
        <f>+VLOOKUP(C393,GIS!$B$2:$C$147,2,0)</f>
        <v>1</v>
      </c>
    </row>
    <row r="394" spans="1:6" x14ac:dyDescent="0.25">
      <c r="A394" s="209" t="s">
        <v>490</v>
      </c>
      <c r="B394" s="209" t="s">
        <v>59</v>
      </c>
      <c r="C394" s="209" t="s">
        <v>57</v>
      </c>
      <c r="D394" s="209" t="s">
        <v>883</v>
      </c>
      <c r="E394" s="209" t="s">
        <v>1345</v>
      </c>
      <c r="F394">
        <f>+VLOOKUP(C394,GIS!$B$2:$C$147,2,0)</f>
        <v>1</v>
      </c>
    </row>
    <row r="395" spans="1:6" x14ac:dyDescent="0.25">
      <c r="A395" s="209" t="s">
        <v>490</v>
      </c>
      <c r="B395" s="209" t="s">
        <v>59</v>
      </c>
      <c r="C395" s="209" t="s">
        <v>57</v>
      </c>
      <c r="D395" s="209" t="s">
        <v>884</v>
      </c>
      <c r="E395" s="209" t="s">
        <v>1346</v>
      </c>
      <c r="F395">
        <f>+VLOOKUP(C395,GIS!$B$2:$C$147,2,0)</f>
        <v>1</v>
      </c>
    </row>
    <row r="396" spans="1:6" x14ac:dyDescent="0.25">
      <c r="A396" s="209" t="s">
        <v>490</v>
      </c>
      <c r="B396" s="209" t="s">
        <v>59</v>
      </c>
      <c r="C396" s="209" t="s">
        <v>57</v>
      </c>
      <c r="D396" s="209" t="s">
        <v>885</v>
      </c>
      <c r="E396" s="209" t="s">
        <v>1347</v>
      </c>
      <c r="F396">
        <f>+VLOOKUP(C396,GIS!$B$2:$C$147,2,0)</f>
        <v>1</v>
      </c>
    </row>
    <row r="397" spans="1:6" x14ac:dyDescent="0.25">
      <c r="A397" s="209" t="s">
        <v>490</v>
      </c>
      <c r="B397" s="209" t="s">
        <v>59</v>
      </c>
      <c r="C397" s="209" t="s">
        <v>57</v>
      </c>
      <c r="D397" s="209" t="s">
        <v>886</v>
      </c>
      <c r="E397" s="209" t="s">
        <v>1348</v>
      </c>
      <c r="F397">
        <f>+VLOOKUP(C397,GIS!$B$2:$C$147,2,0)</f>
        <v>1</v>
      </c>
    </row>
    <row r="398" spans="1:6" x14ac:dyDescent="0.25">
      <c r="A398" s="209" t="s">
        <v>489</v>
      </c>
      <c r="B398" s="209" t="s">
        <v>53</v>
      </c>
      <c r="C398" s="209" t="s">
        <v>69</v>
      </c>
      <c r="D398" s="209" t="s">
        <v>887</v>
      </c>
      <c r="E398" s="209" t="s">
        <v>1349</v>
      </c>
      <c r="F398">
        <f>+VLOOKUP(C398,GIS!$B$2:$C$147,2,0)</f>
        <v>0</v>
      </c>
    </row>
    <row r="399" spans="1:6" x14ac:dyDescent="0.25">
      <c r="A399" s="209" t="s">
        <v>490</v>
      </c>
      <c r="B399" s="209" t="s">
        <v>416</v>
      </c>
      <c r="C399" s="209" t="s">
        <v>11</v>
      </c>
      <c r="D399" s="209" t="s">
        <v>888</v>
      </c>
      <c r="E399" s="209" t="s">
        <v>1350</v>
      </c>
      <c r="F399">
        <f>+VLOOKUP(C399,GIS!$B$2:$C$147,2,0)</f>
        <v>1</v>
      </c>
    </row>
    <row r="400" spans="1:6" x14ac:dyDescent="0.25">
      <c r="A400" s="209" t="s">
        <v>490</v>
      </c>
      <c r="B400" s="209" t="s">
        <v>416</v>
      </c>
      <c r="C400" s="209" t="s">
        <v>11</v>
      </c>
      <c r="D400" s="209" t="s">
        <v>889</v>
      </c>
      <c r="E400" s="209" t="s">
        <v>1351</v>
      </c>
      <c r="F400">
        <f>+VLOOKUP(C400,GIS!$B$2:$C$147,2,0)</f>
        <v>1</v>
      </c>
    </row>
    <row r="401" spans="1:6" x14ac:dyDescent="0.25">
      <c r="A401" s="209" t="s">
        <v>490</v>
      </c>
      <c r="B401" s="209" t="s">
        <v>416</v>
      </c>
      <c r="C401" s="209" t="s">
        <v>11</v>
      </c>
      <c r="D401" s="209" t="s">
        <v>890</v>
      </c>
      <c r="E401" s="209" t="s">
        <v>1352</v>
      </c>
      <c r="F401">
        <f>+VLOOKUP(C401,GIS!$B$2:$C$147,2,0)</f>
        <v>1</v>
      </c>
    </row>
    <row r="402" spans="1:6" x14ac:dyDescent="0.25">
      <c r="A402" s="209" t="s">
        <v>490</v>
      </c>
      <c r="B402" s="209" t="s">
        <v>413</v>
      </c>
      <c r="C402" s="209" t="s">
        <v>11</v>
      </c>
      <c r="D402" s="209" t="s">
        <v>891</v>
      </c>
      <c r="E402" s="209" t="s">
        <v>1353</v>
      </c>
      <c r="F402">
        <f>+VLOOKUP(C402,GIS!$B$2:$C$147,2,0)</f>
        <v>1</v>
      </c>
    </row>
    <row r="403" spans="1:6" x14ac:dyDescent="0.25">
      <c r="A403" s="209" t="s">
        <v>490</v>
      </c>
      <c r="B403" s="209" t="s">
        <v>416</v>
      </c>
      <c r="C403" s="209" t="s">
        <v>113</v>
      </c>
      <c r="D403" s="209" t="s">
        <v>892</v>
      </c>
      <c r="E403" s="209" t="s">
        <v>1354</v>
      </c>
      <c r="F403">
        <f>+VLOOKUP(C403,GIS!$B$2:$C$147,2,0)</f>
        <v>1</v>
      </c>
    </row>
    <row r="404" spans="1:6" x14ac:dyDescent="0.25">
      <c r="A404" s="209" t="s">
        <v>490</v>
      </c>
      <c r="B404" s="209" t="s">
        <v>416</v>
      </c>
      <c r="C404" s="209" t="s">
        <v>113</v>
      </c>
      <c r="D404" s="209" t="s">
        <v>893</v>
      </c>
      <c r="E404" s="209" t="s">
        <v>1355</v>
      </c>
      <c r="F404">
        <f>+VLOOKUP(C404,GIS!$B$2:$C$147,2,0)</f>
        <v>1</v>
      </c>
    </row>
    <row r="405" spans="1:6" x14ac:dyDescent="0.25">
      <c r="A405" s="209" t="s">
        <v>490</v>
      </c>
      <c r="B405" s="209" t="s">
        <v>416</v>
      </c>
      <c r="C405" s="209" t="s">
        <v>113</v>
      </c>
      <c r="D405" s="209" t="s">
        <v>894</v>
      </c>
      <c r="E405" s="209" t="s">
        <v>1356</v>
      </c>
      <c r="F405">
        <f>+VLOOKUP(C405,GIS!$B$2:$C$147,2,0)</f>
        <v>1</v>
      </c>
    </row>
    <row r="406" spans="1:6" x14ac:dyDescent="0.25">
      <c r="A406" s="209" t="s">
        <v>490</v>
      </c>
      <c r="B406" s="209" t="s">
        <v>416</v>
      </c>
      <c r="C406" s="209" t="s">
        <v>113</v>
      </c>
      <c r="D406" s="209" t="s">
        <v>895</v>
      </c>
      <c r="E406" s="209" t="s">
        <v>1357</v>
      </c>
      <c r="F406">
        <f>+VLOOKUP(C406,GIS!$B$2:$C$147,2,0)</f>
        <v>1</v>
      </c>
    </row>
    <row r="407" spans="1:6" x14ac:dyDescent="0.25">
      <c r="A407" s="209" t="s">
        <v>490</v>
      </c>
      <c r="B407" s="209" t="s">
        <v>416</v>
      </c>
      <c r="C407" s="209" t="s">
        <v>113</v>
      </c>
      <c r="D407" s="209" t="s">
        <v>896</v>
      </c>
      <c r="E407" s="209" t="s">
        <v>1358</v>
      </c>
      <c r="F407">
        <f>+VLOOKUP(C407,GIS!$B$2:$C$147,2,0)</f>
        <v>1</v>
      </c>
    </row>
    <row r="408" spans="1:6" x14ac:dyDescent="0.25">
      <c r="A408" s="209" t="s">
        <v>490</v>
      </c>
      <c r="B408" s="209" t="s">
        <v>416</v>
      </c>
      <c r="C408" s="209" t="s">
        <v>113</v>
      </c>
      <c r="D408" s="209" t="s">
        <v>897</v>
      </c>
      <c r="E408" s="209" t="s">
        <v>1359</v>
      </c>
      <c r="F408">
        <f>+VLOOKUP(C408,GIS!$B$2:$C$147,2,0)</f>
        <v>1</v>
      </c>
    </row>
    <row r="409" spans="1:6" x14ac:dyDescent="0.25">
      <c r="A409" s="209" t="s">
        <v>490</v>
      </c>
      <c r="B409" s="209" t="s">
        <v>417</v>
      </c>
      <c r="C409" s="209" t="s">
        <v>113</v>
      </c>
      <c r="D409" s="209" t="s">
        <v>898</v>
      </c>
      <c r="E409" s="209" t="s">
        <v>1360</v>
      </c>
      <c r="F409">
        <f>+VLOOKUP(C409,GIS!$B$2:$C$147,2,0)</f>
        <v>1</v>
      </c>
    </row>
    <row r="410" spans="1:6" x14ac:dyDescent="0.25">
      <c r="A410" s="209" t="s">
        <v>490</v>
      </c>
      <c r="B410" s="209" t="s">
        <v>417</v>
      </c>
      <c r="C410" s="209" t="s">
        <v>113</v>
      </c>
      <c r="D410" s="209" t="s">
        <v>899</v>
      </c>
      <c r="E410" s="209" t="s">
        <v>1361</v>
      </c>
      <c r="F410">
        <f>+VLOOKUP(C410,GIS!$B$2:$C$147,2,0)</f>
        <v>1</v>
      </c>
    </row>
    <row r="411" spans="1:6" x14ac:dyDescent="0.25">
      <c r="A411" s="209" t="s">
        <v>490</v>
      </c>
      <c r="B411" s="209" t="s">
        <v>417</v>
      </c>
      <c r="C411" s="209" t="s">
        <v>113</v>
      </c>
      <c r="D411" s="209" t="s">
        <v>900</v>
      </c>
      <c r="E411" s="209" t="s">
        <v>1362</v>
      </c>
      <c r="F411">
        <f>+VLOOKUP(C411,GIS!$B$2:$C$147,2,0)</f>
        <v>1</v>
      </c>
    </row>
    <row r="412" spans="1:6" x14ac:dyDescent="0.25">
      <c r="A412" s="209" t="s">
        <v>490</v>
      </c>
      <c r="B412" s="209" t="s">
        <v>417</v>
      </c>
      <c r="C412" s="209" t="s">
        <v>113</v>
      </c>
      <c r="D412" s="209" t="s">
        <v>901</v>
      </c>
      <c r="E412" s="209" t="s">
        <v>1363</v>
      </c>
      <c r="F412">
        <f>+VLOOKUP(C412,GIS!$B$2:$C$147,2,0)</f>
        <v>1</v>
      </c>
    </row>
    <row r="413" spans="1:6" x14ac:dyDescent="0.25">
      <c r="A413" s="209" t="s">
        <v>490</v>
      </c>
      <c r="B413" s="209" t="s">
        <v>417</v>
      </c>
      <c r="C413" s="209" t="s">
        <v>113</v>
      </c>
      <c r="D413" s="209" t="s">
        <v>902</v>
      </c>
      <c r="E413" s="209" t="s">
        <v>1364</v>
      </c>
      <c r="F413">
        <f>+VLOOKUP(C413,GIS!$B$2:$C$147,2,0)</f>
        <v>1</v>
      </c>
    </row>
    <row r="414" spans="1:6" x14ac:dyDescent="0.25">
      <c r="A414" s="209" t="s">
        <v>490</v>
      </c>
      <c r="B414" s="209" t="s">
        <v>417</v>
      </c>
      <c r="C414" s="209" t="s">
        <v>113</v>
      </c>
      <c r="D414" s="209" t="s">
        <v>903</v>
      </c>
      <c r="E414" s="209" t="s">
        <v>1365</v>
      </c>
      <c r="F414">
        <f>+VLOOKUP(C414,GIS!$B$2:$C$147,2,0)</f>
        <v>1</v>
      </c>
    </row>
    <row r="415" spans="1:6" x14ac:dyDescent="0.25">
      <c r="A415" s="209" t="s">
        <v>490</v>
      </c>
      <c r="B415" s="209" t="s">
        <v>417</v>
      </c>
      <c r="C415" s="209" t="s">
        <v>113</v>
      </c>
      <c r="D415" s="209" t="s">
        <v>904</v>
      </c>
      <c r="E415" s="209" t="s">
        <v>1366</v>
      </c>
      <c r="F415">
        <f>+VLOOKUP(C415,GIS!$B$2:$C$147,2,0)</f>
        <v>1</v>
      </c>
    </row>
    <row r="416" spans="1:6" x14ac:dyDescent="0.25">
      <c r="A416" s="209" t="s">
        <v>490</v>
      </c>
      <c r="B416" s="209" t="s">
        <v>417</v>
      </c>
      <c r="C416" s="209" t="s">
        <v>113</v>
      </c>
      <c r="D416" s="209" t="s">
        <v>905</v>
      </c>
      <c r="E416" s="209" t="s">
        <v>1367</v>
      </c>
      <c r="F416">
        <f>+VLOOKUP(C416,GIS!$B$2:$C$147,2,0)</f>
        <v>1</v>
      </c>
    </row>
    <row r="417" spans="1:6" x14ac:dyDescent="0.25">
      <c r="A417" s="209" t="s">
        <v>490</v>
      </c>
      <c r="B417" s="209" t="s">
        <v>417</v>
      </c>
      <c r="C417" s="209" t="s">
        <v>113</v>
      </c>
      <c r="D417" s="209" t="s">
        <v>906</v>
      </c>
      <c r="E417" s="209" t="s">
        <v>1368</v>
      </c>
      <c r="F417">
        <f>+VLOOKUP(C417,GIS!$B$2:$C$147,2,0)</f>
        <v>1</v>
      </c>
    </row>
    <row r="418" spans="1:6" x14ac:dyDescent="0.25">
      <c r="A418" s="209" t="s">
        <v>490</v>
      </c>
      <c r="B418" s="209" t="s">
        <v>417</v>
      </c>
      <c r="C418" s="209" t="s">
        <v>113</v>
      </c>
      <c r="D418" s="209" t="s">
        <v>907</v>
      </c>
      <c r="E418" s="209" t="s">
        <v>1369</v>
      </c>
      <c r="F418">
        <f>+VLOOKUP(C418,GIS!$B$2:$C$147,2,0)</f>
        <v>1</v>
      </c>
    </row>
    <row r="419" spans="1:6" x14ac:dyDescent="0.25">
      <c r="A419" s="209" t="s">
        <v>490</v>
      </c>
      <c r="B419" s="209" t="s">
        <v>417</v>
      </c>
      <c r="C419" s="209" t="s">
        <v>113</v>
      </c>
      <c r="D419" s="209" t="s">
        <v>908</v>
      </c>
      <c r="E419" s="209" t="s">
        <v>1370</v>
      </c>
      <c r="F419">
        <f>+VLOOKUP(C419,GIS!$B$2:$C$147,2,0)</f>
        <v>1</v>
      </c>
    </row>
    <row r="420" spans="1:6" x14ac:dyDescent="0.25">
      <c r="A420" s="209" t="s">
        <v>490</v>
      </c>
      <c r="B420" s="209" t="s">
        <v>417</v>
      </c>
      <c r="C420" s="209" t="s">
        <v>113</v>
      </c>
      <c r="D420" s="209" t="s">
        <v>909</v>
      </c>
      <c r="E420" s="209" t="s">
        <v>1371</v>
      </c>
      <c r="F420">
        <f>+VLOOKUP(C420,GIS!$B$2:$C$147,2,0)</f>
        <v>1</v>
      </c>
    </row>
    <row r="421" spans="1:6" x14ac:dyDescent="0.25">
      <c r="A421" s="209" t="s">
        <v>490</v>
      </c>
      <c r="B421" s="209" t="s">
        <v>414</v>
      </c>
      <c r="C421" s="209" t="s">
        <v>63</v>
      </c>
      <c r="D421" s="209" t="s">
        <v>910</v>
      </c>
      <c r="E421" s="209" t="s">
        <v>1372</v>
      </c>
      <c r="F421">
        <f>+VLOOKUP(C421,GIS!$B$2:$C$147,2,0)</f>
        <v>1</v>
      </c>
    </row>
    <row r="422" spans="1:6" x14ac:dyDescent="0.25">
      <c r="A422" s="209" t="s">
        <v>490</v>
      </c>
      <c r="B422" s="209" t="s">
        <v>414</v>
      </c>
      <c r="C422" s="209" t="s">
        <v>63</v>
      </c>
      <c r="D422" s="209" t="s">
        <v>911</v>
      </c>
      <c r="E422" s="209" t="s">
        <v>1373</v>
      </c>
      <c r="F422">
        <f>+VLOOKUP(C422,GIS!$B$2:$C$147,2,0)</f>
        <v>1</v>
      </c>
    </row>
    <row r="423" spans="1:6" x14ac:dyDescent="0.25">
      <c r="A423" s="209" t="s">
        <v>490</v>
      </c>
      <c r="B423" s="209" t="s">
        <v>414</v>
      </c>
      <c r="C423" s="209" t="s">
        <v>63</v>
      </c>
      <c r="D423" s="209" t="s">
        <v>912</v>
      </c>
      <c r="E423" s="209" t="s">
        <v>1374</v>
      </c>
      <c r="F423">
        <f>+VLOOKUP(C423,GIS!$B$2:$C$147,2,0)</f>
        <v>1</v>
      </c>
    </row>
    <row r="424" spans="1:6" x14ac:dyDescent="0.25">
      <c r="A424" s="209" t="s">
        <v>490</v>
      </c>
      <c r="B424" s="209" t="s">
        <v>414</v>
      </c>
      <c r="C424" s="209" t="s">
        <v>63</v>
      </c>
      <c r="D424" s="209" t="s">
        <v>913</v>
      </c>
      <c r="E424" s="209" t="s">
        <v>1375</v>
      </c>
      <c r="F424">
        <f>+VLOOKUP(C424,GIS!$B$2:$C$147,2,0)</f>
        <v>1</v>
      </c>
    </row>
    <row r="425" spans="1:6" x14ac:dyDescent="0.25">
      <c r="A425" s="209" t="s">
        <v>490</v>
      </c>
      <c r="B425" s="209" t="s">
        <v>414</v>
      </c>
      <c r="C425" s="209" t="s">
        <v>63</v>
      </c>
      <c r="D425" s="209" t="s">
        <v>914</v>
      </c>
      <c r="E425" s="209" t="s">
        <v>1376</v>
      </c>
      <c r="F425">
        <f>+VLOOKUP(C425,GIS!$B$2:$C$147,2,0)</f>
        <v>1</v>
      </c>
    </row>
    <row r="426" spans="1:6" x14ac:dyDescent="0.25">
      <c r="A426" s="209" t="s">
        <v>490</v>
      </c>
      <c r="B426" s="209" t="s">
        <v>414</v>
      </c>
      <c r="C426" s="209" t="s">
        <v>63</v>
      </c>
      <c r="D426" s="209" t="s">
        <v>915</v>
      </c>
      <c r="E426" s="209" t="s">
        <v>1377</v>
      </c>
      <c r="F426">
        <f>+VLOOKUP(C426,GIS!$B$2:$C$147,2,0)</f>
        <v>1</v>
      </c>
    </row>
    <row r="427" spans="1:6" x14ac:dyDescent="0.25">
      <c r="A427" s="209" t="s">
        <v>490</v>
      </c>
      <c r="B427" s="209" t="s">
        <v>414</v>
      </c>
      <c r="C427" s="209" t="s">
        <v>63</v>
      </c>
      <c r="D427" s="209" t="s">
        <v>916</v>
      </c>
      <c r="E427" s="209" t="s">
        <v>1378</v>
      </c>
      <c r="F427">
        <f>+VLOOKUP(C427,GIS!$B$2:$C$147,2,0)</f>
        <v>1</v>
      </c>
    </row>
    <row r="428" spans="1:6" x14ac:dyDescent="0.25">
      <c r="A428" s="209" t="s">
        <v>490</v>
      </c>
      <c r="B428" s="209" t="s">
        <v>414</v>
      </c>
      <c r="C428" s="209" t="s">
        <v>63</v>
      </c>
      <c r="D428" s="209" t="s">
        <v>917</v>
      </c>
      <c r="E428" s="209" t="s">
        <v>1379</v>
      </c>
      <c r="F428">
        <f>+VLOOKUP(C428,GIS!$B$2:$C$147,2,0)</f>
        <v>1</v>
      </c>
    </row>
    <row r="429" spans="1:6" x14ac:dyDescent="0.25">
      <c r="A429" s="209" t="s">
        <v>490</v>
      </c>
      <c r="B429" s="209" t="s">
        <v>414</v>
      </c>
      <c r="C429" s="209" t="s">
        <v>63</v>
      </c>
      <c r="D429" s="209" t="s">
        <v>918</v>
      </c>
      <c r="E429" s="209" t="s">
        <v>1380</v>
      </c>
      <c r="F429">
        <f>+VLOOKUP(C429,GIS!$B$2:$C$147,2,0)</f>
        <v>1</v>
      </c>
    </row>
    <row r="430" spans="1:6" x14ac:dyDescent="0.25">
      <c r="A430" s="209" t="s">
        <v>490</v>
      </c>
      <c r="B430" s="209" t="s">
        <v>414</v>
      </c>
      <c r="C430" s="209" t="s">
        <v>63</v>
      </c>
      <c r="D430" s="209" t="s">
        <v>919</v>
      </c>
      <c r="E430" s="209" t="s">
        <v>1381</v>
      </c>
      <c r="F430">
        <f>+VLOOKUP(C430,GIS!$B$2:$C$147,2,0)</f>
        <v>1</v>
      </c>
    </row>
    <row r="431" spans="1:6" x14ac:dyDescent="0.25">
      <c r="A431" s="209" t="s">
        <v>490</v>
      </c>
      <c r="B431" s="209" t="s">
        <v>414</v>
      </c>
      <c r="C431" s="209" t="s">
        <v>63</v>
      </c>
      <c r="D431" s="209" t="s">
        <v>920</v>
      </c>
      <c r="E431" s="209" t="s">
        <v>1382</v>
      </c>
      <c r="F431">
        <f>+VLOOKUP(C431,GIS!$B$2:$C$147,2,0)</f>
        <v>1</v>
      </c>
    </row>
    <row r="432" spans="1:6" x14ac:dyDescent="0.25">
      <c r="A432" s="209" t="s">
        <v>490</v>
      </c>
      <c r="B432" s="209" t="s">
        <v>414</v>
      </c>
      <c r="C432" s="209" t="s">
        <v>63</v>
      </c>
      <c r="D432" s="209" t="s">
        <v>921</v>
      </c>
      <c r="E432" s="209" t="s">
        <v>1383</v>
      </c>
      <c r="F432">
        <f>+VLOOKUP(C432,GIS!$B$2:$C$147,2,0)</f>
        <v>1</v>
      </c>
    </row>
    <row r="433" spans="1:6" x14ac:dyDescent="0.25">
      <c r="A433" s="209" t="s">
        <v>490</v>
      </c>
      <c r="B433" s="209" t="s">
        <v>414</v>
      </c>
      <c r="C433" s="209" t="s">
        <v>63</v>
      </c>
      <c r="D433" s="209" t="s">
        <v>922</v>
      </c>
      <c r="E433" s="209" t="s">
        <v>1384</v>
      </c>
      <c r="F433">
        <f>+VLOOKUP(C433,GIS!$B$2:$C$147,2,0)</f>
        <v>1</v>
      </c>
    </row>
    <row r="434" spans="1:6" x14ac:dyDescent="0.25">
      <c r="A434" s="209" t="s">
        <v>490</v>
      </c>
      <c r="B434" s="209" t="s">
        <v>414</v>
      </c>
      <c r="C434" s="209" t="s">
        <v>63</v>
      </c>
      <c r="D434" s="209" t="s">
        <v>923</v>
      </c>
      <c r="E434" s="209" t="s">
        <v>1385</v>
      </c>
      <c r="F434">
        <f>+VLOOKUP(C434,GIS!$B$2:$C$147,2,0)</f>
        <v>1</v>
      </c>
    </row>
    <row r="435" spans="1:6" x14ac:dyDescent="0.25">
      <c r="A435" s="209" t="s">
        <v>490</v>
      </c>
      <c r="B435" s="209" t="s">
        <v>414</v>
      </c>
      <c r="C435" s="209" t="s">
        <v>63</v>
      </c>
      <c r="D435" s="209" t="s">
        <v>924</v>
      </c>
      <c r="E435" s="209" t="s">
        <v>1386</v>
      </c>
      <c r="F435">
        <f>+VLOOKUP(C435,GIS!$B$2:$C$147,2,0)</f>
        <v>1</v>
      </c>
    </row>
    <row r="436" spans="1:6" x14ac:dyDescent="0.25">
      <c r="A436" s="209" t="s">
        <v>490</v>
      </c>
      <c r="B436" s="209" t="s">
        <v>414</v>
      </c>
      <c r="C436" s="209" t="s">
        <v>63</v>
      </c>
      <c r="D436" s="209" t="s">
        <v>925</v>
      </c>
      <c r="E436" s="209" t="s">
        <v>1387</v>
      </c>
      <c r="F436">
        <f>+VLOOKUP(C436,GIS!$B$2:$C$147,2,0)</f>
        <v>1</v>
      </c>
    </row>
    <row r="437" spans="1:6" x14ac:dyDescent="0.25">
      <c r="A437" s="209" t="s">
        <v>490</v>
      </c>
      <c r="B437" s="209" t="s">
        <v>414</v>
      </c>
      <c r="C437" s="209" t="s">
        <v>63</v>
      </c>
      <c r="D437" s="209" t="s">
        <v>926</v>
      </c>
      <c r="E437" s="209" t="s">
        <v>1388</v>
      </c>
      <c r="F437">
        <f>+VLOOKUP(C437,GIS!$B$2:$C$147,2,0)</f>
        <v>1</v>
      </c>
    </row>
    <row r="438" spans="1:6" x14ac:dyDescent="0.25">
      <c r="A438" s="209" t="s">
        <v>490</v>
      </c>
      <c r="B438" s="209" t="s">
        <v>414</v>
      </c>
      <c r="C438" s="209" t="s">
        <v>63</v>
      </c>
      <c r="D438" s="209" t="s">
        <v>927</v>
      </c>
      <c r="E438" s="209" t="s">
        <v>1389</v>
      </c>
      <c r="F438">
        <f>+VLOOKUP(C438,GIS!$B$2:$C$147,2,0)</f>
        <v>1</v>
      </c>
    </row>
    <row r="439" spans="1:6" x14ac:dyDescent="0.25">
      <c r="A439" s="209" t="s">
        <v>490</v>
      </c>
      <c r="B439" s="209" t="s">
        <v>414</v>
      </c>
      <c r="C439" s="209" t="s">
        <v>63</v>
      </c>
      <c r="D439" s="209" t="s">
        <v>928</v>
      </c>
      <c r="E439" s="209" t="s">
        <v>1390</v>
      </c>
      <c r="F439">
        <f>+VLOOKUP(C439,GIS!$B$2:$C$147,2,0)</f>
        <v>1</v>
      </c>
    </row>
    <row r="440" spans="1:6" x14ac:dyDescent="0.25">
      <c r="A440" s="209" t="s">
        <v>490</v>
      </c>
      <c r="B440" s="209" t="s">
        <v>414</v>
      </c>
      <c r="C440" s="209" t="s">
        <v>63</v>
      </c>
      <c r="D440" s="209" t="s">
        <v>929</v>
      </c>
      <c r="E440" s="209" t="s">
        <v>1391</v>
      </c>
      <c r="F440">
        <f>+VLOOKUP(C440,GIS!$B$2:$C$147,2,0)</f>
        <v>1</v>
      </c>
    </row>
    <row r="441" spans="1:6" x14ac:dyDescent="0.25">
      <c r="A441" s="209" t="s">
        <v>490</v>
      </c>
      <c r="B441" s="209" t="s">
        <v>437</v>
      </c>
      <c r="C441" s="209" t="s">
        <v>63</v>
      </c>
      <c r="D441" s="209" t="s">
        <v>930</v>
      </c>
      <c r="E441" s="209" t="s">
        <v>1392</v>
      </c>
      <c r="F441">
        <f>+VLOOKUP(C441,GIS!$B$2:$C$147,2,0)</f>
        <v>1</v>
      </c>
    </row>
    <row r="442" spans="1:6" x14ac:dyDescent="0.25">
      <c r="A442" s="209" t="s">
        <v>490</v>
      </c>
      <c r="B442" s="209" t="s">
        <v>437</v>
      </c>
      <c r="C442" s="209" t="s">
        <v>63</v>
      </c>
      <c r="D442" s="209" t="s">
        <v>931</v>
      </c>
      <c r="E442" s="209" t="s">
        <v>1393</v>
      </c>
      <c r="F442">
        <f>+VLOOKUP(C442,GIS!$B$2:$C$147,2,0)</f>
        <v>1</v>
      </c>
    </row>
    <row r="443" spans="1:6" x14ac:dyDescent="0.25">
      <c r="A443" s="209" t="s">
        <v>490</v>
      </c>
      <c r="B443" s="209" t="s">
        <v>437</v>
      </c>
      <c r="C443" s="209" t="s">
        <v>63</v>
      </c>
      <c r="D443" s="209" t="s">
        <v>932</v>
      </c>
      <c r="E443" s="209" t="s">
        <v>1394</v>
      </c>
      <c r="F443">
        <f>+VLOOKUP(C443,GIS!$B$2:$C$147,2,0)</f>
        <v>1</v>
      </c>
    </row>
    <row r="444" spans="1:6" x14ac:dyDescent="0.25">
      <c r="A444" s="209" t="s">
        <v>490</v>
      </c>
      <c r="B444" s="209" t="s">
        <v>437</v>
      </c>
      <c r="C444" s="209" t="s">
        <v>63</v>
      </c>
      <c r="D444" s="209" t="s">
        <v>933</v>
      </c>
      <c r="E444" s="209" t="s">
        <v>1395</v>
      </c>
      <c r="F444">
        <f>+VLOOKUP(C444,GIS!$B$2:$C$147,2,0)</f>
        <v>1</v>
      </c>
    </row>
    <row r="445" spans="1:6" x14ac:dyDescent="0.25">
      <c r="A445" s="209" t="s">
        <v>490</v>
      </c>
      <c r="B445" s="209" t="s">
        <v>437</v>
      </c>
      <c r="C445" s="209" t="s">
        <v>63</v>
      </c>
      <c r="D445" s="209" t="s">
        <v>934</v>
      </c>
      <c r="E445" s="209" t="s">
        <v>1396</v>
      </c>
      <c r="F445">
        <f>+VLOOKUP(C445,GIS!$B$2:$C$147,2,0)</f>
        <v>1</v>
      </c>
    </row>
    <row r="446" spans="1:6" x14ac:dyDescent="0.25">
      <c r="A446" s="209" t="s">
        <v>490</v>
      </c>
      <c r="B446" s="209" t="s">
        <v>437</v>
      </c>
      <c r="C446" s="209" t="s">
        <v>63</v>
      </c>
      <c r="D446" s="209" t="s">
        <v>935</v>
      </c>
      <c r="E446" s="209" t="s">
        <v>1397</v>
      </c>
      <c r="F446">
        <f>+VLOOKUP(C446,GIS!$B$2:$C$147,2,0)</f>
        <v>1</v>
      </c>
    </row>
    <row r="447" spans="1:6" x14ac:dyDescent="0.25">
      <c r="A447" s="209" t="s">
        <v>490</v>
      </c>
      <c r="B447" s="209" t="s">
        <v>418</v>
      </c>
      <c r="C447" s="209" t="s">
        <v>63</v>
      </c>
      <c r="D447" s="209" t="s">
        <v>936</v>
      </c>
      <c r="E447" s="209" t="s">
        <v>1398</v>
      </c>
      <c r="F447">
        <f>+VLOOKUP(C447,GIS!$B$2:$C$147,2,0)</f>
        <v>1</v>
      </c>
    </row>
    <row r="448" spans="1:6" x14ac:dyDescent="0.25">
      <c r="A448" s="209" t="s">
        <v>490</v>
      </c>
      <c r="B448" s="209" t="s">
        <v>418</v>
      </c>
      <c r="C448" s="209" t="s">
        <v>63</v>
      </c>
      <c r="D448" s="209" t="s">
        <v>937</v>
      </c>
      <c r="E448" s="209" t="s">
        <v>1399</v>
      </c>
      <c r="F448">
        <f>+VLOOKUP(C448,GIS!$B$2:$C$147,2,0)</f>
        <v>1</v>
      </c>
    </row>
    <row r="449" spans="1:6" x14ac:dyDescent="0.25">
      <c r="A449" s="209" t="s">
        <v>490</v>
      </c>
      <c r="B449" s="209" t="s">
        <v>418</v>
      </c>
      <c r="C449" s="209" t="s">
        <v>63</v>
      </c>
      <c r="D449" s="209" t="s">
        <v>938</v>
      </c>
      <c r="E449" s="209" t="s">
        <v>1400</v>
      </c>
      <c r="F449">
        <f>+VLOOKUP(C449,GIS!$B$2:$C$147,2,0)</f>
        <v>1</v>
      </c>
    </row>
    <row r="450" spans="1:6" x14ac:dyDescent="0.25">
      <c r="A450" s="209" t="s">
        <v>490</v>
      </c>
      <c r="B450" s="209" t="s">
        <v>418</v>
      </c>
      <c r="C450" s="209" t="s">
        <v>63</v>
      </c>
      <c r="D450" s="209" t="s">
        <v>939</v>
      </c>
      <c r="E450" s="209" t="s">
        <v>1401</v>
      </c>
      <c r="F450">
        <f>+VLOOKUP(C450,GIS!$B$2:$C$147,2,0)</f>
        <v>1</v>
      </c>
    </row>
    <row r="451" spans="1:6" x14ac:dyDescent="0.25">
      <c r="A451" s="209" t="s">
        <v>490</v>
      </c>
      <c r="B451" s="209" t="s">
        <v>415</v>
      </c>
      <c r="C451" s="209" t="s">
        <v>63</v>
      </c>
      <c r="D451" s="209" t="s">
        <v>940</v>
      </c>
      <c r="E451" s="209" t="s">
        <v>1402</v>
      </c>
      <c r="F451">
        <f>+VLOOKUP(C451,GIS!$B$2:$C$147,2,0)</f>
        <v>1</v>
      </c>
    </row>
    <row r="452" spans="1:6" x14ac:dyDescent="0.25">
      <c r="A452" s="209" t="s">
        <v>490</v>
      </c>
      <c r="B452" s="209" t="s">
        <v>415</v>
      </c>
      <c r="C452" s="209" t="s">
        <v>63</v>
      </c>
      <c r="D452" s="209" t="s">
        <v>941</v>
      </c>
      <c r="E452" s="209" t="s">
        <v>1403</v>
      </c>
      <c r="F452">
        <f>+VLOOKUP(C452,GIS!$B$2:$C$147,2,0)</f>
        <v>1</v>
      </c>
    </row>
    <row r="453" spans="1:6" x14ac:dyDescent="0.25">
      <c r="A453" s="209" t="s">
        <v>490</v>
      </c>
      <c r="B453" s="209" t="s">
        <v>415</v>
      </c>
      <c r="C453" s="209" t="s">
        <v>63</v>
      </c>
      <c r="D453" s="209" t="s">
        <v>942</v>
      </c>
      <c r="E453" s="209" t="s">
        <v>1404</v>
      </c>
      <c r="F453">
        <f>+VLOOKUP(C453,GIS!$B$2:$C$147,2,0)</f>
        <v>1</v>
      </c>
    </row>
    <row r="454" spans="1:6" x14ac:dyDescent="0.25">
      <c r="A454" s="209" t="s">
        <v>490</v>
      </c>
      <c r="B454" s="209" t="s">
        <v>438</v>
      </c>
      <c r="C454" s="209" t="s">
        <v>63</v>
      </c>
      <c r="D454" s="209" t="s">
        <v>943</v>
      </c>
      <c r="E454" s="209" t="s">
        <v>1405</v>
      </c>
      <c r="F454">
        <f>+VLOOKUP(C454,GIS!$B$2:$C$147,2,0)</f>
        <v>1</v>
      </c>
    </row>
    <row r="455" spans="1:6" x14ac:dyDescent="0.25">
      <c r="A455" s="209" t="s">
        <v>490</v>
      </c>
      <c r="B455" s="209" t="s">
        <v>438</v>
      </c>
      <c r="C455" s="209" t="s">
        <v>63</v>
      </c>
      <c r="D455" s="209" t="s">
        <v>944</v>
      </c>
      <c r="E455" s="209" t="s">
        <v>1406</v>
      </c>
      <c r="F455">
        <f>+VLOOKUP(C455,GIS!$B$2:$C$147,2,0)</f>
        <v>1</v>
      </c>
    </row>
    <row r="456" spans="1:6" x14ac:dyDescent="0.25">
      <c r="A456" s="209" t="s">
        <v>490</v>
      </c>
      <c r="B456" s="209" t="s">
        <v>438</v>
      </c>
      <c r="C456" s="209" t="s">
        <v>63</v>
      </c>
      <c r="D456" s="209" t="s">
        <v>945</v>
      </c>
      <c r="E456" s="209" t="s">
        <v>1407</v>
      </c>
      <c r="F456">
        <f>+VLOOKUP(C456,GIS!$B$2:$C$147,2,0)</f>
        <v>1</v>
      </c>
    </row>
    <row r="457" spans="1:6" x14ac:dyDescent="0.25">
      <c r="A457" s="209" t="s">
        <v>490</v>
      </c>
      <c r="B457" s="209" t="s">
        <v>438</v>
      </c>
      <c r="C457" s="209" t="s">
        <v>63</v>
      </c>
      <c r="D457" s="209" t="s">
        <v>946</v>
      </c>
      <c r="E457" s="209" t="s">
        <v>1408</v>
      </c>
      <c r="F457">
        <f>+VLOOKUP(C457,GIS!$B$2:$C$147,2,0)</f>
        <v>1</v>
      </c>
    </row>
    <row r="458" spans="1:6" x14ac:dyDescent="0.25">
      <c r="A458" s="209" t="s">
        <v>490</v>
      </c>
      <c r="B458" s="209" t="s">
        <v>438</v>
      </c>
      <c r="C458" s="209" t="s">
        <v>63</v>
      </c>
      <c r="D458" s="209" t="s">
        <v>947</v>
      </c>
      <c r="E458" s="209" t="s">
        <v>1409</v>
      </c>
      <c r="F458">
        <f>+VLOOKUP(C458,GIS!$B$2:$C$147,2,0)</f>
        <v>1</v>
      </c>
    </row>
    <row r="459" spans="1:6" x14ac:dyDescent="0.25">
      <c r="A459" s="209" t="s">
        <v>490</v>
      </c>
      <c r="B459" s="209" t="s">
        <v>438</v>
      </c>
      <c r="C459" s="209" t="s">
        <v>63</v>
      </c>
      <c r="D459" s="209" t="s">
        <v>948</v>
      </c>
      <c r="E459" s="209" t="s">
        <v>1410</v>
      </c>
      <c r="F459">
        <f>+VLOOKUP(C459,GIS!$B$2:$C$147,2,0)</f>
        <v>1</v>
      </c>
    </row>
    <row r="460" spans="1:6" x14ac:dyDescent="0.25">
      <c r="A460" s="209" t="s">
        <v>490</v>
      </c>
      <c r="B460" s="209" t="s">
        <v>438</v>
      </c>
      <c r="C460" s="209" t="s">
        <v>63</v>
      </c>
      <c r="D460" s="209" t="s">
        <v>949</v>
      </c>
      <c r="E460" s="209" t="s">
        <v>1411</v>
      </c>
      <c r="F460">
        <f>+VLOOKUP(C460,GIS!$B$2:$C$147,2,0)</f>
        <v>1</v>
      </c>
    </row>
    <row r="461" spans="1:6" x14ac:dyDescent="0.25">
      <c r="A461" s="209" t="s">
        <v>490</v>
      </c>
      <c r="B461" s="209" t="s">
        <v>438</v>
      </c>
      <c r="C461" s="209" t="s">
        <v>63</v>
      </c>
      <c r="D461" s="209" t="s">
        <v>950</v>
      </c>
      <c r="E461" s="209" t="s">
        <v>1412</v>
      </c>
      <c r="F461">
        <f>+VLOOKUP(C461,GIS!$B$2:$C$147,2,0)</f>
        <v>1</v>
      </c>
    </row>
    <row r="462" spans="1:6" x14ac:dyDescent="0.25">
      <c r="A462" s="209" t="s">
        <v>490</v>
      </c>
      <c r="B462" s="209" t="s">
        <v>413</v>
      </c>
      <c r="C462" s="209" t="s">
        <v>71</v>
      </c>
      <c r="D462" s="209" t="s">
        <v>951</v>
      </c>
      <c r="E462" s="209" t="s">
        <v>1413</v>
      </c>
      <c r="F462">
        <f>+VLOOKUP(C462,GIS!$B$2:$C$147,2,0)</f>
        <v>1</v>
      </c>
    </row>
    <row r="463" spans="1:6" x14ac:dyDescent="0.25">
      <c r="A463" s="209" t="s">
        <v>490</v>
      </c>
      <c r="B463" s="209" t="s">
        <v>413</v>
      </c>
      <c r="C463" s="209" t="s">
        <v>71</v>
      </c>
      <c r="D463" s="209" t="s">
        <v>952</v>
      </c>
      <c r="E463" s="209" t="s">
        <v>1414</v>
      </c>
      <c r="F463">
        <f>+VLOOKUP(C463,GIS!$B$2:$C$147,2,0)</f>
        <v>1</v>
      </c>
    </row>
    <row r="464" spans="1:6" x14ac:dyDescent="0.25">
      <c r="A464" s="209" t="s">
        <v>487</v>
      </c>
      <c r="B464" s="209" t="s">
        <v>468</v>
      </c>
      <c r="C464" s="209" t="s">
        <v>491</v>
      </c>
      <c r="D464" s="209" t="s">
        <v>953</v>
      </c>
      <c r="E464" s="209" t="s">
        <v>1415</v>
      </c>
      <c r="F464" t="e">
        <f>+VLOOKUP(C464,GIS!$B$2:$C$147,2,0)</f>
        <v>#N/A</v>
      </c>
    </row>
  </sheetData>
  <autoFilter ref="B2:F464"/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E148"/>
  <sheetViews>
    <sheetView workbookViewId="0">
      <selection activeCell="E69" sqref="E69"/>
    </sheetView>
  </sheetViews>
  <sheetFormatPr baseColWidth="10" defaultRowHeight="15" x14ac:dyDescent="0.25"/>
  <cols>
    <col min="1" max="1" width="11.42578125" style="36"/>
    <col min="2" max="2" width="37.140625" bestFit="1" customWidth="1"/>
    <col min="3" max="3" width="12.28515625" style="36" bestFit="1" customWidth="1"/>
    <col min="4" max="4" width="12.28515625" hidden="1" customWidth="1"/>
  </cols>
  <sheetData>
    <row r="1" spans="1:5" ht="39.75" customHeight="1" x14ac:dyDescent="0.25">
      <c r="A1" s="211" t="s">
        <v>484</v>
      </c>
      <c r="B1" s="212" t="s">
        <v>1800</v>
      </c>
      <c r="C1" s="213" t="s">
        <v>1801</v>
      </c>
      <c r="D1" s="214"/>
    </row>
    <row r="2" spans="1:5" x14ac:dyDescent="0.25">
      <c r="A2" s="219" t="s">
        <v>2</v>
      </c>
      <c r="B2" s="187" t="s">
        <v>1</v>
      </c>
      <c r="C2" s="217">
        <f>+IF(E2=1,D2,"")</f>
        <v>40271</v>
      </c>
      <c r="D2" s="215">
        <f>+VLOOKUP(B2,'Matriz de Corte AA'!$D$7:$E$67,2,0)</f>
        <v>40271</v>
      </c>
      <c r="E2">
        <f>+VLOOKUP(B2,'Matriz de Corte AA'!$D$7:$L$68,9,0)</f>
        <v>1</v>
      </c>
    </row>
    <row r="3" spans="1:5" ht="15" customHeight="1" x14ac:dyDescent="0.25">
      <c r="A3" s="219" t="s">
        <v>4</v>
      </c>
      <c r="B3" s="187" t="s">
        <v>3</v>
      </c>
      <c r="C3" s="217">
        <f t="shared" ref="C3:C66" si="0">+IF(E3=1,D3,"")</f>
        <v>28361</v>
      </c>
      <c r="D3" s="215">
        <f>+VLOOKUP(B3,'Matriz de Corte AA'!$D$7:$E$67,2,0)</f>
        <v>28361</v>
      </c>
      <c r="E3">
        <f>+VLOOKUP(B3,'Matriz de Corte AA'!$D$7:$L$68,9,0)</f>
        <v>1</v>
      </c>
    </row>
    <row r="4" spans="1:5" ht="15" customHeight="1" x14ac:dyDescent="0.25">
      <c r="A4" s="219" t="s">
        <v>6</v>
      </c>
      <c r="B4" s="187" t="s">
        <v>5</v>
      </c>
      <c r="C4" s="217">
        <f t="shared" si="0"/>
        <v>78572</v>
      </c>
      <c r="D4" s="215">
        <f>+VLOOKUP(B4,'Matriz de Corte AA'!$D$7:$E$67,2,0)</f>
        <v>78572</v>
      </c>
      <c r="E4">
        <f>+VLOOKUP(B4,'Matriz de Corte AA'!$D$7:$L$68,9,0)</f>
        <v>1</v>
      </c>
    </row>
    <row r="5" spans="1:5" x14ac:dyDescent="0.25">
      <c r="A5" s="219" t="s">
        <v>9</v>
      </c>
      <c r="B5" s="187" t="s">
        <v>8</v>
      </c>
      <c r="C5" s="217">
        <f t="shared" si="0"/>
        <v>58330</v>
      </c>
      <c r="D5" s="215">
        <f>+VLOOKUP(B5,'Matriz de Corte AA'!$D$7:$E$67,2,0)</f>
        <v>58330</v>
      </c>
      <c r="E5">
        <f>+VLOOKUP(B5,'Matriz de Corte AA'!$D$7:$L$68,9,0)</f>
        <v>1</v>
      </c>
    </row>
    <row r="6" spans="1:5" x14ac:dyDescent="0.25">
      <c r="A6" s="219" t="s">
        <v>108</v>
      </c>
      <c r="B6" s="187" t="s">
        <v>10</v>
      </c>
      <c r="C6" s="217" t="str">
        <f t="shared" si="0"/>
        <v/>
      </c>
      <c r="D6" s="215">
        <f>+VLOOKUP(B6,'Matriz de Corte AA'!$D$7:$E$67,2,0)</f>
        <v>77300</v>
      </c>
      <c r="E6">
        <f>+VLOOKUP(B6,'Matriz de Corte AA'!$D$7:$L$68,9,0)</f>
        <v>0</v>
      </c>
    </row>
    <row r="7" spans="1:5" x14ac:dyDescent="0.25">
      <c r="A7" s="219" t="s">
        <v>12</v>
      </c>
      <c r="B7" s="187" t="s">
        <v>11</v>
      </c>
      <c r="C7" s="217">
        <f t="shared" si="0"/>
        <v>44305</v>
      </c>
      <c r="D7" s="215">
        <f>+VLOOKUP(B7,'Matriz de Corte AA'!$D$7:$E$67,2,0)</f>
        <v>44305</v>
      </c>
      <c r="E7">
        <f>+VLOOKUP(B7,'Matriz de Corte AA'!$D$7:$L$68,9,0)</f>
        <v>1</v>
      </c>
    </row>
    <row r="8" spans="1:5" ht="15" customHeight="1" x14ac:dyDescent="0.25">
      <c r="A8" s="219" t="s">
        <v>13</v>
      </c>
      <c r="B8" s="187" t="s">
        <v>113</v>
      </c>
      <c r="C8" s="217">
        <f t="shared" si="0"/>
        <v>56608</v>
      </c>
      <c r="D8" s="215">
        <f>+VLOOKUP(B8,'Matriz de Corte AA'!$D$7:$E$67,2,0)</f>
        <v>56608</v>
      </c>
      <c r="E8">
        <f>+VLOOKUP(B8,'Matriz de Corte AA'!$D$7:$L$68,9,0)</f>
        <v>1</v>
      </c>
    </row>
    <row r="9" spans="1:5" ht="15" customHeight="1" x14ac:dyDescent="0.25">
      <c r="A9" s="219" t="s">
        <v>14</v>
      </c>
      <c r="B9" s="187" t="s">
        <v>114</v>
      </c>
      <c r="C9" s="217">
        <f t="shared" si="0"/>
        <v>12380</v>
      </c>
      <c r="D9" s="215">
        <f>+VLOOKUP(B9,'Matriz de Corte AA'!$D$7:$E$67,2,0)</f>
        <v>12380</v>
      </c>
      <c r="E9">
        <f>+VLOOKUP(B9,'Matriz de Corte AA'!$D$7:$L$68,9,0)</f>
        <v>1</v>
      </c>
    </row>
    <row r="10" spans="1:5" ht="15" customHeight="1" x14ac:dyDescent="0.25">
      <c r="A10" s="219" t="s">
        <v>15</v>
      </c>
      <c r="B10" s="187" t="s">
        <v>115</v>
      </c>
      <c r="C10" s="217">
        <f t="shared" si="0"/>
        <v>28594</v>
      </c>
      <c r="D10" s="215">
        <f>+VLOOKUP(B10,'Matriz de Corte AA'!$D$7:$E$67,2,0)</f>
        <v>28594</v>
      </c>
      <c r="E10">
        <f>+VLOOKUP(B10,'Matriz de Corte AA'!$D$7:$L$68,9,0)</f>
        <v>1</v>
      </c>
    </row>
    <row r="11" spans="1:5" ht="15" customHeight="1" x14ac:dyDescent="0.25">
      <c r="A11" s="219" t="s">
        <v>16</v>
      </c>
      <c r="B11" s="187" t="s">
        <v>116</v>
      </c>
      <c r="C11" s="217">
        <f t="shared" si="0"/>
        <v>53156</v>
      </c>
      <c r="D11" s="215">
        <f>+VLOOKUP(B11,'Matriz de Corte AA'!$D$7:$E$67,2,0)</f>
        <v>53156</v>
      </c>
      <c r="E11">
        <f>+VLOOKUP(B11,'Matriz de Corte AA'!$D$7:$L$68,9,0)</f>
        <v>1</v>
      </c>
    </row>
    <row r="12" spans="1:5" ht="15" hidden="1" customHeight="1" x14ac:dyDescent="0.25">
      <c r="A12" s="219" t="s">
        <v>17</v>
      </c>
      <c r="B12" s="187" t="s">
        <v>117</v>
      </c>
      <c r="C12" s="217">
        <f t="shared" si="0"/>
        <v>20400</v>
      </c>
      <c r="D12" s="215">
        <f>+VLOOKUP(B12,'Matriz de Corte AA'!$D$7:$E$67,2,0)</f>
        <v>20400</v>
      </c>
      <c r="E12">
        <f>+VLOOKUP(B12,'Matriz de Corte AA'!$D$7:$L$68,9,0)</f>
        <v>1</v>
      </c>
    </row>
    <row r="13" spans="1:5" ht="15" customHeight="1" x14ac:dyDescent="0.25">
      <c r="A13" s="219" t="s">
        <v>19</v>
      </c>
      <c r="B13" s="187" t="s">
        <v>18</v>
      </c>
      <c r="C13" s="217">
        <f t="shared" si="0"/>
        <v>4607</v>
      </c>
      <c r="D13" s="215">
        <f>+VLOOKUP(B13,'Matriz de Corte AA'!$D$7:$E$67,2,0)</f>
        <v>4607</v>
      </c>
      <c r="E13">
        <f>+VLOOKUP(B13,'Matriz de Corte AA'!$D$7:$L$68,9,0)</f>
        <v>1</v>
      </c>
    </row>
    <row r="14" spans="1:5" ht="15" customHeight="1" x14ac:dyDescent="0.25">
      <c r="A14" s="219" t="s">
        <v>21</v>
      </c>
      <c r="B14" s="187" t="s">
        <v>20</v>
      </c>
      <c r="C14" s="217">
        <f t="shared" si="0"/>
        <v>9116</v>
      </c>
      <c r="D14" s="215">
        <f>+VLOOKUP(B14,'Matriz de Corte AA'!$D$7:$E$67,2,0)</f>
        <v>9116</v>
      </c>
      <c r="E14">
        <f>+VLOOKUP(B14,'Matriz de Corte AA'!$D$7:$L$68,9,0)</f>
        <v>1</v>
      </c>
    </row>
    <row r="15" spans="1:5" ht="15" customHeight="1" x14ac:dyDescent="0.25">
      <c r="A15" s="219" t="s">
        <v>24</v>
      </c>
      <c r="B15" s="187" t="s">
        <v>23</v>
      </c>
      <c r="C15" s="217">
        <f t="shared" si="0"/>
        <v>9298</v>
      </c>
      <c r="D15" s="215">
        <f>+VLOOKUP(B15,'Matriz de Corte AA'!$D$7:$E$67,2,0)</f>
        <v>9298</v>
      </c>
      <c r="E15">
        <f>+VLOOKUP(B15,'Matriz de Corte AA'!$D$7:$L$68,9,0)</f>
        <v>1</v>
      </c>
    </row>
    <row r="16" spans="1:5" ht="15" customHeight="1" x14ac:dyDescent="0.25">
      <c r="A16" s="219" t="s">
        <v>26</v>
      </c>
      <c r="B16" s="187" t="s">
        <v>25</v>
      </c>
      <c r="C16" s="217">
        <f t="shared" si="0"/>
        <v>32116</v>
      </c>
      <c r="D16" s="215">
        <f>+VLOOKUP(B16,'Matriz de Corte AA'!$D$7:$E$67,2,0)</f>
        <v>32116</v>
      </c>
      <c r="E16">
        <f>+VLOOKUP(B16,'Matriz de Corte AA'!$D$7:$L$68,9,0)</f>
        <v>1</v>
      </c>
    </row>
    <row r="17" spans="1:5" ht="15" hidden="1" customHeight="1" x14ac:dyDescent="0.25">
      <c r="A17" s="219" t="s">
        <v>28</v>
      </c>
      <c r="B17" s="187" t="s">
        <v>27</v>
      </c>
      <c r="C17" s="217" t="str">
        <f t="shared" si="0"/>
        <v/>
      </c>
      <c r="D17" s="215">
        <f>+VLOOKUP(B17,'Matriz de Corte AA'!$D$7:$E$67,2,0)</f>
        <v>65026</v>
      </c>
      <c r="E17">
        <f>+VLOOKUP(B17,'Matriz de Corte AA'!$D$7:$L$68,9,0)</f>
        <v>0</v>
      </c>
    </row>
    <row r="18" spans="1:5" ht="15" customHeight="1" x14ac:dyDescent="0.25">
      <c r="A18" s="219" t="s">
        <v>30</v>
      </c>
      <c r="B18" s="187" t="s">
        <v>29</v>
      </c>
      <c r="C18" s="217" t="str">
        <f t="shared" si="0"/>
        <v/>
      </c>
      <c r="D18" s="215">
        <f>+VLOOKUP(B18,'Matriz de Corte AA'!$D$7:$E$67,2,0)</f>
        <v>46511</v>
      </c>
      <c r="E18">
        <f>+VLOOKUP(B18,'Matriz de Corte AA'!$D$7:$L$68,9,0)</f>
        <v>0</v>
      </c>
    </row>
    <row r="19" spans="1:5" ht="15" hidden="1" customHeight="1" x14ac:dyDescent="0.25">
      <c r="A19" s="219" t="s">
        <v>32</v>
      </c>
      <c r="B19" s="187" t="s">
        <v>31</v>
      </c>
      <c r="C19" s="217">
        <f t="shared" si="0"/>
        <v>3566</v>
      </c>
      <c r="D19" s="215">
        <f>+VLOOKUP(B19,'Matriz de Corte AA'!$D$7:$E$67,2,0)</f>
        <v>3566</v>
      </c>
      <c r="E19">
        <f>+VLOOKUP(B19,'Matriz de Corte AA'!$D$7:$L$68,9,0)</f>
        <v>1</v>
      </c>
    </row>
    <row r="20" spans="1:5" ht="15" customHeight="1" x14ac:dyDescent="0.25">
      <c r="A20" s="219" t="s">
        <v>34</v>
      </c>
      <c r="B20" s="187" t="s">
        <v>33</v>
      </c>
      <c r="C20" s="217">
        <f t="shared" si="0"/>
        <v>16121</v>
      </c>
      <c r="D20" s="215">
        <f>+VLOOKUP(B20,'Matriz de Corte AA'!$D$7:$E$67,2,0)</f>
        <v>16121</v>
      </c>
      <c r="E20">
        <f>+VLOOKUP(B20,'Matriz de Corte AA'!$D$7:$L$68,9,0)</f>
        <v>1</v>
      </c>
    </row>
    <row r="21" spans="1:5" ht="15" hidden="1" customHeight="1" x14ac:dyDescent="0.25">
      <c r="A21" s="219" t="s">
        <v>36</v>
      </c>
      <c r="B21" s="187" t="s">
        <v>35</v>
      </c>
      <c r="C21" s="217" t="str">
        <f t="shared" si="0"/>
        <v/>
      </c>
      <c r="D21" s="215">
        <f>+VLOOKUP(B21,'Matriz de Corte AA'!$D$7:$E$67,2,0)</f>
        <v>35717</v>
      </c>
      <c r="E21">
        <f>+VLOOKUP(B21,'Matriz de Corte AA'!$D$7:$L$68,9,0)</f>
        <v>0</v>
      </c>
    </row>
    <row r="22" spans="1:5" ht="15" customHeight="1" x14ac:dyDescent="0.25">
      <c r="A22" s="219" t="s">
        <v>38</v>
      </c>
      <c r="B22" s="187" t="s">
        <v>37</v>
      </c>
      <c r="C22" s="217">
        <f t="shared" si="0"/>
        <v>93375</v>
      </c>
      <c r="D22" s="215">
        <f>+VLOOKUP(B22,'Matriz de Corte AA'!$D$7:$E$67,2,0)</f>
        <v>93375</v>
      </c>
      <c r="E22">
        <f>+VLOOKUP(B22,'Matriz de Corte AA'!$D$7:$L$68,9,0)</f>
        <v>1</v>
      </c>
    </row>
    <row r="23" spans="1:5" ht="15" hidden="1" customHeight="1" x14ac:dyDescent="0.25">
      <c r="A23" s="219" t="s">
        <v>40</v>
      </c>
      <c r="B23" s="187" t="s">
        <v>39</v>
      </c>
      <c r="C23" s="217">
        <f t="shared" si="0"/>
        <v>4838</v>
      </c>
      <c r="D23" s="215">
        <f>+VLOOKUP(B23,'Matriz de Corte AA'!$D$7:$E$67,2,0)</f>
        <v>4838</v>
      </c>
      <c r="E23">
        <f>+VLOOKUP(B23,'Matriz de Corte AA'!$D$7:$L$68,9,0)</f>
        <v>1</v>
      </c>
    </row>
    <row r="24" spans="1:5" ht="15" hidden="1" customHeight="1" x14ac:dyDescent="0.25">
      <c r="A24" s="219" t="s">
        <v>42</v>
      </c>
      <c r="B24" s="187" t="s">
        <v>41</v>
      </c>
      <c r="C24" s="217" t="str">
        <f t="shared" si="0"/>
        <v/>
      </c>
      <c r="D24" s="215">
        <f>+VLOOKUP(B24,'Matriz de Corte AA'!$D$7:$E$67,2,0)</f>
        <v>115748</v>
      </c>
      <c r="E24">
        <f>+VLOOKUP(B24,'Matriz de Corte AA'!$D$7:$L$68,9,0)</f>
        <v>0</v>
      </c>
    </row>
    <row r="25" spans="1:5" ht="15" customHeight="1" x14ac:dyDescent="0.25">
      <c r="A25" s="219" t="s">
        <v>44</v>
      </c>
      <c r="B25" s="187" t="s">
        <v>43</v>
      </c>
      <c r="C25" s="217">
        <f t="shared" si="0"/>
        <v>75669</v>
      </c>
      <c r="D25" s="215">
        <f>+VLOOKUP(B25,'Matriz de Corte AA'!$D$7:$E$67,2,0)</f>
        <v>75669</v>
      </c>
      <c r="E25">
        <f>+VLOOKUP(B25,'Matriz de Corte AA'!$D$7:$L$68,9,0)</f>
        <v>1</v>
      </c>
    </row>
    <row r="26" spans="1:5" ht="15" hidden="1" customHeight="1" x14ac:dyDescent="0.25">
      <c r="A26" s="219" t="s">
        <v>48</v>
      </c>
      <c r="B26" s="187" t="s">
        <v>47</v>
      </c>
      <c r="C26" s="217" t="str">
        <f t="shared" si="0"/>
        <v/>
      </c>
      <c r="D26" s="215">
        <f>+VLOOKUP(B26,'Matriz de Corte AA'!$D$7:$E$67,2,0)</f>
        <v>78939</v>
      </c>
      <c r="E26">
        <f>+VLOOKUP(B26,'Matriz de Corte AA'!$D$7:$L$68,9,0)</f>
        <v>0</v>
      </c>
    </row>
    <row r="27" spans="1:5" ht="15" customHeight="1" x14ac:dyDescent="0.25">
      <c r="A27" s="219" t="s">
        <v>50</v>
      </c>
      <c r="B27" s="187" t="s">
        <v>49</v>
      </c>
      <c r="C27" s="217">
        <f t="shared" si="0"/>
        <v>143400</v>
      </c>
      <c r="D27" s="215">
        <f>+VLOOKUP(B27,'Matriz de Corte AA'!$D$7:$E$67,2,0)</f>
        <v>143400</v>
      </c>
      <c r="E27">
        <f>+VLOOKUP(B27,'Matriz de Corte AA'!$D$7:$L$68,9,0)</f>
        <v>1</v>
      </c>
    </row>
    <row r="28" spans="1:5" ht="15" hidden="1" customHeight="1" x14ac:dyDescent="0.25">
      <c r="A28" s="219" t="s">
        <v>52</v>
      </c>
      <c r="B28" s="187" t="s">
        <v>51</v>
      </c>
      <c r="C28" s="217" t="str">
        <f t="shared" si="0"/>
        <v/>
      </c>
      <c r="D28" s="215">
        <f>+VLOOKUP(B28,'Matriz de Corte AA'!$D$7:$E$67,2,0)</f>
        <v>2888</v>
      </c>
      <c r="E28">
        <f>+VLOOKUP(B28,'Matriz de Corte AA'!$D$7:$L$68,9,0)</f>
        <v>0</v>
      </c>
    </row>
    <row r="29" spans="1:5" ht="15" hidden="1" customHeight="1" x14ac:dyDescent="0.25">
      <c r="A29" s="219" t="s">
        <v>54</v>
      </c>
      <c r="B29" s="187" t="s">
        <v>45</v>
      </c>
      <c r="C29" s="217" t="str">
        <f t="shared" si="0"/>
        <v/>
      </c>
      <c r="D29" s="215">
        <f>+VLOOKUP(B29,'Matriz de Corte AA'!$D$7:$E$67,2,0)</f>
        <v>59068</v>
      </c>
      <c r="E29">
        <f>+VLOOKUP(B29,'Matriz de Corte AA'!$D$7:$L$68,9,0)</f>
        <v>0</v>
      </c>
    </row>
    <row r="30" spans="1:5" x14ac:dyDescent="0.25">
      <c r="A30" s="219" t="s">
        <v>56</v>
      </c>
      <c r="B30" s="187" t="s">
        <v>55</v>
      </c>
      <c r="C30" s="217">
        <f t="shared" si="0"/>
        <v>7211</v>
      </c>
      <c r="D30" s="215">
        <f>+VLOOKUP(B30,'Matriz de Corte AA'!$D$7:$E$67,2,0)</f>
        <v>7211</v>
      </c>
      <c r="E30">
        <f>+VLOOKUP(B30,'Matriz de Corte AA'!$D$7:$L$68,9,0)</f>
        <v>1</v>
      </c>
    </row>
    <row r="31" spans="1:5" ht="15" customHeight="1" x14ac:dyDescent="0.25">
      <c r="A31" s="219" t="s">
        <v>58</v>
      </c>
      <c r="B31" s="187" t="s">
        <v>57</v>
      </c>
      <c r="C31" s="217">
        <f t="shared" si="0"/>
        <v>18543</v>
      </c>
      <c r="D31" s="215">
        <f>+VLOOKUP(B31,'Matriz de Corte AA'!$D$7:$E$67,2,0)</f>
        <v>18543</v>
      </c>
      <c r="E31">
        <f>+VLOOKUP(B31,'Matriz de Corte AA'!$D$7:$L$68,9,0)</f>
        <v>1</v>
      </c>
    </row>
    <row r="32" spans="1:5" ht="15" customHeight="1" x14ac:dyDescent="0.25">
      <c r="A32" s="219" t="s">
        <v>60</v>
      </c>
      <c r="B32" s="187" t="s">
        <v>59</v>
      </c>
      <c r="C32" s="217">
        <f t="shared" si="0"/>
        <v>5825</v>
      </c>
      <c r="D32" s="215">
        <f>+VLOOKUP(B32,'Matriz de Corte AA'!$D$7:$E$67,2,0)</f>
        <v>5825</v>
      </c>
      <c r="E32">
        <f>+VLOOKUP(B32,'Matriz de Corte AA'!$D$7:$L$68,9,0)</f>
        <v>1</v>
      </c>
    </row>
    <row r="33" spans="1:5" x14ac:dyDescent="0.25">
      <c r="A33" s="219" t="s">
        <v>62</v>
      </c>
      <c r="B33" s="187" t="s">
        <v>61</v>
      </c>
      <c r="C33" s="217">
        <f t="shared" si="0"/>
        <v>26815</v>
      </c>
      <c r="D33" s="215">
        <f>+VLOOKUP(B33,'Matriz de Corte AA'!$D$7:$E$67,2,0)</f>
        <v>26815</v>
      </c>
      <c r="E33">
        <f>+VLOOKUP(B33,'Matriz de Corte AA'!$D$7:$L$68,9,0)</f>
        <v>1</v>
      </c>
    </row>
    <row r="34" spans="1:5" ht="15" customHeight="1" x14ac:dyDescent="0.25">
      <c r="A34" s="219" t="s">
        <v>64</v>
      </c>
      <c r="B34" s="187" t="s">
        <v>63</v>
      </c>
      <c r="C34" s="217">
        <f t="shared" si="0"/>
        <v>71545</v>
      </c>
      <c r="D34" s="215">
        <f>+VLOOKUP(B34,'Matriz de Corte AA'!$D$7:$E$67,2,0)</f>
        <v>71545</v>
      </c>
      <c r="E34">
        <f>+VLOOKUP(B34,'Matriz de Corte AA'!$D$7:$L$68,9,0)</f>
        <v>1</v>
      </c>
    </row>
    <row r="35" spans="1:5" ht="15" hidden="1" customHeight="1" x14ac:dyDescent="0.25">
      <c r="A35" s="219" t="s">
        <v>66</v>
      </c>
      <c r="B35" s="187" t="s">
        <v>65</v>
      </c>
      <c r="C35" s="217">
        <f t="shared" si="0"/>
        <v>10780</v>
      </c>
      <c r="D35" s="215">
        <f>+VLOOKUP(B35,'Matriz de Corte AA'!$D$7:$E$67,2,0)</f>
        <v>10780</v>
      </c>
      <c r="E35">
        <f>+VLOOKUP(B35,'Matriz de Corte AA'!$D$7:$L$68,9,0)</f>
        <v>1</v>
      </c>
    </row>
    <row r="36" spans="1:5" ht="15" hidden="1" customHeight="1" x14ac:dyDescent="0.25">
      <c r="A36" s="219" t="s">
        <v>68</v>
      </c>
      <c r="B36" s="187" t="s">
        <v>67</v>
      </c>
      <c r="C36" s="217" t="str">
        <f t="shared" si="0"/>
        <v/>
      </c>
      <c r="D36" s="215">
        <f>+VLOOKUP(B36,'Matriz de Corte AA'!$D$7:$E$67,2,0)</f>
        <v>3918</v>
      </c>
      <c r="E36">
        <f>+VLOOKUP(B36,'Matriz de Corte AA'!$D$7:$L$68,9,0)</f>
        <v>0</v>
      </c>
    </row>
    <row r="37" spans="1:5" ht="15" hidden="1" customHeight="1" x14ac:dyDescent="0.25">
      <c r="A37" s="219" t="s">
        <v>70</v>
      </c>
      <c r="B37" s="187" t="s">
        <v>69</v>
      </c>
      <c r="C37" s="217" t="str">
        <f t="shared" si="0"/>
        <v/>
      </c>
      <c r="D37" s="215">
        <f>+VLOOKUP(B37,'Matriz de Corte AA'!$D$7:$E$67,2,0)</f>
        <v>3723</v>
      </c>
      <c r="E37">
        <f>+VLOOKUP(B37,'Matriz de Corte AA'!$D$7:$L$68,9,0)</f>
        <v>0</v>
      </c>
    </row>
    <row r="38" spans="1:5" ht="15" customHeight="1" x14ac:dyDescent="0.25">
      <c r="A38" s="219" t="s">
        <v>72</v>
      </c>
      <c r="B38" s="187" t="s">
        <v>71</v>
      </c>
      <c r="C38" s="217">
        <f t="shared" si="0"/>
        <v>4860</v>
      </c>
      <c r="D38" s="215">
        <f>+VLOOKUP(B38,'Matriz de Corte AA'!$D$7:$E$67,2,0)</f>
        <v>4860</v>
      </c>
      <c r="E38">
        <f>+VLOOKUP(B38,'Matriz de Corte AA'!$D$7:$L$68,9,0)</f>
        <v>1</v>
      </c>
    </row>
    <row r="39" spans="1:5" x14ac:dyDescent="0.25">
      <c r="A39" s="219" t="s">
        <v>74</v>
      </c>
      <c r="B39" s="187" t="s">
        <v>73</v>
      </c>
      <c r="C39" s="217">
        <f t="shared" si="0"/>
        <v>3502</v>
      </c>
      <c r="D39" s="215">
        <f>+VLOOKUP(B39,'Matriz de Corte AA'!$D$7:$E$67,2,0)</f>
        <v>3502</v>
      </c>
      <c r="E39">
        <f>+VLOOKUP(B39,'Matriz de Corte AA'!$D$7:$L$68,9,0)</f>
        <v>1</v>
      </c>
    </row>
    <row r="40" spans="1:5" ht="15" customHeight="1" x14ac:dyDescent="0.25">
      <c r="A40" s="219" t="s">
        <v>76</v>
      </c>
      <c r="B40" s="187" t="s">
        <v>75</v>
      </c>
      <c r="C40" s="217">
        <f t="shared" si="0"/>
        <v>757</v>
      </c>
      <c r="D40" s="215">
        <f>+VLOOKUP(B40,'Matriz de Corte AA'!$D$7:$E$67,2,0)</f>
        <v>757</v>
      </c>
      <c r="E40">
        <f>+VLOOKUP(B40,'Matriz de Corte AA'!$D$7:$L$68,9,0)</f>
        <v>1</v>
      </c>
    </row>
    <row r="41" spans="1:5" ht="15" customHeight="1" x14ac:dyDescent="0.25">
      <c r="A41" s="219" t="s">
        <v>77</v>
      </c>
      <c r="B41" s="187" t="s">
        <v>46</v>
      </c>
      <c r="C41" s="217">
        <f t="shared" si="0"/>
        <v>27009</v>
      </c>
      <c r="D41" s="215">
        <f>+VLOOKUP(B41,'Matriz de Corte AA'!$D$7:$E$67,2,0)</f>
        <v>27009</v>
      </c>
      <c r="E41">
        <f>+VLOOKUP(B41,'Matriz de Corte AA'!$D$7:$L$68,9,0)</f>
        <v>1</v>
      </c>
    </row>
    <row r="42" spans="1:5" ht="15" hidden="1" customHeight="1" x14ac:dyDescent="0.25">
      <c r="A42" s="219" t="s">
        <v>471</v>
      </c>
      <c r="B42" s="187" t="s">
        <v>472</v>
      </c>
      <c r="C42" s="217" t="str">
        <f t="shared" si="0"/>
        <v/>
      </c>
      <c r="D42" s="215">
        <f>+VLOOKUP(B42,'Matriz de Corte AA'!$D$7:$E$68,2,0)</f>
        <v>0</v>
      </c>
      <c r="E42">
        <f>+VLOOKUP(B42,'Matriz de Corte AA'!$D$7:$L$68,9,0)</f>
        <v>0</v>
      </c>
    </row>
    <row r="43" spans="1:5" ht="15" hidden="1" customHeight="1" x14ac:dyDescent="0.25">
      <c r="A43" s="219" t="s">
        <v>78</v>
      </c>
      <c r="B43" s="187" t="s">
        <v>53</v>
      </c>
      <c r="C43" s="217" t="str">
        <f t="shared" si="0"/>
        <v/>
      </c>
      <c r="D43" s="215">
        <f>+VLOOKUP(B43,'Matriz de Corte AA'!$D$7:$E$67,2,0)</f>
        <v>11145</v>
      </c>
      <c r="E43">
        <f>+VLOOKUP(B43,'Matriz de Corte AA'!$D$7:$L$68,9,0)</f>
        <v>0</v>
      </c>
    </row>
    <row r="44" spans="1:5" ht="15" hidden="1" customHeight="1" x14ac:dyDescent="0.25">
      <c r="A44" s="219" t="s">
        <v>79</v>
      </c>
      <c r="B44" s="187" t="s">
        <v>118</v>
      </c>
      <c r="C44" s="217" t="str">
        <f t="shared" si="0"/>
        <v/>
      </c>
      <c r="D44" s="215">
        <f>+VLOOKUP(B44,'Matriz de Corte AA'!$D$7:$E$67,2,0)</f>
        <v>3144</v>
      </c>
      <c r="E44">
        <f>+VLOOKUP(B44,'Matriz de Corte AA'!$D$7:$L$68,9,0)</f>
        <v>0</v>
      </c>
    </row>
    <row r="45" spans="1:5" x14ac:dyDescent="0.25">
      <c r="A45" s="219" t="s">
        <v>81</v>
      </c>
      <c r="B45" s="187" t="s">
        <v>80</v>
      </c>
      <c r="C45" s="217">
        <f t="shared" si="0"/>
        <v>2054</v>
      </c>
      <c r="D45" s="215">
        <f>+VLOOKUP(B45,'Matriz de Corte AA'!$D$7:$E$67,2,0)</f>
        <v>2054</v>
      </c>
      <c r="E45">
        <f>+VLOOKUP(B45,'Matriz de Corte AA'!$D$7:$L$68,9,0)</f>
        <v>1</v>
      </c>
    </row>
    <row r="46" spans="1:5" x14ac:dyDescent="0.25">
      <c r="A46" s="219" t="s">
        <v>83</v>
      </c>
      <c r="B46" s="187" t="s">
        <v>82</v>
      </c>
      <c r="C46" s="217">
        <f t="shared" si="0"/>
        <v>857</v>
      </c>
      <c r="D46" s="215">
        <f>+VLOOKUP(B46,'Matriz de Corte AA'!$D$7:$E$67,2,0)</f>
        <v>857</v>
      </c>
      <c r="E46">
        <f>+VLOOKUP(B46,'Matriz de Corte AA'!$D$7:$L$68,9,0)</f>
        <v>1</v>
      </c>
    </row>
    <row r="47" spans="1:5" ht="15" customHeight="1" x14ac:dyDescent="0.25">
      <c r="A47" s="219" t="s">
        <v>85</v>
      </c>
      <c r="B47" s="187" t="s">
        <v>84</v>
      </c>
      <c r="C47" s="217">
        <f t="shared" si="0"/>
        <v>992</v>
      </c>
      <c r="D47" s="215">
        <f>+VLOOKUP(B47,'Matriz de Corte AA'!$D$7:$E$67,2,0)</f>
        <v>992</v>
      </c>
      <c r="E47">
        <f>+VLOOKUP(B47,'Matriz de Corte AA'!$D$7:$L$68,9,0)</f>
        <v>1</v>
      </c>
    </row>
    <row r="48" spans="1:5" x14ac:dyDescent="0.25">
      <c r="A48" s="219" t="s">
        <v>87</v>
      </c>
      <c r="B48" s="187" t="s">
        <v>86</v>
      </c>
      <c r="C48" s="217">
        <f t="shared" si="0"/>
        <v>1510</v>
      </c>
      <c r="D48" s="215">
        <f>+VLOOKUP(B48,'Matriz de Corte AA'!$D$7:$E$67,2,0)</f>
        <v>1510</v>
      </c>
      <c r="E48">
        <f>+VLOOKUP(B48,'Matriz de Corte AA'!$D$7:$L$68,9,0)</f>
        <v>1</v>
      </c>
    </row>
    <row r="49" spans="1:5" hidden="1" x14ac:dyDescent="0.25">
      <c r="A49" s="219" t="s">
        <v>109</v>
      </c>
      <c r="B49" s="187" t="s">
        <v>286</v>
      </c>
      <c r="C49" s="217">
        <f t="shared" si="0"/>
        <v>0</v>
      </c>
      <c r="D49" s="215">
        <f>+VLOOKUP(B49,'Matriz de Corte AA'!$D$7:$E$67,2,0)</f>
        <v>0</v>
      </c>
      <c r="E49">
        <f>+VLOOKUP(B49,'Matriz de Corte AA'!$D$7:$L$68,9,0)</f>
        <v>1</v>
      </c>
    </row>
    <row r="50" spans="1:5" ht="15" customHeight="1" x14ac:dyDescent="0.25">
      <c r="A50" s="219" t="s">
        <v>89</v>
      </c>
      <c r="B50" s="187" t="s">
        <v>88</v>
      </c>
      <c r="C50" s="217">
        <f t="shared" si="0"/>
        <v>133</v>
      </c>
      <c r="D50" s="215">
        <f>+VLOOKUP(B50,'Matriz de Corte AA'!$D$7:$E$67,2,0)</f>
        <v>133</v>
      </c>
      <c r="E50">
        <f>+VLOOKUP(B50,'Matriz de Corte AA'!$D$7:$L$68,9,0)</f>
        <v>1</v>
      </c>
    </row>
    <row r="51" spans="1:5" x14ac:dyDescent="0.25">
      <c r="A51" s="219" t="s">
        <v>91</v>
      </c>
      <c r="B51" s="187" t="s">
        <v>90</v>
      </c>
      <c r="C51" s="217">
        <f t="shared" si="0"/>
        <v>15276</v>
      </c>
      <c r="D51" s="215">
        <f>+VLOOKUP(B51,'Matriz de Corte AA'!$D$7:$E$67,2,0)</f>
        <v>15276</v>
      </c>
      <c r="E51">
        <f>+VLOOKUP(B51,'Matriz de Corte AA'!$D$7:$L$68,9,0)</f>
        <v>1</v>
      </c>
    </row>
    <row r="52" spans="1:5" ht="15" customHeight="1" x14ac:dyDescent="0.25">
      <c r="A52" s="219" t="s">
        <v>93</v>
      </c>
      <c r="B52" s="187" t="s">
        <v>92</v>
      </c>
      <c r="C52" s="217">
        <f t="shared" si="0"/>
        <v>871</v>
      </c>
      <c r="D52" s="215">
        <f>+VLOOKUP(B52,'Matriz de Corte AA'!$D$7:$E$67,2,0)</f>
        <v>871</v>
      </c>
      <c r="E52">
        <f>+VLOOKUP(B52,'Matriz de Corte AA'!$D$7:$L$68,9,0)</f>
        <v>1</v>
      </c>
    </row>
    <row r="53" spans="1:5" ht="15" customHeight="1" x14ac:dyDescent="0.25">
      <c r="A53" s="219" t="s">
        <v>95</v>
      </c>
      <c r="B53" s="187" t="s">
        <v>94</v>
      </c>
      <c r="C53" s="217">
        <f t="shared" si="0"/>
        <v>348</v>
      </c>
      <c r="D53" s="215">
        <f>+VLOOKUP(B53,'Matriz de Corte AA'!$D$7:$E$67,2,0)</f>
        <v>348</v>
      </c>
      <c r="E53">
        <f>+VLOOKUP(B53,'Matriz de Corte AA'!$D$7:$L$68,9,0)</f>
        <v>1</v>
      </c>
    </row>
    <row r="54" spans="1:5" ht="15" customHeight="1" x14ac:dyDescent="0.25">
      <c r="A54" s="219" t="s">
        <v>110</v>
      </c>
      <c r="B54" s="187" t="s">
        <v>277</v>
      </c>
      <c r="C54" s="217">
        <f t="shared" si="0"/>
        <v>0</v>
      </c>
      <c r="D54" s="215">
        <f>+VLOOKUP(B54,'Matriz de Corte AA'!$D$7:$E$67,2,0)</f>
        <v>0</v>
      </c>
      <c r="E54">
        <f>+VLOOKUP(B54,'Matriz de Corte AA'!$D$7:$L$68,9,0)</f>
        <v>1</v>
      </c>
    </row>
    <row r="55" spans="1:5" ht="15" customHeight="1" x14ac:dyDescent="0.25">
      <c r="A55" s="219" t="s">
        <v>111</v>
      </c>
      <c r="B55" s="187" t="s">
        <v>278</v>
      </c>
      <c r="C55" s="217">
        <f t="shared" si="0"/>
        <v>0</v>
      </c>
      <c r="D55" s="215">
        <f>+VLOOKUP(B55,'Matriz de Corte AA'!$D$7:$E$67,2,0)</f>
        <v>0</v>
      </c>
      <c r="E55">
        <f>+VLOOKUP(B55,'Matriz de Corte AA'!$D$7:$L$68,9,0)</f>
        <v>1</v>
      </c>
    </row>
    <row r="56" spans="1:5" ht="15" customHeight="1" x14ac:dyDescent="0.25">
      <c r="A56" s="219" t="s">
        <v>97</v>
      </c>
      <c r="B56" s="187" t="s">
        <v>96</v>
      </c>
      <c r="C56" s="217">
        <f t="shared" si="0"/>
        <v>447</v>
      </c>
      <c r="D56" s="215">
        <f>+VLOOKUP(B56,'Matriz de Corte AA'!$D$7:$E$67,2,0)</f>
        <v>447</v>
      </c>
      <c r="E56">
        <f>+VLOOKUP(B56,'Matriz de Corte AA'!$D$7:$L$68,9,0)</f>
        <v>1</v>
      </c>
    </row>
    <row r="57" spans="1:5" ht="15" customHeight="1" x14ac:dyDescent="0.25">
      <c r="A57" s="219" t="s">
        <v>99</v>
      </c>
      <c r="B57" s="187" t="s">
        <v>98</v>
      </c>
      <c r="C57" s="217">
        <f t="shared" si="0"/>
        <v>190</v>
      </c>
      <c r="D57" s="215">
        <f>+VLOOKUP(B57,'Matriz de Corte AA'!$D$7:$E$67,2,0)</f>
        <v>190</v>
      </c>
      <c r="E57">
        <f>+VLOOKUP(B57,'Matriz de Corte AA'!$D$7:$L$68,9,0)</f>
        <v>1</v>
      </c>
    </row>
    <row r="58" spans="1:5" ht="15" customHeight="1" x14ac:dyDescent="0.25">
      <c r="A58" s="219" t="s">
        <v>101</v>
      </c>
      <c r="B58" s="187" t="s">
        <v>100</v>
      </c>
      <c r="C58" s="217">
        <f t="shared" si="0"/>
        <v>256</v>
      </c>
      <c r="D58" s="215">
        <f>+VLOOKUP(B58,'Matriz de Corte AA'!$D$7:$E$67,2,0)</f>
        <v>256</v>
      </c>
      <c r="E58">
        <f>+VLOOKUP(B58,'Matriz de Corte AA'!$D$7:$L$68,9,0)</f>
        <v>1</v>
      </c>
    </row>
    <row r="59" spans="1:5" ht="15" customHeight="1" x14ac:dyDescent="0.25">
      <c r="A59" s="219" t="s">
        <v>103</v>
      </c>
      <c r="B59" s="187" t="s">
        <v>102</v>
      </c>
      <c r="C59" s="217">
        <f t="shared" si="0"/>
        <v>138</v>
      </c>
      <c r="D59" s="215">
        <f>+VLOOKUP(B59,'Matriz de Corte AA'!$D$7:$E$67,2,0)</f>
        <v>138</v>
      </c>
      <c r="E59">
        <f>+VLOOKUP(B59,'Matriz de Corte AA'!$D$7:$L$68,9,0)</f>
        <v>1</v>
      </c>
    </row>
    <row r="60" spans="1:5" ht="15" customHeight="1" x14ac:dyDescent="0.25">
      <c r="A60" s="219" t="s">
        <v>105</v>
      </c>
      <c r="B60" s="187" t="s">
        <v>104</v>
      </c>
      <c r="C60" s="217">
        <f t="shared" si="0"/>
        <v>632</v>
      </c>
      <c r="D60" s="215">
        <f>+VLOOKUP(B60,'Matriz de Corte AA'!$D$7:$E$67,2,0)</f>
        <v>632</v>
      </c>
      <c r="E60">
        <f>+VLOOKUP(B60,'Matriz de Corte AA'!$D$7:$L$68,9,0)</f>
        <v>1</v>
      </c>
    </row>
    <row r="61" spans="1:5" ht="15" hidden="1" customHeight="1" x14ac:dyDescent="0.25">
      <c r="A61" s="219" t="s">
        <v>107</v>
      </c>
      <c r="B61" s="187" t="s">
        <v>106</v>
      </c>
      <c r="C61" s="217">
        <f t="shared" si="0"/>
        <v>551</v>
      </c>
      <c r="D61" s="215">
        <f>+VLOOKUP(B61,'Matriz de Corte AA'!$D$7:$E$67,2,0)</f>
        <v>551</v>
      </c>
      <c r="E61">
        <f>+VLOOKUP(B61,'Matriz de Corte AA'!$D$7:$L$68,9,0)</f>
        <v>1</v>
      </c>
    </row>
    <row r="62" spans="1:5" ht="15" hidden="1" customHeight="1" x14ac:dyDescent="0.25">
      <c r="A62" s="219" t="s">
        <v>183</v>
      </c>
      <c r="B62" s="187" t="s">
        <v>184</v>
      </c>
      <c r="C62" s="217" t="str">
        <f t="shared" si="0"/>
        <v/>
      </c>
      <c r="D62" s="216">
        <f>+VLOOKUP(B62,'Matriz de Corte AC'!$D$7:$E$91,2,0)</f>
        <v>0</v>
      </c>
      <c r="E62">
        <f>+VLOOKUP(B62,'Matriz de Corte AC'!$D$7:$L$91,9,0)</f>
        <v>0</v>
      </c>
    </row>
    <row r="63" spans="1:5" ht="15" hidden="1" customHeight="1" x14ac:dyDescent="0.25">
      <c r="A63" s="219" t="s">
        <v>263</v>
      </c>
      <c r="B63" s="187" t="s">
        <v>264</v>
      </c>
      <c r="C63" s="217" t="str">
        <f t="shared" si="0"/>
        <v/>
      </c>
      <c r="D63" s="216">
        <f>+VLOOKUP(B63,'Matriz de Corte AC'!$D$7:$E$91,2,0)</f>
        <v>0</v>
      </c>
      <c r="E63">
        <f>+VLOOKUP(B63,'Matriz de Corte AC'!$D$7:$L$91,9,0)</f>
        <v>0</v>
      </c>
    </row>
    <row r="64" spans="1:5" ht="15" hidden="1" customHeight="1" x14ac:dyDescent="0.25">
      <c r="A64" s="219" t="s">
        <v>119</v>
      </c>
      <c r="B64" s="187" t="s">
        <v>120</v>
      </c>
      <c r="C64" s="217" t="str">
        <f t="shared" si="0"/>
        <v/>
      </c>
      <c r="D64" s="216">
        <f>+VLOOKUP(B64,'Matriz de Corte AC'!$D$7:$E$91,2,0)</f>
        <v>6808</v>
      </c>
      <c r="E64">
        <f>+VLOOKUP(B64,'Matriz de Corte AC'!$D$7:$L$91,9,0)</f>
        <v>0</v>
      </c>
    </row>
    <row r="65" spans="1:5" ht="15" hidden="1" customHeight="1" x14ac:dyDescent="0.25">
      <c r="A65" s="219" t="s">
        <v>121</v>
      </c>
      <c r="B65" s="187" t="s">
        <v>122</v>
      </c>
      <c r="C65" s="217" t="str">
        <f t="shared" si="0"/>
        <v/>
      </c>
      <c r="D65" s="216">
        <f>+VLOOKUP(B65,'Matriz de Corte AC'!$D$7:$E$91,2,0)</f>
        <v>381</v>
      </c>
      <c r="E65">
        <f>+VLOOKUP(B65,'Matriz de Corte AC'!$D$7:$L$91,9,0)</f>
        <v>0</v>
      </c>
    </row>
    <row r="66" spans="1:5" ht="15" hidden="1" customHeight="1" x14ac:dyDescent="0.25">
      <c r="A66" s="219" t="s">
        <v>123</v>
      </c>
      <c r="B66" s="187" t="s">
        <v>124</v>
      </c>
      <c r="C66" s="217" t="str">
        <f t="shared" si="0"/>
        <v/>
      </c>
      <c r="D66" s="216">
        <f>+VLOOKUP(B66,'Matriz de Corte AC'!$D$7:$E$91,2,0)</f>
        <v>759</v>
      </c>
      <c r="E66">
        <f>+VLOOKUP(B66,'Matriz de Corte AC'!$D$7:$L$91,9,0)</f>
        <v>0</v>
      </c>
    </row>
    <row r="67" spans="1:5" ht="15" hidden="1" customHeight="1" x14ac:dyDescent="0.25">
      <c r="A67" s="219" t="s">
        <v>125</v>
      </c>
      <c r="B67" s="187" t="s">
        <v>126</v>
      </c>
      <c r="C67" s="217" t="str">
        <f t="shared" ref="C67:C130" si="1">+IF(E67=1,D67,"")</f>
        <v/>
      </c>
      <c r="D67" s="216">
        <f>+VLOOKUP(B67,'Matriz de Corte AC'!$D$7:$E$91,2,0)</f>
        <v>1009</v>
      </c>
      <c r="E67">
        <f>+VLOOKUP(B67,'Matriz de Corte AC'!$D$7:$L$91,9,0)</f>
        <v>0</v>
      </c>
    </row>
    <row r="68" spans="1:5" ht="15" hidden="1" customHeight="1" x14ac:dyDescent="0.25">
      <c r="A68" s="219" t="s">
        <v>127</v>
      </c>
      <c r="B68" s="187" t="s">
        <v>128</v>
      </c>
      <c r="C68" s="217" t="str">
        <f t="shared" si="1"/>
        <v/>
      </c>
      <c r="D68" s="216">
        <f>+VLOOKUP(B68,'Matriz de Corte AC'!$D$7:$E$91,2,0)</f>
        <v>4282</v>
      </c>
      <c r="E68">
        <f>+VLOOKUP(B68,'Matriz de Corte AC'!$D$7:$L$91,9,0)</f>
        <v>0</v>
      </c>
    </row>
    <row r="69" spans="1:5" ht="15" hidden="1" customHeight="1" x14ac:dyDescent="0.25">
      <c r="A69" s="219" t="s">
        <v>129</v>
      </c>
      <c r="B69" s="187" t="s">
        <v>130</v>
      </c>
      <c r="C69" s="217" t="str">
        <f t="shared" si="1"/>
        <v/>
      </c>
      <c r="D69" s="216">
        <f>+VLOOKUP(B69,'Matriz de Corte AC'!$D$7:$E$91,2,0)</f>
        <v>14605</v>
      </c>
      <c r="E69">
        <f>+VLOOKUP(B69,'Matriz de Corte AC'!$D$7:$L$91,9,0)</f>
        <v>0</v>
      </c>
    </row>
    <row r="70" spans="1:5" ht="15" hidden="1" customHeight="1" x14ac:dyDescent="0.25">
      <c r="A70" s="219" t="s">
        <v>131</v>
      </c>
      <c r="B70" s="187" t="s">
        <v>132</v>
      </c>
      <c r="C70" s="217" t="str">
        <f t="shared" si="1"/>
        <v/>
      </c>
      <c r="D70" s="216">
        <f>+VLOOKUP(B70,'Matriz de Corte AC'!$D$7:$E$91,2,0)</f>
        <v>4509</v>
      </c>
      <c r="E70">
        <f>+VLOOKUP(B70,'Matriz de Corte AC'!$D$7:$L$91,9,0)</f>
        <v>0</v>
      </c>
    </row>
    <row r="71" spans="1:5" ht="15" hidden="1" customHeight="1" x14ac:dyDescent="0.25">
      <c r="A71" s="219" t="s">
        <v>133</v>
      </c>
      <c r="B71" s="187" t="s">
        <v>134</v>
      </c>
      <c r="C71" s="217" t="str">
        <f t="shared" si="1"/>
        <v/>
      </c>
      <c r="D71" s="216">
        <f>+VLOOKUP(B71,'Matriz de Corte AC'!$D$7:$E$91,2,0)</f>
        <v>9130</v>
      </c>
      <c r="E71">
        <f>+VLOOKUP(B71,'Matriz de Corte AC'!$D$7:$L$91,9,0)</f>
        <v>0</v>
      </c>
    </row>
    <row r="72" spans="1:5" ht="15" hidden="1" customHeight="1" x14ac:dyDescent="0.25">
      <c r="A72" s="219" t="s">
        <v>135</v>
      </c>
      <c r="B72" s="187" t="s">
        <v>136</v>
      </c>
      <c r="C72" s="217" t="str">
        <f t="shared" si="1"/>
        <v/>
      </c>
      <c r="D72" s="216">
        <f>+VLOOKUP(B72,'Matriz de Corte AC'!$D$7:$E$91,2,0)</f>
        <v>0</v>
      </c>
      <c r="E72">
        <f>+VLOOKUP(B72,'Matriz de Corte AC'!$D$7:$L$91,9,0)</f>
        <v>0</v>
      </c>
    </row>
    <row r="73" spans="1:5" ht="15" hidden="1" customHeight="1" x14ac:dyDescent="0.25">
      <c r="A73" s="219" t="s">
        <v>137</v>
      </c>
      <c r="B73" s="187" t="s">
        <v>138</v>
      </c>
      <c r="C73" s="217" t="str">
        <f t="shared" si="1"/>
        <v/>
      </c>
      <c r="D73" s="216">
        <f>+VLOOKUP(B73,'Matriz de Corte AC'!$D$7:$E$91,2,0)</f>
        <v>3227</v>
      </c>
      <c r="E73">
        <f>+VLOOKUP(B73,'Matriz de Corte AC'!$D$7:$L$91,9,0)</f>
        <v>0</v>
      </c>
    </row>
    <row r="74" spans="1:5" ht="15" hidden="1" customHeight="1" x14ac:dyDescent="0.25">
      <c r="A74" s="219" t="s">
        <v>139</v>
      </c>
      <c r="B74" s="187" t="s">
        <v>140</v>
      </c>
      <c r="C74" s="217" t="str">
        <f t="shared" si="1"/>
        <v/>
      </c>
      <c r="D74" s="216">
        <f>+VLOOKUP(B74,'Matriz de Corte AC'!$D$7:$E$91,2,0)</f>
        <v>745</v>
      </c>
      <c r="E74">
        <f>+VLOOKUP(B74,'Matriz de Corte AC'!$D$7:$L$91,9,0)</f>
        <v>0</v>
      </c>
    </row>
    <row r="75" spans="1:5" ht="15" hidden="1" customHeight="1" x14ac:dyDescent="0.25">
      <c r="A75" s="219" t="s">
        <v>141</v>
      </c>
      <c r="B75" s="187" t="s">
        <v>142</v>
      </c>
      <c r="C75" s="217" t="str">
        <f t="shared" si="1"/>
        <v/>
      </c>
      <c r="D75" s="216">
        <f>+VLOOKUP(B75,'Matriz de Corte AC'!$D$7:$E$91,2,0)</f>
        <v>7605</v>
      </c>
      <c r="E75">
        <f>+VLOOKUP(B75,'Matriz de Corte AC'!$D$7:$L$91,9,0)</f>
        <v>0</v>
      </c>
    </row>
    <row r="76" spans="1:5" ht="15" hidden="1" customHeight="1" x14ac:dyDescent="0.25">
      <c r="A76" s="219" t="s">
        <v>143</v>
      </c>
      <c r="B76" s="187" t="s">
        <v>144</v>
      </c>
      <c r="C76" s="217" t="str">
        <f t="shared" si="1"/>
        <v/>
      </c>
      <c r="D76" s="216">
        <f>+VLOOKUP(B76,'Matriz de Corte AC'!$D$7:$E$91,2,0)</f>
        <v>1572</v>
      </c>
      <c r="E76">
        <f>+VLOOKUP(B76,'Matriz de Corte AC'!$D$7:$L$91,9,0)</f>
        <v>0</v>
      </c>
    </row>
    <row r="77" spans="1:5" ht="15" hidden="1" customHeight="1" x14ac:dyDescent="0.25">
      <c r="A77" s="219" t="s">
        <v>145</v>
      </c>
      <c r="B77" s="187" t="s">
        <v>146</v>
      </c>
      <c r="C77" s="217" t="str">
        <f t="shared" si="1"/>
        <v/>
      </c>
      <c r="D77" s="216">
        <f>+VLOOKUP(B77,'Matriz de Corte AC'!$D$7:$E$91,2,0)</f>
        <v>281</v>
      </c>
      <c r="E77">
        <f>+VLOOKUP(B77,'Matriz de Corte AC'!$D$7:$L$91,9,0)</f>
        <v>0</v>
      </c>
    </row>
    <row r="78" spans="1:5" ht="15" hidden="1" customHeight="1" x14ac:dyDescent="0.25">
      <c r="A78" s="219" t="s">
        <v>147</v>
      </c>
      <c r="B78" s="187" t="s">
        <v>148</v>
      </c>
      <c r="C78" s="217" t="str">
        <f t="shared" si="1"/>
        <v/>
      </c>
      <c r="D78" s="216">
        <f>+VLOOKUP(B78,'Matriz de Corte AC'!$D$7:$E$91,2,0)</f>
        <v>724</v>
      </c>
      <c r="E78">
        <f>+VLOOKUP(B78,'Matriz de Corte AC'!$D$7:$L$91,9,0)</f>
        <v>0</v>
      </c>
    </row>
    <row r="79" spans="1:5" ht="15" hidden="1" customHeight="1" x14ac:dyDescent="0.25">
      <c r="A79" s="219" t="s">
        <v>149</v>
      </c>
      <c r="B79" s="187" t="s">
        <v>150</v>
      </c>
      <c r="C79" s="217" t="str">
        <f t="shared" si="1"/>
        <v/>
      </c>
      <c r="D79" s="216">
        <f>+VLOOKUP(B79,'Matriz de Corte AC'!$D$7:$E$91,2,0)</f>
        <v>1326</v>
      </c>
      <c r="E79">
        <f>+VLOOKUP(B79,'Matriz de Corte AC'!$D$7:$L$91,9,0)</f>
        <v>0</v>
      </c>
    </row>
    <row r="80" spans="1:5" ht="15" hidden="1" customHeight="1" x14ac:dyDescent="0.25">
      <c r="A80" s="219" t="s">
        <v>151</v>
      </c>
      <c r="B80" s="187" t="s">
        <v>152</v>
      </c>
      <c r="C80" s="217" t="str">
        <f t="shared" si="1"/>
        <v/>
      </c>
      <c r="D80" s="216">
        <f>+VLOOKUP(B80,'Matriz de Corte AC'!$D$7:$E$91,2,0)</f>
        <v>1161</v>
      </c>
      <c r="E80">
        <f>+VLOOKUP(B80,'Matriz de Corte AC'!$D$7:$L$91,9,0)</f>
        <v>0</v>
      </c>
    </row>
    <row r="81" spans="1:5" ht="15" hidden="1" customHeight="1" x14ac:dyDescent="0.25">
      <c r="A81" s="219" t="s">
        <v>153</v>
      </c>
      <c r="B81" s="187" t="s">
        <v>154</v>
      </c>
      <c r="C81" s="217" t="str">
        <f t="shared" si="1"/>
        <v/>
      </c>
      <c r="D81" s="216">
        <f>+VLOOKUP(B81,'Matriz de Corte AC'!$D$7:$E$91,2,0)</f>
        <v>256</v>
      </c>
      <c r="E81">
        <f>+VLOOKUP(B81,'Matriz de Corte AC'!$D$7:$L$91,9,0)</f>
        <v>0</v>
      </c>
    </row>
    <row r="82" spans="1:5" ht="15" hidden="1" customHeight="1" x14ac:dyDescent="0.25">
      <c r="A82" s="219" t="s">
        <v>155</v>
      </c>
      <c r="B82" s="187" t="s">
        <v>156</v>
      </c>
      <c r="C82" s="217" t="str">
        <f t="shared" si="1"/>
        <v/>
      </c>
      <c r="D82" s="216">
        <f>+VLOOKUP(B82,'Matriz de Corte AC'!$D$7:$E$91,2,0)</f>
        <v>56</v>
      </c>
      <c r="E82">
        <f>+VLOOKUP(B82,'Matriz de Corte AC'!$D$7:$L$91,9,0)</f>
        <v>0</v>
      </c>
    </row>
    <row r="83" spans="1:5" ht="15" hidden="1" customHeight="1" x14ac:dyDescent="0.25">
      <c r="A83" s="219" t="s">
        <v>157</v>
      </c>
      <c r="B83" s="187" t="s">
        <v>158</v>
      </c>
      <c r="C83" s="217" t="str">
        <f t="shared" si="1"/>
        <v/>
      </c>
      <c r="D83" s="216">
        <f>+VLOOKUP(B83,'Matriz de Corte AC'!$D$7:$E$91,2,0)</f>
        <v>187</v>
      </c>
      <c r="E83">
        <f>+VLOOKUP(B83,'Matriz de Corte AC'!$D$7:$L$91,9,0)</f>
        <v>0</v>
      </c>
    </row>
    <row r="84" spans="1:5" ht="15" hidden="1" customHeight="1" x14ac:dyDescent="0.25">
      <c r="A84" s="219" t="s">
        <v>159</v>
      </c>
      <c r="B84" s="187" t="s">
        <v>160</v>
      </c>
      <c r="C84" s="217" t="str">
        <f t="shared" si="1"/>
        <v/>
      </c>
      <c r="D84" s="216">
        <f>+VLOOKUP(B84,'Matriz de Corte AC'!$D$7:$E$91,2,0)</f>
        <v>32</v>
      </c>
      <c r="E84">
        <f>+VLOOKUP(B84,'Matriz de Corte AC'!$D$7:$L$91,9,0)</f>
        <v>0</v>
      </c>
    </row>
    <row r="85" spans="1:5" ht="15" hidden="1" customHeight="1" x14ac:dyDescent="0.25">
      <c r="A85" s="219" t="s">
        <v>161</v>
      </c>
      <c r="B85" s="187" t="s">
        <v>162</v>
      </c>
      <c r="C85" s="217" t="str">
        <f t="shared" si="1"/>
        <v/>
      </c>
      <c r="D85" s="216">
        <f>+VLOOKUP(B85,'Matriz de Corte AC'!$D$7:$E$91,2,0)</f>
        <v>45</v>
      </c>
      <c r="E85">
        <f>+VLOOKUP(B85,'Matriz de Corte AC'!$D$7:$L$91,9,0)</f>
        <v>0</v>
      </c>
    </row>
    <row r="86" spans="1:5" ht="15" hidden="1" customHeight="1" x14ac:dyDescent="0.25">
      <c r="A86" s="219" t="s">
        <v>163</v>
      </c>
      <c r="B86" s="187" t="s">
        <v>164</v>
      </c>
      <c r="C86" s="217" t="str">
        <f t="shared" si="1"/>
        <v/>
      </c>
      <c r="D86" s="216">
        <f>+VLOOKUP(B86,'Matriz de Corte AC'!$D$7:$E$91,2,0)</f>
        <v>56</v>
      </c>
      <c r="E86">
        <f>+VLOOKUP(B86,'Matriz de Corte AC'!$D$7:$L$91,9,0)</f>
        <v>0</v>
      </c>
    </row>
    <row r="87" spans="1:5" ht="15" hidden="1" customHeight="1" x14ac:dyDescent="0.25">
      <c r="A87" s="219" t="s">
        <v>165</v>
      </c>
      <c r="B87" s="187" t="s">
        <v>166</v>
      </c>
      <c r="C87" s="217" t="str">
        <f t="shared" si="1"/>
        <v/>
      </c>
      <c r="D87" s="216">
        <f>+VLOOKUP(B87,'Matriz de Corte AC'!$D$7:$E$91,2,0)</f>
        <v>93</v>
      </c>
      <c r="E87">
        <f>+VLOOKUP(B87,'Matriz de Corte AC'!$D$7:$L$91,9,0)</f>
        <v>0</v>
      </c>
    </row>
    <row r="88" spans="1:5" ht="15" hidden="1" customHeight="1" x14ac:dyDescent="0.25">
      <c r="A88" s="219" t="s">
        <v>167</v>
      </c>
      <c r="B88" s="187" t="s">
        <v>168</v>
      </c>
      <c r="C88" s="217" t="str">
        <f t="shared" si="1"/>
        <v/>
      </c>
      <c r="D88" s="216">
        <f>+VLOOKUP(B88,'Matriz de Corte AC'!$D$7:$E$91,2,0)</f>
        <v>68</v>
      </c>
      <c r="E88">
        <f>+VLOOKUP(B88,'Matriz de Corte AC'!$D$7:$L$91,9,0)</f>
        <v>0</v>
      </c>
    </row>
    <row r="89" spans="1:5" ht="15" hidden="1" customHeight="1" x14ac:dyDescent="0.25">
      <c r="A89" s="219" t="s">
        <v>169</v>
      </c>
      <c r="B89" s="187" t="s">
        <v>170</v>
      </c>
      <c r="C89" s="217" t="str">
        <f t="shared" si="1"/>
        <v/>
      </c>
      <c r="D89" s="216">
        <f>+VLOOKUP(B89,'Matriz de Corte AC'!$D$7:$E$91,2,0)</f>
        <v>51</v>
      </c>
      <c r="E89">
        <f>+VLOOKUP(B89,'Matriz de Corte AC'!$D$7:$L$91,9,0)</f>
        <v>0</v>
      </c>
    </row>
    <row r="90" spans="1:5" ht="15" hidden="1" customHeight="1" x14ac:dyDescent="0.25">
      <c r="A90" s="219" t="s">
        <v>171</v>
      </c>
      <c r="B90" s="187" t="s">
        <v>172</v>
      </c>
      <c r="C90" s="217" t="str">
        <f t="shared" si="1"/>
        <v/>
      </c>
      <c r="D90" s="216">
        <f>+VLOOKUP(B90,'Matriz de Corte AC'!$D$7:$E$91,2,0)</f>
        <v>363</v>
      </c>
      <c r="E90">
        <f>+VLOOKUP(B90,'Matriz de Corte AC'!$D$7:$L$91,9,0)</f>
        <v>0</v>
      </c>
    </row>
    <row r="91" spans="1:5" ht="15" hidden="1" customHeight="1" x14ac:dyDescent="0.25">
      <c r="A91" s="219" t="s">
        <v>173</v>
      </c>
      <c r="B91" s="187" t="s">
        <v>174</v>
      </c>
      <c r="C91" s="217" t="str">
        <f t="shared" si="1"/>
        <v/>
      </c>
      <c r="D91" s="216">
        <f>+VLOOKUP(B91,'Matriz de Corte AC'!$D$7:$E$91,2,0)</f>
        <v>9716</v>
      </c>
      <c r="E91">
        <f>+VLOOKUP(B91,'Matriz de Corte AC'!$D$7:$L$91,9,0)</f>
        <v>0</v>
      </c>
    </row>
    <row r="92" spans="1:5" ht="15" hidden="1" customHeight="1" x14ac:dyDescent="0.25">
      <c r="A92" s="219" t="s">
        <v>175</v>
      </c>
      <c r="B92" s="187" t="s">
        <v>176</v>
      </c>
      <c r="C92" s="217" t="str">
        <f t="shared" si="1"/>
        <v/>
      </c>
      <c r="D92" s="216">
        <f>+VLOOKUP(B92,'Matriz de Corte AC'!$D$7:$E$91,2,0)</f>
        <v>10963</v>
      </c>
      <c r="E92">
        <f>+VLOOKUP(B92,'Matriz de Corte AC'!$D$7:$L$91,9,0)</f>
        <v>0</v>
      </c>
    </row>
    <row r="93" spans="1:5" ht="15" hidden="1" customHeight="1" x14ac:dyDescent="0.25">
      <c r="A93" s="219" t="s">
        <v>177</v>
      </c>
      <c r="B93" s="187" t="s">
        <v>178</v>
      </c>
      <c r="C93" s="217" t="str">
        <f t="shared" si="1"/>
        <v/>
      </c>
      <c r="D93" s="216">
        <f>+VLOOKUP(B93,'Matriz de Corte AC'!$D$7:$E$91,2,0)</f>
        <v>28696</v>
      </c>
      <c r="E93">
        <f>+VLOOKUP(B93,'Matriz de Corte AC'!$D$7:$L$91,9,0)</f>
        <v>0</v>
      </c>
    </row>
    <row r="94" spans="1:5" ht="15" hidden="1" customHeight="1" x14ac:dyDescent="0.25">
      <c r="A94" s="219" t="s">
        <v>179</v>
      </c>
      <c r="B94" s="187" t="s">
        <v>180</v>
      </c>
      <c r="C94" s="217" t="str">
        <f t="shared" si="1"/>
        <v/>
      </c>
      <c r="D94" s="216">
        <f>+VLOOKUP(B94,'Matriz de Corte AC'!$D$7:$E$91,2,0)</f>
        <v>1020</v>
      </c>
      <c r="E94">
        <f>+VLOOKUP(B94,'Matriz de Corte AC'!$D$7:$L$91,9,0)</f>
        <v>0</v>
      </c>
    </row>
    <row r="95" spans="1:5" ht="15" hidden="1" customHeight="1" x14ac:dyDescent="0.25">
      <c r="A95" s="219" t="s">
        <v>181</v>
      </c>
      <c r="B95" s="187" t="s">
        <v>182</v>
      </c>
      <c r="C95" s="217" t="str">
        <f t="shared" si="1"/>
        <v/>
      </c>
      <c r="D95" s="216">
        <f>+VLOOKUP(B95,'Matriz de Corte AC'!$D$7:$E$91,2,0)</f>
        <v>8063</v>
      </c>
      <c r="E95">
        <f>+VLOOKUP(B95,'Matriz de Corte AC'!$D$7:$L$91,9,0)</f>
        <v>0</v>
      </c>
    </row>
    <row r="96" spans="1:5" ht="15" hidden="1" customHeight="1" x14ac:dyDescent="0.25">
      <c r="A96" s="219" t="s">
        <v>183</v>
      </c>
      <c r="B96" s="187" t="s">
        <v>184</v>
      </c>
      <c r="C96" s="217" t="str">
        <f t="shared" si="1"/>
        <v/>
      </c>
      <c r="D96" s="216">
        <f>+VLOOKUP(B96,'Matriz de Corte AC'!$D$7:$E$91,2,0)</f>
        <v>0</v>
      </c>
      <c r="E96">
        <f>+VLOOKUP(B96,'Matriz de Corte AC'!$D$7:$L$91,9,0)</f>
        <v>0</v>
      </c>
    </row>
    <row r="97" spans="1:5" ht="15" hidden="1" customHeight="1" x14ac:dyDescent="0.25">
      <c r="A97" s="219" t="s">
        <v>185</v>
      </c>
      <c r="B97" s="187" t="s">
        <v>186</v>
      </c>
      <c r="C97" s="217" t="str">
        <f t="shared" si="1"/>
        <v/>
      </c>
      <c r="D97" s="216">
        <f>+VLOOKUP(B97,'Matriz de Corte AC'!$D$7:$E$91,2,0)</f>
        <v>706</v>
      </c>
      <c r="E97">
        <f>+VLOOKUP(B97,'Matriz de Corte AC'!$D$7:$L$91,9,0)</f>
        <v>0</v>
      </c>
    </row>
    <row r="98" spans="1:5" ht="15" hidden="1" customHeight="1" x14ac:dyDescent="0.25">
      <c r="A98" s="219" t="s">
        <v>187</v>
      </c>
      <c r="B98" s="187" t="s">
        <v>188</v>
      </c>
      <c r="C98" s="217" t="str">
        <f t="shared" si="1"/>
        <v/>
      </c>
      <c r="D98" s="216">
        <f>+VLOOKUP(B98,'Matriz de Corte AC'!$D$7:$E$91,2,0)</f>
        <v>146</v>
      </c>
      <c r="E98">
        <f>+VLOOKUP(B98,'Matriz de Corte AC'!$D$7:$L$91,9,0)</f>
        <v>0</v>
      </c>
    </row>
    <row r="99" spans="1:5" ht="15" hidden="1" customHeight="1" x14ac:dyDescent="0.25">
      <c r="A99" s="219" t="s">
        <v>189</v>
      </c>
      <c r="B99" s="187" t="s">
        <v>190</v>
      </c>
      <c r="C99" s="217" t="str">
        <f t="shared" si="1"/>
        <v/>
      </c>
      <c r="D99" s="216">
        <f>+VLOOKUP(B99,'Matriz de Corte AC'!$D$7:$E$91,2,0)</f>
        <v>2015</v>
      </c>
      <c r="E99">
        <f>+VLOOKUP(B99,'Matriz de Corte AC'!$D$7:$L$91,9,0)</f>
        <v>0</v>
      </c>
    </row>
    <row r="100" spans="1:5" ht="15" hidden="1" customHeight="1" x14ac:dyDescent="0.25">
      <c r="A100" s="219" t="s">
        <v>191</v>
      </c>
      <c r="B100" s="187" t="s">
        <v>192</v>
      </c>
      <c r="C100" s="217" t="str">
        <f t="shared" si="1"/>
        <v/>
      </c>
      <c r="D100" s="216">
        <f>+VLOOKUP(B100,'Matriz de Corte AC'!$D$7:$E$91,2,0)</f>
        <v>118</v>
      </c>
      <c r="E100">
        <f>+VLOOKUP(B100,'Matriz de Corte AC'!$D$7:$L$91,9,0)</f>
        <v>0</v>
      </c>
    </row>
    <row r="101" spans="1:5" ht="15" hidden="1" customHeight="1" x14ac:dyDescent="0.25">
      <c r="A101" s="219" t="s">
        <v>193</v>
      </c>
      <c r="B101" s="187" t="s">
        <v>194</v>
      </c>
      <c r="C101" s="217" t="str">
        <f t="shared" si="1"/>
        <v/>
      </c>
      <c r="D101" s="216">
        <f>+VLOOKUP(B101,'Matriz de Corte AC'!$D$7:$E$91,2,0)</f>
        <v>0</v>
      </c>
      <c r="E101">
        <f>+VLOOKUP(B101,'Matriz de Corte AC'!$D$7:$L$91,9,0)</f>
        <v>0</v>
      </c>
    </row>
    <row r="102" spans="1:5" ht="15" hidden="1" customHeight="1" x14ac:dyDescent="0.25">
      <c r="A102" s="219" t="s">
        <v>195</v>
      </c>
      <c r="B102" s="187" t="s">
        <v>196</v>
      </c>
      <c r="C102" s="217" t="str">
        <f t="shared" si="1"/>
        <v/>
      </c>
      <c r="D102" s="216">
        <f>+VLOOKUP(B102,'Matriz de Corte AC'!$D$7:$E$91,2,0)</f>
        <v>218</v>
      </c>
      <c r="E102">
        <f>+VLOOKUP(B102,'Matriz de Corte AC'!$D$7:$L$91,9,0)</f>
        <v>0</v>
      </c>
    </row>
    <row r="103" spans="1:5" ht="15" hidden="1" customHeight="1" x14ac:dyDescent="0.25">
      <c r="A103" s="219" t="s">
        <v>197</v>
      </c>
      <c r="B103" s="187" t="s">
        <v>198</v>
      </c>
      <c r="C103" s="217" t="str">
        <f t="shared" si="1"/>
        <v/>
      </c>
      <c r="D103" s="216">
        <f>+VLOOKUP(B103,'Matriz de Corte AC'!$D$7:$E$91,2,0)</f>
        <v>162</v>
      </c>
      <c r="E103">
        <f>+VLOOKUP(B103,'Matriz de Corte AC'!$D$7:$L$91,9,0)</f>
        <v>0</v>
      </c>
    </row>
    <row r="104" spans="1:5" ht="15" hidden="1" customHeight="1" x14ac:dyDescent="0.25">
      <c r="A104" s="219" t="s">
        <v>199</v>
      </c>
      <c r="B104" s="187" t="s">
        <v>200</v>
      </c>
      <c r="C104" s="217" t="str">
        <f t="shared" si="1"/>
        <v/>
      </c>
      <c r="D104" s="216">
        <f>+VLOOKUP(B104,'Matriz de Corte AC'!$D$7:$E$91,2,0)</f>
        <v>175</v>
      </c>
      <c r="E104">
        <f>+VLOOKUP(B104,'Matriz de Corte AC'!$D$7:$L$91,9,0)</f>
        <v>0</v>
      </c>
    </row>
    <row r="105" spans="1:5" ht="15" hidden="1" customHeight="1" x14ac:dyDescent="0.25">
      <c r="A105" s="219" t="s">
        <v>201</v>
      </c>
      <c r="B105" s="187" t="s">
        <v>202</v>
      </c>
      <c r="C105" s="217" t="str">
        <f t="shared" si="1"/>
        <v/>
      </c>
      <c r="D105" s="216">
        <f>+VLOOKUP(B105,'Matriz de Corte AC'!$D$7:$E$91,2,0)</f>
        <v>0</v>
      </c>
      <c r="E105">
        <f>+VLOOKUP(B105,'Matriz de Corte AC'!$D$7:$L$91,9,0)</f>
        <v>0</v>
      </c>
    </row>
    <row r="106" spans="1:5" ht="15" hidden="1" customHeight="1" x14ac:dyDescent="0.25">
      <c r="A106" s="219" t="s">
        <v>203</v>
      </c>
      <c r="B106" s="187" t="s">
        <v>204</v>
      </c>
      <c r="C106" s="217" t="str">
        <f t="shared" si="1"/>
        <v/>
      </c>
      <c r="D106" s="216">
        <f>+VLOOKUP(B106,'Matriz de Corte AC'!$D$7:$E$91,2,0)</f>
        <v>1222</v>
      </c>
      <c r="E106">
        <f>+VLOOKUP(B106,'Matriz de Corte AC'!$D$7:$L$91,9,0)</f>
        <v>0</v>
      </c>
    </row>
    <row r="107" spans="1:5" ht="15" hidden="1" customHeight="1" x14ac:dyDescent="0.25">
      <c r="A107" s="219" t="s">
        <v>205</v>
      </c>
      <c r="B107" s="187" t="s">
        <v>206</v>
      </c>
      <c r="C107" s="217" t="str">
        <f t="shared" si="1"/>
        <v/>
      </c>
      <c r="D107" s="216">
        <f>+VLOOKUP(B107,'Matriz de Corte AC'!$D$7:$E$91,2,0)</f>
        <v>375</v>
      </c>
      <c r="E107">
        <f>+VLOOKUP(B107,'Matriz de Corte AC'!$D$7:$L$91,9,0)</f>
        <v>0</v>
      </c>
    </row>
    <row r="108" spans="1:5" ht="15" hidden="1" customHeight="1" x14ac:dyDescent="0.25">
      <c r="A108" s="219" t="s">
        <v>443</v>
      </c>
      <c r="B108" s="187" t="s">
        <v>444</v>
      </c>
      <c r="C108" s="217" t="str">
        <f t="shared" si="1"/>
        <v/>
      </c>
      <c r="D108" s="216">
        <f>+VLOOKUP(B108,'Matriz de Corte AC'!$D$7:$E$91,2,0)</f>
        <v>0</v>
      </c>
      <c r="E108">
        <f>+VLOOKUP(B108,'Matriz de Corte AC'!$D$7:$L$91,9,0)</f>
        <v>0</v>
      </c>
    </row>
    <row r="109" spans="1:5" ht="15" hidden="1" customHeight="1" x14ac:dyDescent="0.25">
      <c r="A109" s="219" t="s">
        <v>445</v>
      </c>
      <c r="B109" s="187" t="s">
        <v>446</v>
      </c>
      <c r="C109" s="217" t="str">
        <f t="shared" si="1"/>
        <v/>
      </c>
      <c r="D109" s="216">
        <f>+VLOOKUP(B109,'Matriz de Corte AC'!$D$7:$E$91,2,0)</f>
        <v>65</v>
      </c>
      <c r="E109">
        <f>+VLOOKUP(B109,'Matriz de Corte AC'!$D$7:$L$91,9,0)</f>
        <v>0</v>
      </c>
    </row>
    <row r="110" spans="1:5" ht="15" hidden="1" customHeight="1" x14ac:dyDescent="0.25">
      <c r="A110" s="219" t="s">
        <v>207</v>
      </c>
      <c r="B110" s="187" t="s">
        <v>208</v>
      </c>
      <c r="C110" s="217" t="str">
        <f t="shared" si="1"/>
        <v/>
      </c>
      <c r="D110" s="216">
        <f>+VLOOKUP(B110,'Matriz de Corte AC'!$D$7:$E$91,2,0)</f>
        <v>1</v>
      </c>
      <c r="E110">
        <f>+VLOOKUP(B110,'Matriz de Corte AC'!$D$7:$L$91,9,0)</f>
        <v>0</v>
      </c>
    </row>
    <row r="111" spans="1:5" ht="15" hidden="1" customHeight="1" x14ac:dyDescent="0.25">
      <c r="A111" s="219" t="s">
        <v>209</v>
      </c>
      <c r="B111" s="187" t="s">
        <v>210</v>
      </c>
      <c r="C111" s="217" t="str">
        <f t="shared" si="1"/>
        <v/>
      </c>
      <c r="D111" s="216">
        <f>+VLOOKUP(B111,'Matriz de Corte AC'!$D$7:$E$91,2,0)</f>
        <v>553</v>
      </c>
      <c r="E111">
        <f>+VLOOKUP(B111,'Matriz de Corte AC'!$D$7:$L$91,9,0)</f>
        <v>0</v>
      </c>
    </row>
    <row r="112" spans="1:5" ht="15" hidden="1" customHeight="1" x14ac:dyDescent="0.25">
      <c r="A112" s="219" t="s">
        <v>211</v>
      </c>
      <c r="B112" s="187" t="s">
        <v>212</v>
      </c>
      <c r="C112" s="217" t="str">
        <f t="shared" si="1"/>
        <v/>
      </c>
      <c r="D112" s="216">
        <f>+VLOOKUP(B112,'Matriz de Corte AC'!$D$7:$E$91,2,0)</f>
        <v>615</v>
      </c>
      <c r="E112">
        <f>+VLOOKUP(B112,'Matriz de Corte AC'!$D$7:$L$91,9,0)</f>
        <v>0</v>
      </c>
    </row>
    <row r="113" spans="1:5" ht="15" hidden="1" customHeight="1" x14ac:dyDescent="0.25">
      <c r="A113" s="219" t="s">
        <v>213</v>
      </c>
      <c r="B113" s="187" t="s">
        <v>214</v>
      </c>
      <c r="C113" s="217" t="str">
        <f t="shared" si="1"/>
        <v/>
      </c>
      <c r="D113" s="216">
        <f>+VLOOKUP(B113,'Matriz de Corte AC'!$D$7:$E$91,2,0)</f>
        <v>972</v>
      </c>
      <c r="E113">
        <f>+VLOOKUP(B113,'Matriz de Corte AC'!$D$7:$L$91,9,0)</f>
        <v>0</v>
      </c>
    </row>
    <row r="114" spans="1:5" ht="15" hidden="1" customHeight="1" x14ac:dyDescent="0.25">
      <c r="A114" s="219" t="s">
        <v>215</v>
      </c>
      <c r="B114" s="187" t="s">
        <v>216</v>
      </c>
      <c r="C114" s="217" t="str">
        <f t="shared" si="1"/>
        <v/>
      </c>
      <c r="D114" s="216">
        <f>+VLOOKUP(B114,'Matriz de Corte AC'!$D$7:$E$91,2,0)</f>
        <v>1309</v>
      </c>
      <c r="E114">
        <f>+VLOOKUP(B114,'Matriz de Corte AC'!$D$7:$L$91,9,0)</f>
        <v>0</v>
      </c>
    </row>
    <row r="115" spans="1:5" ht="15" hidden="1" customHeight="1" x14ac:dyDescent="0.25">
      <c r="A115" s="219" t="s">
        <v>217</v>
      </c>
      <c r="B115" s="187" t="s">
        <v>218</v>
      </c>
      <c r="C115" s="217" t="str">
        <f t="shared" si="1"/>
        <v/>
      </c>
      <c r="D115" s="216">
        <f>+VLOOKUP(B115,'Matriz de Corte AC'!$D$7:$E$91,2,0)</f>
        <v>508</v>
      </c>
      <c r="E115">
        <f>+VLOOKUP(B115,'Matriz de Corte AC'!$D$7:$L$91,9,0)</f>
        <v>0</v>
      </c>
    </row>
    <row r="116" spans="1:5" ht="15" hidden="1" customHeight="1" x14ac:dyDescent="0.25">
      <c r="A116" s="219" t="s">
        <v>447</v>
      </c>
      <c r="B116" s="187" t="s">
        <v>448</v>
      </c>
      <c r="C116" s="217" t="str">
        <f t="shared" si="1"/>
        <v/>
      </c>
      <c r="D116" s="216">
        <f>+VLOOKUP(B116,'Matriz de Corte AC'!$D$7:$E$91,2,0)</f>
        <v>0</v>
      </c>
      <c r="E116">
        <f>+VLOOKUP(B116,'Matriz de Corte AC'!$D$7:$L$91,9,0)</f>
        <v>0</v>
      </c>
    </row>
    <row r="117" spans="1:5" ht="15" hidden="1" customHeight="1" x14ac:dyDescent="0.25">
      <c r="A117" s="219" t="s">
        <v>219</v>
      </c>
      <c r="B117" s="187" t="s">
        <v>220</v>
      </c>
      <c r="C117" s="217" t="str">
        <f t="shared" si="1"/>
        <v/>
      </c>
      <c r="D117" s="216">
        <f>+VLOOKUP(B117,'Matriz de Corte AC'!$D$7:$E$91,2,0)</f>
        <v>1677</v>
      </c>
      <c r="E117">
        <f>+VLOOKUP(B117,'Matriz de Corte AC'!$D$7:$L$91,9,0)</f>
        <v>0</v>
      </c>
    </row>
    <row r="118" spans="1:5" ht="15" hidden="1" customHeight="1" x14ac:dyDescent="0.25">
      <c r="A118" s="219" t="s">
        <v>221</v>
      </c>
      <c r="B118" s="187" t="s">
        <v>222</v>
      </c>
      <c r="C118" s="217" t="str">
        <f t="shared" si="1"/>
        <v/>
      </c>
      <c r="D118" s="216">
        <f>+VLOOKUP(B118,'Matriz de Corte AC'!$D$7:$E$91,2,0)</f>
        <v>1224</v>
      </c>
      <c r="E118">
        <f>+VLOOKUP(B118,'Matriz de Corte AC'!$D$7:$L$91,9,0)</f>
        <v>0</v>
      </c>
    </row>
    <row r="119" spans="1:5" ht="15" hidden="1" customHeight="1" x14ac:dyDescent="0.25">
      <c r="A119" s="219" t="s">
        <v>223</v>
      </c>
      <c r="B119" s="187" t="s">
        <v>224</v>
      </c>
      <c r="C119" s="217" t="str">
        <f t="shared" si="1"/>
        <v/>
      </c>
      <c r="D119" s="216">
        <f>+VLOOKUP(B119,'Matriz de Corte AC'!$D$7:$E$91,2,0)</f>
        <v>203</v>
      </c>
      <c r="E119">
        <f>+VLOOKUP(B119,'Matriz de Corte AC'!$D$7:$L$91,9,0)</f>
        <v>0</v>
      </c>
    </row>
    <row r="120" spans="1:5" ht="15" hidden="1" customHeight="1" x14ac:dyDescent="0.25">
      <c r="A120" s="219" t="s">
        <v>225</v>
      </c>
      <c r="B120" s="187" t="s">
        <v>226</v>
      </c>
      <c r="C120" s="217" t="str">
        <f t="shared" si="1"/>
        <v/>
      </c>
      <c r="D120" s="216">
        <f>+VLOOKUP(B120,'Matriz de Corte AC'!$D$7:$E$91,2,0)</f>
        <v>295</v>
      </c>
      <c r="E120">
        <f>+VLOOKUP(B120,'Matriz de Corte AC'!$D$7:$L$91,9,0)</f>
        <v>0</v>
      </c>
    </row>
    <row r="121" spans="1:5" ht="15" hidden="1" customHeight="1" x14ac:dyDescent="0.25">
      <c r="A121" s="219" t="s">
        <v>227</v>
      </c>
      <c r="B121" s="187" t="s">
        <v>228</v>
      </c>
      <c r="C121" s="217" t="str">
        <f t="shared" si="1"/>
        <v/>
      </c>
      <c r="D121" s="216">
        <f>+VLOOKUP(B121,'Matriz de Corte AC'!$D$7:$E$91,2,0)</f>
        <v>248</v>
      </c>
      <c r="E121">
        <f>+VLOOKUP(B121,'Matriz de Corte AC'!$D$7:$L$91,9,0)</f>
        <v>0</v>
      </c>
    </row>
    <row r="122" spans="1:5" ht="15" hidden="1" customHeight="1" x14ac:dyDescent="0.25">
      <c r="A122" s="219" t="s">
        <v>229</v>
      </c>
      <c r="B122" s="187" t="s">
        <v>230</v>
      </c>
      <c r="C122" s="217" t="str">
        <f t="shared" si="1"/>
        <v/>
      </c>
      <c r="D122" s="216">
        <f>+VLOOKUP(B122,'Matriz de Corte AC'!$D$7:$E$91,2,0)</f>
        <v>1136</v>
      </c>
      <c r="E122">
        <f>+VLOOKUP(B122,'Matriz de Corte AC'!$D$7:$L$91,9,0)</f>
        <v>0</v>
      </c>
    </row>
    <row r="123" spans="1:5" ht="15" hidden="1" customHeight="1" x14ac:dyDescent="0.25">
      <c r="A123" s="219" t="s">
        <v>231</v>
      </c>
      <c r="B123" s="187" t="s">
        <v>232</v>
      </c>
      <c r="C123" s="217" t="str">
        <f t="shared" si="1"/>
        <v/>
      </c>
      <c r="D123" s="216">
        <f>+VLOOKUP(B123,'Matriz de Corte AC'!$D$7:$E$91,2,0)</f>
        <v>167</v>
      </c>
      <c r="E123">
        <f>+VLOOKUP(B123,'Matriz de Corte AC'!$D$7:$L$91,9,0)</f>
        <v>0</v>
      </c>
    </row>
    <row r="124" spans="1:5" ht="15" hidden="1" customHeight="1" x14ac:dyDescent="0.25">
      <c r="A124" s="219" t="s">
        <v>233</v>
      </c>
      <c r="B124" s="187" t="s">
        <v>234</v>
      </c>
      <c r="C124" s="217" t="str">
        <f t="shared" si="1"/>
        <v/>
      </c>
      <c r="D124" s="216">
        <f>+VLOOKUP(B124,'Matriz de Corte AC'!$D$7:$E$91,2,0)</f>
        <v>427</v>
      </c>
      <c r="E124">
        <f>+VLOOKUP(B124,'Matriz de Corte AC'!$D$7:$L$91,9,0)</f>
        <v>0</v>
      </c>
    </row>
    <row r="125" spans="1:5" ht="15" hidden="1" customHeight="1" x14ac:dyDescent="0.25">
      <c r="A125" s="219" t="s">
        <v>235</v>
      </c>
      <c r="B125" s="187" t="s">
        <v>236</v>
      </c>
      <c r="C125" s="217" t="str">
        <f t="shared" si="1"/>
        <v/>
      </c>
      <c r="D125" s="216">
        <f>+VLOOKUP(B125,'Matriz de Corte AC'!$D$7:$E$91,2,0)</f>
        <v>88</v>
      </c>
      <c r="E125">
        <f>+VLOOKUP(B125,'Matriz de Corte AC'!$D$7:$L$91,9,0)</f>
        <v>0</v>
      </c>
    </row>
    <row r="126" spans="1:5" ht="15" hidden="1" customHeight="1" x14ac:dyDescent="0.25">
      <c r="A126" s="219" t="s">
        <v>237</v>
      </c>
      <c r="B126" s="187" t="s">
        <v>238</v>
      </c>
      <c r="C126" s="217" t="str">
        <f t="shared" si="1"/>
        <v/>
      </c>
      <c r="D126" s="216">
        <f>+VLOOKUP(B126,'Matriz de Corte AC'!$D$7:$E$91,2,0)</f>
        <v>27</v>
      </c>
      <c r="E126">
        <f>+VLOOKUP(B126,'Matriz de Corte AC'!$D$7:$L$91,9,0)</f>
        <v>0</v>
      </c>
    </row>
    <row r="127" spans="1:5" ht="15" hidden="1" customHeight="1" x14ac:dyDescent="0.25">
      <c r="A127" s="219" t="s">
        <v>239</v>
      </c>
      <c r="B127" s="187" t="s">
        <v>240</v>
      </c>
      <c r="C127" s="217" t="str">
        <f t="shared" si="1"/>
        <v/>
      </c>
      <c r="D127" s="216">
        <f>+VLOOKUP(B127,'Matriz de Corte AC'!$D$7:$E$91,2,0)</f>
        <v>39</v>
      </c>
      <c r="E127">
        <f>+VLOOKUP(B127,'Matriz de Corte AC'!$D$7:$L$91,9,0)</f>
        <v>0</v>
      </c>
    </row>
    <row r="128" spans="1:5" ht="15" hidden="1" customHeight="1" x14ac:dyDescent="0.25">
      <c r="A128" s="219" t="s">
        <v>241</v>
      </c>
      <c r="B128" s="187" t="s">
        <v>242</v>
      </c>
      <c r="C128" s="217" t="str">
        <f t="shared" si="1"/>
        <v/>
      </c>
      <c r="D128" s="216">
        <f>+VLOOKUP(B128,'Matriz de Corte AC'!$D$7:$E$91,2,0)</f>
        <v>32</v>
      </c>
      <c r="E128">
        <f>+VLOOKUP(B128,'Matriz de Corte AC'!$D$7:$L$91,9,0)</f>
        <v>0</v>
      </c>
    </row>
    <row r="129" spans="1:5" ht="15" hidden="1" customHeight="1" x14ac:dyDescent="0.25">
      <c r="A129" s="219" t="s">
        <v>243</v>
      </c>
      <c r="B129" s="187" t="s">
        <v>244</v>
      </c>
      <c r="C129" s="217" t="str">
        <f t="shared" si="1"/>
        <v/>
      </c>
      <c r="D129" s="216">
        <f>+VLOOKUP(B129,'Matriz de Corte AC'!$D$7:$E$91,2,0)</f>
        <v>12</v>
      </c>
      <c r="E129">
        <f>+VLOOKUP(B129,'Matriz de Corte AC'!$D$7:$L$91,9,0)</f>
        <v>0</v>
      </c>
    </row>
    <row r="130" spans="1:5" ht="15" hidden="1" customHeight="1" x14ac:dyDescent="0.25">
      <c r="A130" s="219" t="s">
        <v>245</v>
      </c>
      <c r="B130" s="187" t="s">
        <v>246</v>
      </c>
      <c r="C130" s="217" t="str">
        <f t="shared" si="1"/>
        <v/>
      </c>
      <c r="D130" s="216">
        <f>+VLOOKUP(B130,'Matriz de Corte AC'!$D$7:$E$91,2,0)</f>
        <v>163</v>
      </c>
      <c r="E130">
        <f>+VLOOKUP(B130,'Matriz de Corte AC'!$D$7:$L$91,9,0)</f>
        <v>0</v>
      </c>
    </row>
    <row r="131" spans="1:5" ht="15" hidden="1" customHeight="1" x14ac:dyDescent="0.25">
      <c r="A131" s="219" t="s">
        <v>247</v>
      </c>
      <c r="B131" s="187" t="s">
        <v>248</v>
      </c>
      <c r="C131" s="217" t="str">
        <f t="shared" ref="C131:C147" si="2">+IF(E131=1,D131,"")</f>
        <v/>
      </c>
      <c r="D131" s="216">
        <f>+VLOOKUP(B131,'Matriz de Corte AC'!$D$7:$E$91,2,0)</f>
        <v>28</v>
      </c>
      <c r="E131">
        <f>+VLOOKUP(B131,'Matriz de Corte AC'!$D$7:$L$91,9,0)</f>
        <v>0</v>
      </c>
    </row>
    <row r="132" spans="1:5" ht="15" hidden="1" customHeight="1" x14ac:dyDescent="0.25">
      <c r="A132" s="219" t="s">
        <v>249</v>
      </c>
      <c r="B132" s="187" t="s">
        <v>250</v>
      </c>
      <c r="C132" s="217" t="str">
        <f t="shared" si="2"/>
        <v/>
      </c>
      <c r="D132" s="216">
        <f>+VLOOKUP(B132,'Matriz de Corte AC'!$D$7:$E$91,2,0)</f>
        <v>6</v>
      </c>
      <c r="E132">
        <f>+VLOOKUP(B132,'Matriz de Corte AC'!$D$7:$L$91,9,0)</f>
        <v>0</v>
      </c>
    </row>
    <row r="133" spans="1:5" ht="15" hidden="1" customHeight="1" x14ac:dyDescent="0.25">
      <c r="A133" s="219" t="s">
        <v>449</v>
      </c>
      <c r="B133" s="187" t="s">
        <v>450</v>
      </c>
      <c r="C133" s="217" t="str">
        <f t="shared" si="2"/>
        <v/>
      </c>
      <c r="D133" s="216">
        <f>+VLOOKUP(B133,'Matriz de Corte AC'!$D$7:$E$91,2,0)</f>
        <v>7</v>
      </c>
      <c r="E133">
        <f>+VLOOKUP(B133,'Matriz de Corte AC'!$D$7:$L$91,9,0)</f>
        <v>0</v>
      </c>
    </row>
    <row r="134" spans="1:5" ht="15" hidden="1" customHeight="1" x14ac:dyDescent="0.25">
      <c r="A134" s="219" t="s">
        <v>251</v>
      </c>
      <c r="B134" s="187" t="s">
        <v>252</v>
      </c>
      <c r="C134" s="217" t="str">
        <f t="shared" si="2"/>
        <v/>
      </c>
      <c r="D134" s="216">
        <f>+VLOOKUP(B134,'Matriz de Corte AC'!$D$7:$E$91,2,0)</f>
        <v>0</v>
      </c>
      <c r="E134">
        <f>+VLOOKUP(B134,'Matriz de Corte AC'!$D$7:$L$91,9,0)</f>
        <v>0</v>
      </c>
    </row>
    <row r="135" spans="1:5" ht="15" hidden="1" customHeight="1" x14ac:dyDescent="0.25">
      <c r="A135" s="219" t="s">
        <v>451</v>
      </c>
      <c r="B135" s="187" t="s">
        <v>452</v>
      </c>
      <c r="C135" s="217" t="str">
        <f t="shared" si="2"/>
        <v/>
      </c>
      <c r="D135" s="216">
        <f>+VLOOKUP(B135,'Matriz de Corte AC'!$D$7:$E$91,2,0)</f>
        <v>0</v>
      </c>
      <c r="E135">
        <f>+VLOOKUP(B135,'Matriz de Corte AC'!$D$7:$L$91,9,0)</f>
        <v>0</v>
      </c>
    </row>
    <row r="136" spans="1:5" ht="15" hidden="1" customHeight="1" x14ac:dyDescent="0.25">
      <c r="A136" s="219" t="s">
        <v>253</v>
      </c>
      <c r="B136" s="187" t="s">
        <v>254</v>
      </c>
      <c r="C136" s="217" t="str">
        <f t="shared" si="2"/>
        <v/>
      </c>
      <c r="D136" s="216">
        <f>+VLOOKUP(B136,'Matriz de Corte AC'!$D$7:$E$91,2,0)</f>
        <v>621</v>
      </c>
      <c r="E136">
        <f>+VLOOKUP(B136,'Matriz de Corte AC'!$D$7:$L$91,9,0)</f>
        <v>0</v>
      </c>
    </row>
    <row r="137" spans="1:5" ht="15" hidden="1" customHeight="1" x14ac:dyDescent="0.25">
      <c r="A137" s="219" t="s">
        <v>255</v>
      </c>
      <c r="B137" s="187" t="s">
        <v>256</v>
      </c>
      <c r="C137" s="217" t="str">
        <f t="shared" si="2"/>
        <v/>
      </c>
      <c r="D137" s="216">
        <f>+VLOOKUP(B137,'Matriz de Corte AC'!$D$7:$E$91,2,0)</f>
        <v>772</v>
      </c>
      <c r="E137">
        <f>+VLOOKUP(B137,'Matriz de Corte AC'!$D$7:$L$91,9,0)</f>
        <v>0</v>
      </c>
    </row>
    <row r="138" spans="1:5" ht="15" hidden="1" customHeight="1" x14ac:dyDescent="0.25">
      <c r="A138" s="219" t="s">
        <v>257</v>
      </c>
      <c r="B138" s="187" t="s">
        <v>258</v>
      </c>
      <c r="C138" s="217" t="str">
        <f t="shared" si="2"/>
        <v/>
      </c>
      <c r="D138" s="216">
        <f>+VLOOKUP(B138,'Matriz de Corte AC'!$D$7:$E$91,2,0)</f>
        <v>134</v>
      </c>
      <c r="E138">
        <f>+VLOOKUP(B138,'Matriz de Corte AC'!$D$7:$L$91,9,0)</f>
        <v>0</v>
      </c>
    </row>
    <row r="139" spans="1:5" ht="15" hidden="1" customHeight="1" x14ac:dyDescent="0.25">
      <c r="A139" s="219" t="s">
        <v>259</v>
      </c>
      <c r="B139" s="187" t="s">
        <v>260</v>
      </c>
      <c r="C139" s="217" t="str">
        <f t="shared" si="2"/>
        <v/>
      </c>
      <c r="D139" s="216">
        <f>+VLOOKUP(B139,'Matriz de Corte AC'!$D$7:$E$91,2,0)</f>
        <v>540</v>
      </c>
      <c r="E139">
        <f>+VLOOKUP(B139,'Matriz de Corte AC'!$D$7:$L$91,9,0)</f>
        <v>0</v>
      </c>
    </row>
    <row r="140" spans="1:5" ht="15" hidden="1" customHeight="1" x14ac:dyDescent="0.25">
      <c r="A140" s="219" t="s">
        <v>453</v>
      </c>
      <c r="B140" s="187" t="s">
        <v>454</v>
      </c>
      <c r="C140" s="217" t="str">
        <f t="shared" si="2"/>
        <v/>
      </c>
      <c r="D140" s="216">
        <f>+VLOOKUP(B140,'Matriz de Corte AC'!$D$7:$E$91,2,0)</f>
        <v>0</v>
      </c>
      <c r="E140">
        <f>+VLOOKUP(B140,'Matriz de Corte AC'!$D$7:$L$91,9,0)</f>
        <v>0</v>
      </c>
    </row>
    <row r="141" spans="1:5" ht="15" hidden="1" customHeight="1" x14ac:dyDescent="0.25">
      <c r="A141" s="219" t="s">
        <v>455</v>
      </c>
      <c r="B141" s="187" t="s">
        <v>456</v>
      </c>
      <c r="C141" s="217" t="str">
        <f t="shared" si="2"/>
        <v/>
      </c>
      <c r="D141" s="216">
        <f>+VLOOKUP(B141,'Matriz de Corte AC'!$D$7:$E$91,2,0)</f>
        <v>0</v>
      </c>
      <c r="E141">
        <f>+VLOOKUP(B141,'Matriz de Corte AC'!$D$7:$L$91,9,0)</f>
        <v>0</v>
      </c>
    </row>
    <row r="142" spans="1:5" ht="15" hidden="1" customHeight="1" x14ac:dyDescent="0.25">
      <c r="A142" s="219" t="s">
        <v>261</v>
      </c>
      <c r="B142" s="187" t="s">
        <v>262</v>
      </c>
      <c r="C142" s="217" t="str">
        <f t="shared" si="2"/>
        <v/>
      </c>
      <c r="D142" s="216">
        <f>+VLOOKUP(B142,'Matriz de Corte AC'!$D$7:$E$91,2,0)</f>
        <v>0</v>
      </c>
      <c r="E142">
        <f>+VLOOKUP(B142,'Matriz de Corte AC'!$D$7:$L$91,9,0)</f>
        <v>0</v>
      </c>
    </row>
    <row r="143" spans="1:5" ht="15" hidden="1" customHeight="1" x14ac:dyDescent="0.25">
      <c r="A143" s="219" t="s">
        <v>457</v>
      </c>
      <c r="B143" s="187" t="s">
        <v>458</v>
      </c>
      <c r="C143" s="217" t="str">
        <f t="shared" si="2"/>
        <v/>
      </c>
      <c r="D143" s="216">
        <f>+VLOOKUP(B143,'Matriz de Corte AC'!$D$7:$E$91,2,0)</f>
        <v>0</v>
      </c>
      <c r="E143">
        <f>+VLOOKUP(B143,'Matriz de Corte AC'!$D$7:$L$91,9,0)</f>
        <v>0</v>
      </c>
    </row>
    <row r="144" spans="1:5" ht="15" hidden="1" customHeight="1" x14ac:dyDescent="0.25">
      <c r="A144" s="219" t="s">
        <v>265</v>
      </c>
      <c r="B144" s="187" t="s">
        <v>266</v>
      </c>
      <c r="C144" s="217" t="str">
        <f t="shared" si="2"/>
        <v/>
      </c>
      <c r="D144" s="216">
        <f>+VLOOKUP(B144,'Matriz de Corte AC'!$D$7:$E$91,2,0)</f>
        <v>2</v>
      </c>
      <c r="E144">
        <f>+VLOOKUP(B144,'Matriz de Corte AC'!$D$7:$L$91,9,0)</f>
        <v>0</v>
      </c>
    </row>
    <row r="145" spans="1:5" ht="15" hidden="1" customHeight="1" x14ac:dyDescent="0.25">
      <c r="A145" s="219" t="s">
        <v>459</v>
      </c>
      <c r="B145" s="187" t="s">
        <v>460</v>
      </c>
      <c r="C145" s="217" t="str">
        <f t="shared" si="2"/>
        <v/>
      </c>
      <c r="D145" s="216">
        <f>+VLOOKUP(B145,'Matriz de Corte AC'!$D$7:$E$91,2,0)</f>
        <v>0</v>
      </c>
      <c r="E145">
        <f>+VLOOKUP(B145,'Matriz de Corte AC'!$D$7:$L$91,9,0)</f>
        <v>0</v>
      </c>
    </row>
    <row r="146" spans="1:5" ht="15" hidden="1" customHeight="1" x14ac:dyDescent="0.25">
      <c r="A146" s="219" t="s">
        <v>461</v>
      </c>
      <c r="B146" s="187" t="s">
        <v>462</v>
      </c>
      <c r="C146" s="217" t="str">
        <f t="shared" si="2"/>
        <v/>
      </c>
      <c r="D146" s="216">
        <f>+VLOOKUP(B146,'Matriz de Corte AC'!$D$7:$E$91,2,0)</f>
        <v>0</v>
      </c>
      <c r="E146">
        <f>+VLOOKUP(B146,'Matriz de Corte AC'!$D$7:$L$91,9,0)</f>
        <v>0</v>
      </c>
    </row>
    <row r="147" spans="1:5" ht="15" hidden="1" customHeight="1" x14ac:dyDescent="0.25">
      <c r="A147" s="219" t="s">
        <v>463</v>
      </c>
      <c r="B147" s="187" t="s">
        <v>464</v>
      </c>
      <c r="C147" s="217" t="str">
        <f t="shared" si="2"/>
        <v/>
      </c>
      <c r="D147" s="216">
        <f>+VLOOKUP(B147,'Matriz de Corte AC'!$D$7:$E$91,2,0)</f>
        <v>0</v>
      </c>
      <c r="E147">
        <f>+VLOOKUP(B147,'Matriz de Corte AC'!$D$7:$L$91,9,0)</f>
        <v>0</v>
      </c>
    </row>
    <row r="148" spans="1:5" x14ac:dyDescent="0.25">
      <c r="A148" s="275" t="s">
        <v>272</v>
      </c>
      <c r="B148" s="275"/>
      <c r="C148" s="218">
        <f>SUM(C2:C147)</f>
        <v>1014185</v>
      </c>
      <c r="E148">
        <v>1</v>
      </c>
    </row>
  </sheetData>
  <autoFilter ref="A1:E148">
    <filterColumn colId="4">
      <filters>
        <filter val="1"/>
      </filters>
    </filterColumn>
  </autoFilter>
  <mergeCells count="1">
    <mergeCell ref="A148:B1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J216"/>
  <sheetViews>
    <sheetView zoomScale="70" zoomScaleNormal="70" workbookViewId="0">
      <selection activeCell="D219" sqref="D219"/>
    </sheetView>
  </sheetViews>
  <sheetFormatPr baseColWidth="10" defaultRowHeight="15" x14ac:dyDescent="0.25"/>
  <cols>
    <col min="2" max="2" width="12" customWidth="1"/>
    <col min="3" max="3" width="28.140625" customWidth="1"/>
    <col min="4" max="4" width="21.7109375" customWidth="1"/>
    <col min="5" max="6" width="16.42578125" customWidth="1"/>
    <col min="7" max="7" width="22.42578125" customWidth="1"/>
    <col min="9" max="10" width="21.7109375" customWidth="1"/>
  </cols>
  <sheetData>
    <row r="1" spans="2:10" ht="15.75" thickBot="1" x14ac:dyDescent="0.3"/>
    <row r="2" spans="2:10" ht="19.5" thickBot="1" x14ac:dyDescent="0.35">
      <c r="E2" s="115">
        <f>+E116</f>
        <v>871</v>
      </c>
      <c r="G2" s="115">
        <f>+G208</f>
        <v>0</v>
      </c>
      <c r="J2" s="115">
        <f>+J42</f>
        <v>0</v>
      </c>
    </row>
    <row r="3" spans="2:10" ht="15.75" thickBot="1" x14ac:dyDescent="0.3"/>
    <row r="4" spans="2:10" ht="24.75" customHeight="1" thickBot="1" x14ac:dyDescent="0.3">
      <c r="B4" s="264" t="s">
        <v>409</v>
      </c>
      <c r="C4" s="265"/>
      <c r="D4" s="74"/>
      <c r="E4" s="75"/>
      <c r="F4" s="108"/>
      <c r="G4" s="113" t="s">
        <v>440</v>
      </c>
      <c r="I4" s="266" t="s">
        <v>442</v>
      </c>
      <c r="J4" s="267"/>
    </row>
    <row r="5" spans="2:10" ht="31.5" customHeight="1" thickBot="1" x14ac:dyDescent="0.3">
      <c r="B5" s="76" t="s">
        <v>0</v>
      </c>
      <c r="C5" s="77" t="s">
        <v>410</v>
      </c>
      <c r="D5" s="74" t="s">
        <v>411</v>
      </c>
      <c r="E5" s="75" t="s">
        <v>412</v>
      </c>
      <c r="F5" s="112" t="s">
        <v>439</v>
      </c>
      <c r="G5" s="113" t="s">
        <v>441</v>
      </c>
      <c r="I5" s="74" t="s">
        <v>411</v>
      </c>
      <c r="J5" s="74" t="s">
        <v>440</v>
      </c>
    </row>
    <row r="6" spans="2:10" ht="15.75" thickBot="1" x14ac:dyDescent="0.3">
      <c r="B6" s="78" t="s">
        <v>2</v>
      </c>
      <c r="C6" s="79" t="s">
        <v>1</v>
      </c>
      <c r="D6" s="79" t="s">
        <v>413</v>
      </c>
      <c r="E6" s="80">
        <v>40271</v>
      </c>
      <c r="F6" s="111">
        <f>INDEX('Matriz de Reposición'!$B$7:$M$68,MATCH('Clientes Afectados por Comuna'!B6,'Matriz de Reposición'!$B$7:$B$68,0),12)</f>
        <v>0</v>
      </c>
      <c r="G6" s="80">
        <f>+F6*E6</f>
        <v>0</v>
      </c>
      <c r="I6" s="79" t="s">
        <v>7</v>
      </c>
      <c r="J6" s="260">
        <f>+SUMIF($D$6:$D$204,$I6,$G$6:$G$204)</f>
        <v>0</v>
      </c>
    </row>
    <row r="7" spans="2:10" ht="15.75" thickBot="1" x14ac:dyDescent="0.3">
      <c r="B7" s="81" t="s">
        <v>4</v>
      </c>
      <c r="C7" s="82" t="s">
        <v>3</v>
      </c>
      <c r="D7" s="83" t="s">
        <v>413</v>
      </c>
      <c r="E7" s="84">
        <v>28361</v>
      </c>
      <c r="F7" s="109">
        <f>INDEX('Matriz de Reposición'!$B$7:$M$68,MATCH('Clientes Afectados por Comuna'!B7,'Matriz de Reposición'!$B$7:$B$68,0),12)</f>
        <v>0</v>
      </c>
      <c r="G7" s="84">
        <f t="shared" ref="G7:G70" si="0">+F7*E7</f>
        <v>0</v>
      </c>
      <c r="I7" s="83" t="s">
        <v>433</v>
      </c>
      <c r="J7" s="261">
        <f t="shared" ref="J7:J39" si="1">+SUMIF($D$6:$D$204,$I7,$G$6:$G$204)</f>
        <v>0</v>
      </c>
    </row>
    <row r="8" spans="2:10" ht="15.75" thickBot="1" x14ac:dyDescent="0.3">
      <c r="B8" s="95" t="s">
        <v>6</v>
      </c>
      <c r="C8" s="96" t="s">
        <v>5</v>
      </c>
      <c r="D8" s="97" t="s">
        <v>7</v>
      </c>
      <c r="E8" s="98">
        <v>11</v>
      </c>
      <c r="F8" s="109">
        <f>INDEX('Matriz de Reposición'!$B$7:$M$68,MATCH('Clientes Afectados por Comuna'!B8,'Matriz de Reposición'!$B$7:$B$68,0),12)</f>
        <v>0</v>
      </c>
      <c r="G8" s="98">
        <f t="shared" si="0"/>
        <v>0</v>
      </c>
      <c r="I8" s="79" t="s">
        <v>434</v>
      </c>
      <c r="J8" s="260">
        <f t="shared" si="1"/>
        <v>0</v>
      </c>
    </row>
    <row r="9" spans="2:10" ht="15.75" thickBot="1" x14ac:dyDescent="0.3">
      <c r="B9" s="85" t="s">
        <v>6</v>
      </c>
      <c r="C9" s="99" t="s">
        <v>5</v>
      </c>
      <c r="D9" s="86" t="s">
        <v>414</v>
      </c>
      <c r="E9" s="87">
        <v>7163</v>
      </c>
      <c r="F9" s="109">
        <f>INDEX('Matriz de Reposición'!$B$7:$M$68,MATCH('Clientes Afectados por Comuna'!B9,'Matriz de Reposición'!$B$7:$B$68,0),12)</f>
        <v>0</v>
      </c>
      <c r="G9" s="87">
        <f t="shared" si="0"/>
        <v>0</v>
      </c>
      <c r="I9" s="83" t="s">
        <v>468</v>
      </c>
      <c r="J9" s="261">
        <f t="shared" si="1"/>
        <v>0</v>
      </c>
    </row>
    <row r="10" spans="2:10" ht="15.75" thickBot="1" x14ac:dyDescent="0.3">
      <c r="B10" s="85" t="s">
        <v>6</v>
      </c>
      <c r="C10" s="99" t="s">
        <v>5</v>
      </c>
      <c r="D10" s="86" t="s">
        <v>418</v>
      </c>
      <c r="E10" s="87">
        <v>2</v>
      </c>
      <c r="F10" s="109">
        <f>INDEX('Matriz de Reposición'!$B$7:$M$68,MATCH('Clientes Afectados por Comuna'!B10,'Matriz de Reposición'!$B$7:$B$68,0),12)</f>
        <v>0</v>
      </c>
      <c r="G10" s="87">
        <f t="shared" si="0"/>
        <v>0</v>
      </c>
      <c r="I10" s="79" t="s">
        <v>429</v>
      </c>
      <c r="J10" s="260">
        <f t="shared" si="1"/>
        <v>0</v>
      </c>
    </row>
    <row r="11" spans="2:10" ht="15.75" thickBot="1" x14ac:dyDescent="0.3">
      <c r="B11" s="88" t="s">
        <v>6</v>
      </c>
      <c r="C11" s="100" t="s">
        <v>5</v>
      </c>
      <c r="D11" s="89" t="s">
        <v>415</v>
      </c>
      <c r="E11" s="90">
        <v>71396</v>
      </c>
      <c r="F11" s="109">
        <f>INDEX('Matriz de Reposición'!$B$7:$M$68,MATCH('Clientes Afectados por Comuna'!B11,'Matriz de Reposición'!$B$7:$B$68,0),12)</f>
        <v>0</v>
      </c>
      <c r="G11" s="90">
        <f t="shared" si="0"/>
        <v>0</v>
      </c>
      <c r="I11" s="83" t="s">
        <v>414</v>
      </c>
      <c r="J11" s="261">
        <f t="shared" si="1"/>
        <v>0</v>
      </c>
    </row>
    <row r="12" spans="2:10" ht="15.75" thickBot="1" x14ac:dyDescent="0.3">
      <c r="B12" s="91" t="s">
        <v>9</v>
      </c>
      <c r="C12" s="92" t="s">
        <v>8</v>
      </c>
      <c r="D12" s="93" t="s">
        <v>416</v>
      </c>
      <c r="E12" s="94">
        <v>8306</v>
      </c>
      <c r="F12" s="109">
        <f>INDEX('Matriz de Reposición'!$B$7:$M$68,MATCH('Clientes Afectados por Comuna'!B12,'Matriz de Reposición'!$B$7:$B$68,0),12)</f>
        <v>0</v>
      </c>
      <c r="G12" s="94">
        <f t="shared" si="0"/>
        <v>0</v>
      </c>
      <c r="I12" s="79" t="s">
        <v>427</v>
      </c>
      <c r="J12" s="260">
        <f t="shared" si="1"/>
        <v>0</v>
      </c>
    </row>
    <row r="13" spans="2:10" ht="15.75" thickBot="1" x14ac:dyDescent="0.3">
      <c r="B13" s="81" t="s">
        <v>9</v>
      </c>
      <c r="C13" s="82" t="s">
        <v>8</v>
      </c>
      <c r="D13" s="83" t="s">
        <v>413</v>
      </c>
      <c r="E13" s="84">
        <v>50024</v>
      </c>
      <c r="F13" s="109">
        <f>INDEX('Matriz de Reposición'!$B$7:$M$68,MATCH('Clientes Afectados por Comuna'!B13,'Matriz de Reposición'!$B$7:$B$68,0),12)</f>
        <v>0</v>
      </c>
      <c r="G13" s="84">
        <f t="shared" si="0"/>
        <v>0</v>
      </c>
      <c r="I13" s="83" t="s">
        <v>53</v>
      </c>
      <c r="J13" s="261">
        <f t="shared" si="1"/>
        <v>0</v>
      </c>
    </row>
    <row r="14" spans="2:10" ht="15.75" thickBot="1" x14ac:dyDescent="0.3">
      <c r="B14" s="95" t="s">
        <v>108</v>
      </c>
      <c r="C14" s="96" t="s">
        <v>10</v>
      </c>
      <c r="D14" s="97" t="s">
        <v>416</v>
      </c>
      <c r="E14" s="98">
        <v>14211</v>
      </c>
      <c r="F14" s="109">
        <f>INDEX('Matriz de Reposición'!$B$7:$M$68,MATCH('Clientes Afectados por Comuna'!B14,'Matriz de Reposición'!$B$7:$B$68,0),12)</f>
        <v>0</v>
      </c>
      <c r="G14" s="98">
        <f t="shared" si="0"/>
        <v>0</v>
      </c>
      <c r="I14" s="79" t="s">
        <v>430</v>
      </c>
      <c r="J14" s="260">
        <f t="shared" si="1"/>
        <v>0</v>
      </c>
    </row>
    <row r="15" spans="2:10" ht="15.75" thickBot="1" x14ac:dyDescent="0.3">
      <c r="B15" s="85" t="s">
        <v>108</v>
      </c>
      <c r="C15" s="99" t="s">
        <v>10</v>
      </c>
      <c r="D15" s="86" t="s">
        <v>417</v>
      </c>
      <c r="E15" s="87">
        <v>11107</v>
      </c>
      <c r="F15" s="109">
        <f>INDEX('Matriz de Reposición'!$B$7:$M$68,MATCH('Clientes Afectados por Comuna'!B15,'Matriz de Reposición'!$B$7:$B$68,0),12)</f>
        <v>0</v>
      </c>
      <c r="G15" s="87">
        <f t="shared" si="0"/>
        <v>0</v>
      </c>
      <c r="I15" s="83" t="s">
        <v>437</v>
      </c>
      <c r="J15" s="261">
        <f t="shared" si="1"/>
        <v>0</v>
      </c>
    </row>
    <row r="16" spans="2:10" ht="15.75" thickBot="1" x14ac:dyDescent="0.3">
      <c r="B16" s="85" t="s">
        <v>108</v>
      </c>
      <c r="C16" s="99" t="s">
        <v>10</v>
      </c>
      <c r="D16" s="86" t="s">
        <v>418</v>
      </c>
      <c r="E16" s="87">
        <v>33687</v>
      </c>
      <c r="F16" s="109">
        <f>INDEX('Matriz de Reposición'!$B$7:$M$68,MATCH('Clientes Afectados por Comuna'!B16,'Matriz de Reposición'!$B$7:$B$68,0),12)</f>
        <v>0</v>
      </c>
      <c r="G16" s="87">
        <f t="shared" si="0"/>
        <v>0</v>
      </c>
      <c r="I16" s="79" t="s">
        <v>416</v>
      </c>
      <c r="J16" s="260">
        <f t="shared" si="1"/>
        <v>0</v>
      </c>
    </row>
    <row r="17" spans="2:10" ht="15.75" thickBot="1" x14ac:dyDescent="0.3">
      <c r="B17" s="88" t="s">
        <v>108</v>
      </c>
      <c r="C17" s="100" t="s">
        <v>10</v>
      </c>
      <c r="D17" s="89" t="s">
        <v>413</v>
      </c>
      <c r="E17" s="90">
        <v>18295</v>
      </c>
      <c r="F17" s="109">
        <f>INDEX('Matriz de Reposición'!$B$7:$M$68,MATCH('Clientes Afectados por Comuna'!B17,'Matriz de Reposición'!$B$7:$B$68,0),12)</f>
        <v>0</v>
      </c>
      <c r="G17" s="90">
        <f t="shared" si="0"/>
        <v>0</v>
      </c>
      <c r="I17" s="83" t="s">
        <v>417</v>
      </c>
      <c r="J17" s="261">
        <f t="shared" si="1"/>
        <v>0</v>
      </c>
    </row>
    <row r="18" spans="2:10" ht="15.75" thickBot="1" x14ac:dyDescent="0.3">
      <c r="B18" s="91" t="s">
        <v>12</v>
      </c>
      <c r="C18" s="92" t="s">
        <v>11</v>
      </c>
      <c r="D18" s="93" t="s">
        <v>416</v>
      </c>
      <c r="E18" s="94">
        <v>42300</v>
      </c>
      <c r="F18" s="109">
        <f>INDEX('Matriz de Reposición'!$B$7:$M$68,MATCH('Clientes Afectados por Comuna'!B18,'Matriz de Reposición'!$B$7:$B$68,0),12)</f>
        <v>0</v>
      </c>
      <c r="G18" s="94">
        <f t="shared" si="0"/>
        <v>0</v>
      </c>
      <c r="I18" s="79" t="s">
        <v>418</v>
      </c>
      <c r="J18" s="260">
        <f t="shared" si="1"/>
        <v>0</v>
      </c>
    </row>
    <row r="19" spans="2:10" ht="15.75" thickBot="1" x14ac:dyDescent="0.3">
      <c r="B19" s="81" t="s">
        <v>12</v>
      </c>
      <c r="C19" s="82" t="s">
        <v>11</v>
      </c>
      <c r="D19" s="83" t="s">
        <v>413</v>
      </c>
      <c r="E19" s="84">
        <v>2005</v>
      </c>
      <c r="F19" s="109">
        <f>INDEX('Matriz de Reposición'!$B$7:$M$68,MATCH('Clientes Afectados por Comuna'!B19,'Matriz de Reposición'!$B$7:$B$68,0),12)</f>
        <v>0</v>
      </c>
      <c r="G19" s="84">
        <f t="shared" si="0"/>
        <v>0</v>
      </c>
      <c r="I19" s="83" t="s">
        <v>22</v>
      </c>
      <c r="J19" s="261">
        <f t="shared" si="1"/>
        <v>0</v>
      </c>
    </row>
    <row r="20" spans="2:10" ht="15.75" thickBot="1" x14ac:dyDescent="0.3">
      <c r="B20" s="95" t="s">
        <v>13</v>
      </c>
      <c r="C20" s="96" t="s">
        <v>113</v>
      </c>
      <c r="D20" s="97" t="s">
        <v>416</v>
      </c>
      <c r="E20" s="98">
        <v>34664</v>
      </c>
      <c r="F20" s="109">
        <f>INDEX('Matriz de Reposición'!$B$7:$M$68,MATCH('Clientes Afectados por Comuna'!B20,'Matriz de Reposición'!$B$7:$B$68,0),12)</f>
        <v>0</v>
      </c>
      <c r="G20" s="98">
        <f t="shared" si="0"/>
        <v>0</v>
      </c>
      <c r="I20" s="79" t="s">
        <v>428</v>
      </c>
      <c r="J20" s="260">
        <f t="shared" si="1"/>
        <v>0</v>
      </c>
    </row>
    <row r="21" spans="2:10" ht="15.75" thickBot="1" x14ac:dyDescent="0.3">
      <c r="B21" s="85" t="s">
        <v>13</v>
      </c>
      <c r="C21" s="99" t="s">
        <v>113</v>
      </c>
      <c r="D21" s="86" t="s">
        <v>417</v>
      </c>
      <c r="E21" s="87">
        <v>18572</v>
      </c>
      <c r="F21" s="109">
        <f>INDEX('Matriz de Reposición'!$B$7:$M$68,MATCH('Clientes Afectados por Comuna'!B21,'Matriz de Reposición'!$B$7:$B$68,0),12)</f>
        <v>0</v>
      </c>
      <c r="G21" s="87">
        <f t="shared" si="0"/>
        <v>0</v>
      </c>
      <c r="I21" s="83" t="s">
        <v>467</v>
      </c>
      <c r="J21" s="261">
        <f t="shared" si="1"/>
        <v>0</v>
      </c>
    </row>
    <row r="22" spans="2:10" ht="15.75" thickBot="1" x14ac:dyDescent="0.3">
      <c r="B22" s="88" t="s">
        <v>13</v>
      </c>
      <c r="C22" s="100" t="s">
        <v>113</v>
      </c>
      <c r="D22" s="89" t="s">
        <v>419</v>
      </c>
      <c r="E22" s="90">
        <v>3372</v>
      </c>
      <c r="F22" s="109">
        <f>INDEX('Matriz de Reposición'!$B$7:$M$68,MATCH('Clientes Afectados por Comuna'!B22,'Matriz de Reposición'!$B$7:$B$68,0),12)</f>
        <v>0</v>
      </c>
      <c r="G22" s="90">
        <f t="shared" si="0"/>
        <v>0</v>
      </c>
      <c r="I22" s="79" t="s">
        <v>59</v>
      </c>
      <c r="J22" s="260">
        <f t="shared" si="1"/>
        <v>0</v>
      </c>
    </row>
    <row r="23" spans="2:10" ht="15.75" thickBot="1" x14ac:dyDescent="0.3">
      <c r="B23" s="91" t="s">
        <v>14</v>
      </c>
      <c r="C23" s="92" t="s">
        <v>114</v>
      </c>
      <c r="D23" s="93" t="s">
        <v>416</v>
      </c>
      <c r="E23" s="94">
        <v>5338</v>
      </c>
      <c r="F23" s="109">
        <f>INDEX('Matriz de Reposición'!$B$7:$M$68,MATCH('Clientes Afectados por Comuna'!B23,'Matriz de Reposición'!$B$7:$B$68,0),12)</f>
        <v>0</v>
      </c>
      <c r="G23" s="94">
        <f t="shared" si="0"/>
        <v>0</v>
      </c>
      <c r="I23" s="83" t="s">
        <v>435</v>
      </c>
      <c r="J23" s="261">
        <f t="shared" si="1"/>
        <v>0</v>
      </c>
    </row>
    <row r="24" spans="2:10" ht="15.75" thickBot="1" x14ac:dyDescent="0.3">
      <c r="B24" s="81" t="s">
        <v>14</v>
      </c>
      <c r="C24" s="82" t="s">
        <v>114</v>
      </c>
      <c r="D24" s="83" t="s">
        <v>420</v>
      </c>
      <c r="E24" s="84">
        <v>7042</v>
      </c>
      <c r="F24" s="109">
        <f>INDEX('Matriz de Reposición'!$B$7:$M$68,MATCH('Clientes Afectados por Comuna'!B24,'Matriz de Reposición'!$B$7:$B$68,0),12)</f>
        <v>0</v>
      </c>
      <c r="G24" s="84">
        <f t="shared" si="0"/>
        <v>0</v>
      </c>
      <c r="I24" s="79" t="s">
        <v>421</v>
      </c>
      <c r="J24" s="260">
        <f t="shared" si="1"/>
        <v>0</v>
      </c>
    </row>
    <row r="25" spans="2:10" ht="15.75" thickBot="1" x14ac:dyDescent="0.3">
      <c r="B25" s="95" t="s">
        <v>15</v>
      </c>
      <c r="C25" s="96" t="s">
        <v>115</v>
      </c>
      <c r="D25" s="97" t="s">
        <v>416</v>
      </c>
      <c r="E25" s="98">
        <v>1106</v>
      </c>
      <c r="F25" s="109">
        <f>INDEX('Matriz de Reposición'!$B$7:$M$68,MATCH('Clientes Afectados por Comuna'!B25,'Matriz de Reposición'!$B$7:$B$68,0),12)</f>
        <v>0</v>
      </c>
      <c r="G25" s="98">
        <f t="shared" si="0"/>
        <v>0</v>
      </c>
      <c r="I25" s="83" t="s">
        <v>425</v>
      </c>
      <c r="J25" s="261">
        <f t="shared" si="1"/>
        <v>0</v>
      </c>
    </row>
    <row r="26" spans="2:10" ht="15.75" thickBot="1" x14ac:dyDescent="0.3">
      <c r="B26" s="85" t="s">
        <v>15</v>
      </c>
      <c r="C26" s="99" t="s">
        <v>115</v>
      </c>
      <c r="D26" s="86" t="s">
        <v>421</v>
      </c>
      <c r="E26" s="87">
        <v>20129</v>
      </c>
      <c r="F26" s="109">
        <f>INDEX('Matriz de Reposición'!$B$7:$M$68,MATCH('Clientes Afectados por Comuna'!B26,'Matriz de Reposición'!$B$7:$B$68,0),12)</f>
        <v>0</v>
      </c>
      <c r="G26" s="87">
        <f t="shared" si="0"/>
        <v>0</v>
      </c>
      <c r="I26" s="79" t="s">
        <v>423</v>
      </c>
      <c r="J26" s="260">
        <f t="shared" si="1"/>
        <v>0</v>
      </c>
    </row>
    <row r="27" spans="2:10" ht="15.75" thickBot="1" x14ac:dyDescent="0.3">
      <c r="B27" s="85" t="s">
        <v>15</v>
      </c>
      <c r="C27" s="99" t="s">
        <v>115</v>
      </c>
      <c r="D27" s="86" t="s">
        <v>420</v>
      </c>
      <c r="E27" s="87">
        <v>7031</v>
      </c>
      <c r="F27" s="109">
        <f>INDEX('Matriz de Reposición'!$B$7:$M$68,MATCH('Clientes Afectados por Comuna'!B27,'Matriz de Reposición'!$B$7:$B$68,0),12)</f>
        <v>0</v>
      </c>
      <c r="G27" s="87">
        <f t="shared" si="0"/>
        <v>0</v>
      </c>
      <c r="I27" s="83" t="s">
        <v>420</v>
      </c>
      <c r="J27" s="261">
        <f t="shared" si="1"/>
        <v>0</v>
      </c>
    </row>
    <row r="28" spans="2:10" ht="15.75" thickBot="1" x14ac:dyDescent="0.3">
      <c r="B28" s="88" t="s">
        <v>15</v>
      </c>
      <c r="C28" s="100" t="s">
        <v>115</v>
      </c>
      <c r="D28" s="89" t="s">
        <v>419</v>
      </c>
      <c r="E28" s="90">
        <v>328</v>
      </c>
      <c r="F28" s="109">
        <f>INDEX('Matriz de Reposición'!$B$7:$M$68,MATCH('Clientes Afectados por Comuna'!B28,'Matriz de Reposición'!$B$7:$B$68,0),12)</f>
        <v>0</v>
      </c>
      <c r="G28" s="90">
        <f t="shared" si="0"/>
        <v>0</v>
      </c>
      <c r="I28" s="79" t="s">
        <v>426</v>
      </c>
      <c r="J28" s="260">
        <f t="shared" si="1"/>
        <v>0</v>
      </c>
    </row>
    <row r="29" spans="2:10" ht="15.75" thickBot="1" x14ac:dyDescent="0.3">
      <c r="B29" s="118" t="s">
        <v>16</v>
      </c>
      <c r="C29" s="119" t="s">
        <v>116</v>
      </c>
      <c r="D29" s="120" t="s">
        <v>421</v>
      </c>
      <c r="E29" s="121">
        <v>263</v>
      </c>
      <c r="F29" s="122">
        <f>INDEX('Matriz de Reposición'!$B$7:$M$68,MATCH('Clientes Afectados por Comuna'!B29,'Matriz de Reposición'!$B$7:$B$68,0),12)</f>
        <v>0</v>
      </c>
      <c r="G29" s="121">
        <f t="shared" si="0"/>
        <v>0</v>
      </c>
      <c r="I29" s="83" t="s">
        <v>436</v>
      </c>
      <c r="J29" s="261">
        <f t="shared" si="1"/>
        <v>0</v>
      </c>
    </row>
    <row r="30" spans="2:10" ht="15.75" thickBot="1" x14ac:dyDescent="0.3">
      <c r="B30" s="123" t="s">
        <v>16</v>
      </c>
      <c r="C30" s="124" t="s">
        <v>116</v>
      </c>
      <c r="D30" s="125" t="s">
        <v>419</v>
      </c>
      <c r="E30" s="126">
        <v>18457</v>
      </c>
      <c r="F30" s="122">
        <f>INDEX('Matriz de Reposición'!$B$7:$M$68,MATCH('Clientes Afectados por Comuna'!B30,'Matriz de Reposición'!$B$7:$B$68,0),12)</f>
        <v>0</v>
      </c>
      <c r="G30" s="126">
        <f t="shared" si="0"/>
        <v>0</v>
      </c>
      <c r="I30" s="79" t="s">
        <v>413</v>
      </c>
      <c r="J30" s="260">
        <f t="shared" si="1"/>
        <v>0</v>
      </c>
    </row>
    <row r="31" spans="2:10" ht="15.75" thickBot="1" x14ac:dyDescent="0.3">
      <c r="B31" s="127" t="s">
        <v>16</v>
      </c>
      <c r="C31" s="128" t="s">
        <v>116</v>
      </c>
      <c r="D31" s="129" t="s">
        <v>422</v>
      </c>
      <c r="E31" s="130">
        <v>34436</v>
      </c>
      <c r="F31" s="122">
        <f>INDEX('Matriz de Reposición'!$B$7:$M$68,MATCH('Clientes Afectados por Comuna'!B31,'Matriz de Reposición'!$B$7:$B$68,0),12)</f>
        <v>0</v>
      </c>
      <c r="G31" s="130">
        <f t="shared" si="0"/>
        <v>0</v>
      </c>
      <c r="I31" s="83" t="s">
        <v>45</v>
      </c>
      <c r="J31" s="261">
        <f t="shared" si="1"/>
        <v>0</v>
      </c>
    </row>
    <row r="32" spans="2:10" ht="15.75" thickBot="1" x14ac:dyDescent="0.3">
      <c r="B32" s="95" t="s">
        <v>17</v>
      </c>
      <c r="C32" s="96" t="s">
        <v>117</v>
      </c>
      <c r="D32" s="97" t="s">
        <v>423</v>
      </c>
      <c r="E32" s="98">
        <v>20391</v>
      </c>
      <c r="F32" s="109">
        <f>INDEX('Matriz de Reposición'!$B$7:$M$68,MATCH('Clientes Afectados por Comuna'!B32,'Matriz de Reposición'!$B$7:$B$68,0),12)</f>
        <v>0</v>
      </c>
      <c r="G32" s="98">
        <f t="shared" si="0"/>
        <v>0</v>
      </c>
      <c r="I32" s="79" t="s">
        <v>432</v>
      </c>
      <c r="J32" s="260">
        <f t="shared" si="1"/>
        <v>0</v>
      </c>
    </row>
    <row r="33" spans="2:10" ht="15.75" thickBot="1" x14ac:dyDescent="0.3">
      <c r="B33" s="88" t="s">
        <v>17</v>
      </c>
      <c r="C33" s="100" t="s">
        <v>117</v>
      </c>
      <c r="D33" s="89" t="s">
        <v>424</v>
      </c>
      <c r="E33" s="90">
        <v>9</v>
      </c>
      <c r="F33" s="109">
        <f>INDEX('Matriz de Reposición'!$B$7:$M$68,MATCH('Clientes Afectados por Comuna'!B33,'Matriz de Reposición'!$B$7:$B$68,0),12)</f>
        <v>0</v>
      </c>
      <c r="G33" s="90">
        <f t="shared" si="0"/>
        <v>0</v>
      </c>
      <c r="I33" s="83" t="s">
        <v>431</v>
      </c>
      <c r="J33" s="261">
        <f t="shared" si="1"/>
        <v>0</v>
      </c>
    </row>
    <row r="34" spans="2:10" ht="15.75" thickBot="1" x14ac:dyDescent="0.3">
      <c r="B34" s="91" t="s">
        <v>19</v>
      </c>
      <c r="C34" s="92" t="s">
        <v>18</v>
      </c>
      <c r="D34" s="93" t="s">
        <v>420</v>
      </c>
      <c r="E34" s="94">
        <v>4607</v>
      </c>
      <c r="F34" s="109">
        <f>INDEX('Matriz de Reposición'!$B$7:$M$68,MATCH('Clientes Afectados por Comuna'!B34,'Matriz de Reposición'!$B$7:$B$68,0),12)</f>
        <v>0</v>
      </c>
      <c r="G34" s="94">
        <f t="shared" si="0"/>
        <v>0</v>
      </c>
      <c r="I34" s="79" t="s">
        <v>46</v>
      </c>
      <c r="J34" s="260">
        <f t="shared" si="1"/>
        <v>0</v>
      </c>
    </row>
    <row r="35" spans="2:10" ht="15.75" thickBot="1" x14ac:dyDescent="0.3">
      <c r="B35" s="95" t="s">
        <v>21</v>
      </c>
      <c r="C35" s="96" t="s">
        <v>20</v>
      </c>
      <c r="D35" s="97" t="s">
        <v>22</v>
      </c>
      <c r="E35" s="98">
        <v>762</v>
      </c>
      <c r="F35" s="109">
        <f>INDEX('Matriz de Reposición'!$B$7:$M$68,MATCH('Clientes Afectados por Comuna'!B35,'Matriz de Reposición'!$B$7:$B$68,0),12)</f>
        <v>0</v>
      </c>
      <c r="G35" s="98">
        <f t="shared" si="0"/>
        <v>0</v>
      </c>
      <c r="I35" s="83" t="s">
        <v>415</v>
      </c>
      <c r="J35" s="261">
        <f t="shared" si="1"/>
        <v>0</v>
      </c>
    </row>
    <row r="36" spans="2:10" ht="15.75" thickBot="1" x14ac:dyDescent="0.3">
      <c r="B36" s="88" t="s">
        <v>21</v>
      </c>
      <c r="C36" s="100" t="s">
        <v>20</v>
      </c>
      <c r="D36" s="89" t="s">
        <v>420</v>
      </c>
      <c r="E36" s="90">
        <v>8354</v>
      </c>
      <c r="F36" s="109">
        <f>INDEX('Matriz de Reposición'!$B$7:$M$68,MATCH('Clientes Afectados por Comuna'!B36,'Matriz de Reposición'!$B$7:$B$68,0),12)</f>
        <v>0</v>
      </c>
      <c r="G36" s="90">
        <f t="shared" si="0"/>
        <v>0</v>
      </c>
      <c r="I36" s="79" t="s">
        <v>419</v>
      </c>
      <c r="J36" s="260">
        <f t="shared" si="1"/>
        <v>0</v>
      </c>
    </row>
    <row r="37" spans="2:10" ht="15.75" thickBot="1" x14ac:dyDescent="0.3">
      <c r="B37" s="91" t="s">
        <v>24</v>
      </c>
      <c r="C37" s="92" t="s">
        <v>23</v>
      </c>
      <c r="D37" s="93" t="s">
        <v>22</v>
      </c>
      <c r="E37" s="94">
        <v>453</v>
      </c>
      <c r="F37" s="109">
        <f>INDEX('Matriz de Reposición'!$B$7:$M$68,MATCH('Clientes Afectados por Comuna'!B37,'Matriz de Reposición'!$B$7:$B$68,0),12)</f>
        <v>0</v>
      </c>
      <c r="G37" s="94">
        <f t="shared" si="0"/>
        <v>0</v>
      </c>
      <c r="I37" s="83" t="s">
        <v>422</v>
      </c>
      <c r="J37" s="261">
        <f t="shared" si="1"/>
        <v>0</v>
      </c>
    </row>
    <row r="38" spans="2:10" ht="15.75" thickBot="1" x14ac:dyDescent="0.3">
      <c r="B38" s="81" t="s">
        <v>24</v>
      </c>
      <c r="C38" s="82" t="s">
        <v>23</v>
      </c>
      <c r="D38" s="83" t="s">
        <v>420</v>
      </c>
      <c r="E38" s="84">
        <v>8845</v>
      </c>
      <c r="F38" s="109">
        <f>INDEX('Matriz de Reposición'!$B$7:$M$68,MATCH('Clientes Afectados por Comuna'!B38,'Matriz de Reposición'!$B$7:$B$68,0),12)</f>
        <v>0</v>
      </c>
      <c r="G38" s="84">
        <f t="shared" si="0"/>
        <v>0</v>
      </c>
      <c r="I38" s="79" t="s">
        <v>438</v>
      </c>
      <c r="J38" s="260">
        <f t="shared" si="1"/>
        <v>0</v>
      </c>
    </row>
    <row r="39" spans="2:10" ht="15.75" thickBot="1" x14ac:dyDescent="0.3">
      <c r="B39" s="95" t="s">
        <v>26</v>
      </c>
      <c r="C39" s="96" t="s">
        <v>25</v>
      </c>
      <c r="D39" s="97" t="s">
        <v>22</v>
      </c>
      <c r="E39" s="98">
        <v>3624</v>
      </c>
      <c r="F39" s="109">
        <f>INDEX('Matriz de Reposición'!$B$7:$M$68,MATCH('Clientes Afectados por Comuna'!B39,'Matriz de Reposición'!$B$7:$B$68,0),12)</f>
        <v>0</v>
      </c>
      <c r="G39" s="98">
        <f t="shared" si="0"/>
        <v>0</v>
      </c>
      <c r="I39" s="83" t="s">
        <v>424</v>
      </c>
      <c r="J39" s="261">
        <f t="shared" si="1"/>
        <v>0</v>
      </c>
    </row>
    <row r="40" spans="2:10" ht="15.75" thickBot="1" x14ac:dyDescent="0.3">
      <c r="B40" s="85" t="s">
        <v>26</v>
      </c>
      <c r="C40" s="99" t="s">
        <v>25</v>
      </c>
      <c r="D40" s="86" t="s">
        <v>425</v>
      </c>
      <c r="E40" s="87">
        <v>8177</v>
      </c>
      <c r="F40" s="109">
        <f>INDEX('Matriz de Reposición'!$B$7:$M$68,MATCH('Clientes Afectados por Comuna'!B40,'Matriz de Reposición'!$B$7:$B$68,0),12)</f>
        <v>0</v>
      </c>
      <c r="G40" s="87">
        <f t="shared" si="0"/>
        <v>0</v>
      </c>
      <c r="I40" s="79" t="s">
        <v>466</v>
      </c>
      <c r="J40" s="260">
        <f>+SUMIF($D$6:$D$204,$I40,$G$6:$G$204)</f>
        <v>0</v>
      </c>
    </row>
    <row r="41" spans="2:10" ht="15.75" thickBot="1" x14ac:dyDescent="0.3">
      <c r="B41" s="88" t="s">
        <v>26</v>
      </c>
      <c r="C41" s="100" t="s">
        <v>25</v>
      </c>
      <c r="D41" s="89" t="s">
        <v>420</v>
      </c>
      <c r="E41" s="90">
        <v>20315</v>
      </c>
      <c r="F41" s="109">
        <f>INDEX('Matriz de Reposición'!$B$7:$M$68,MATCH('Clientes Afectados por Comuna'!B41,'Matriz de Reposición'!$B$7:$B$68,0),12)</f>
        <v>0</v>
      </c>
      <c r="G41" s="90">
        <f t="shared" si="0"/>
        <v>0</v>
      </c>
      <c r="I41" s="223" t="s">
        <v>1802</v>
      </c>
      <c r="J41" s="262">
        <v>0</v>
      </c>
    </row>
    <row r="42" spans="2:10" ht="15.75" thickBot="1" x14ac:dyDescent="0.3">
      <c r="B42" s="118" t="s">
        <v>28</v>
      </c>
      <c r="C42" s="119" t="s">
        <v>27</v>
      </c>
      <c r="D42" s="120" t="s">
        <v>421</v>
      </c>
      <c r="E42" s="121">
        <v>16220</v>
      </c>
      <c r="F42" s="122">
        <f>INDEX('Matriz de Reposición'!$B$7:$M$68,MATCH('Clientes Afectados por Comuna'!B42,'Matriz de Reposición'!$B$7:$B$68,0),12)</f>
        <v>0</v>
      </c>
      <c r="G42" s="121">
        <f t="shared" si="0"/>
        <v>0</v>
      </c>
      <c r="I42" s="116" t="s">
        <v>272</v>
      </c>
      <c r="J42" s="117">
        <f>SUM(J6:J41)</f>
        <v>0</v>
      </c>
    </row>
    <row r="43" spans="2:10" x14ac:dyDescent="0.25">
      <c r="B43" s="123" t="s">
        <v>28</v>
      </c>
      <c r="C43" s="124" t="s">
        <v>27</v>
      </c>
      <c r="D43" s="125" t="s">
        <v>425</v>
      </c>
      <c r="E43" s="126">
        <v>46757</v>
      </c>
      <c r="F43" s="122">
        <f>INDEX('Matriz de Reposición'!$B$7:$M$68,MATCH('Clientes Afectados por Comuna'!B43,'Matriz de Reposición'!$B$7:$B$68,0),12)</f>
        <v>0</v>
      </c>
      <c r="G43" s="126">
        <f t="shared" si="0"/>
        <v>0</v>
      </c>
    </row>
    <row r="44" spans="2:10" ht="15.75" thickBot="1" x14ac:dyDescent="0.3">
      <c r="B44" s="127" t="s">
        <v>28</v>
      </c>
      <c r="C44" s="128" t="s">
        <v>27</v>
      </c>
      <c r="D44" s="129" t="s">
        <v>426</v>
      </c>
      <c r="E44" s="130">
        <v>2049</v>
      </c>
      <c r="F44" s="122">
        <f>INDEX('Matriz de Reposición'!$B$7:$M$68,MATCH('Clientes Afectados por Comuna'!B44,'Matriz de Reposición'!$B$7:$B$68,0),12)</f>
        <v>0</v>
      </c>
      <c r="G44" s="130">
        <f t="shared" si="0"/>
        <v>0</v>
      </c>
    </row>
    <row r="45" spans="2:10" x14ac:dyDescent="0.25">
      <c r="B45" s="95" t="s">
        <v>30</v>
      </c>
      <c r="C45" s="96" t="s">
        <v>29</v>
      </c>
      <c r="D45" s="97" t="s">
        <v>427</v>
      </c>
      <c r="E45" s="98">
        <v>1632</v>
      </c>
      <c r="F45" s="109">
        <f>INDEX('Matriz de Reposición'!$B$7:$M$68,MATCH('Clientes Afectados por Comuna'!B45,'Matriz de Reposición'!$B$7:$B$68,0),12)</f>
        <v>0</v>
      </c>
      <c r="G45" s="98">
        <f t="shared" si="0"/>
        <v>0</v>
      </c>
    </row>
    <row r="46" spans="2:10" x14ac:dyDescent="0.25">
      <c r="B46" s="85" t="s">
        <v>30</v>
      </c>
      <c r="C46" s="99" t="s">
        <v>29</v>
      </c>
      <c r="D46" s="86" t="s">
        <v>421</v>
      </c>
      <c r="E46" s="87">
        <v>213</v>
      </c>
      <c r="F46" s="109">
        <f>INDEX('Matriz de Reposición'!$B$7:$M$68,MATCH('Clientes Afectados por Comuna'!B46,'Matriz de Reposición'!$B$7:$B$68,0),12)</f>
        <v>0</v>
      </c>
      <c r="G46" s="87">
        <f t="shared" si="0"/>
        <v>0</v>
      </c>
    </row>
    <row r="47" spans="2:10" x14ac:dyDescent="0.25">
      <c r="B47" s="85" t="s">
        <v>30</v>
      </c>
      <c r="C47" s="99" t="s">
        <v>29</v>
      </c>
      <c r="D47" s="86" t="s">
        <v>425</v>
      </c>
      <c r="E47" s="87">
        <v>75</v>
      </c>
      <c r="F47" s="109">
        <f>INDEX('Matriz de Reposición'!$B$7:$M$68,MATCH('Clientes Afectados por Comuna'!B47,'Matriz de Reposición'!$B$7:$B$68,0),12)</f>
        <v>0</v>
      </c>
      <c r="G47" s="87">
        <f t="shared" si="0"/>
        <v>0</v>
      </c>
    </row>
    <row r="48" spans="2:10" x14ac:dyDescent="0.25">
      <c r="B48" s="85" t="s">
        <v>30</v>
      </c>
      <c r="C48" s="99" t="s">
        <v>29</v>
      </c>
      <c r="D48" s="86" t="s">
        <v>419</v>
      </c>
      <c r="E48" s="87">
        <v>3853</v>
      </c>
      <c r="F48" s="109">
        <f>INDEX('Matriz de Reposición'!$B$7:$M$68,MATCH('Clientes Afectados por Comuna'!B48,'Matriz de Reposición'!$B$7:$B$68,0),12)</f>
        <v>0</v>
      </c>
      <c r="G48" s="87">
        <f t="shared" si="0"/>
        <v>0</v>
      </c>
    </row>
    <row r="49" spans="2:7" ht="15.75" thickBot="1" x14ac:dyDescent="0.3">
      <c r="B49" s="88" t="s">
        <v>30</v>
      </c>
      <c r="C49" s="100" t="s">
        <v>29</v>
      </c>
      <c r="D49" s="89" t="s">
        <v>424</v>
      </c>
      <c r="E49" s="90">
        <v>40738</v>
      </c>
      <c r="F49" s="109">
        <f>INDEX('Matriz de Reposición'!$B$7:$M$68,MATCH('Clientes Afectados por Comuna'!B49,'Matriz de Reposición'!$B$7:$B$68,0),12)</f>
        <v>0</v>
      </c>
      <c r="G49" s="90">
        <f t="shared" si="0"/>
        <v>0</v>
      </c>
    </row>
    <row r="50" spans="2:7" x14ac:dyDescent="0.25">
      <c r="B50" s="118" t="s">
        <v>32</v>
      </c>
      <c r="C50" s="119" t="s">
        <v>31</v>
      </c>
      <c r="D50" s="120" t="s">
        <v>22</v>
      </c>
      <c r="E50" s="121">
        <v>3512</v>
      </c>
      <c r="F50" s="122">
        <f>INDEX('Matriz de Reposición'!$B$7:$M$68,MATCH('Clientes Afectados por Comuna'!B50,'Matriz de Reposición'!$B$7:$B$68,0),12)</f>
        <v>0</v>
      </c>
      <c r="G50" s="121">
        <f t="shared" si="0"/>
        <v>0</v>
      </c>
    </row>
    <row r="51" spans="2:7" x14ac:dyDescent="0.25">
      <c r="B51" s="123" t="s">
        <v>32</v>
      </c>
      <c r="C51" s="124" t="s">
        <v>31</v>
      </c>
      <c r="D51" s="125" t="s">
        <v>428</v>
      </c>
      <c r="E51" s="126">
        <v>6</v>
      </c>
      <c r="F51" s="122">
        <f>INDEX('Matriz de Reposición'!$B$7:$M$68,MATCH('Clientes Afectados por Comuna'!B51,'Matriz de Reposición'!$B$7:$B$68,0),12)</f>
        <v>0</v>
      </c>
      <c r="G51" s="126">
        <f t="shared" si="0"/>
        <v>0</v>
      </c>
    </row>
    <row r="52" spans="2:7" ht="15.75" thickBot="1" x14ac:dyDescent="0.3">
      <c r="B52" s="127" t="s">
        <v>32</v>
      </c>
      <c r="C52" s="128" t="s">
        <v>31</v>
      </c>
      <c r="D52" s="129" t="s">
        <v>420</v>
      </c>
      <c r="E52" s="130">
        <v>48</v>
      </c>
      <c r="F52" s="122">
        <f>INDEX('Matriz de Reposición'!$B$7:$M$68,MATCH('Clientes Afectados por Comuna'!B52,'Matriz de Reposición'!$B$7:$B$68,0),12)</f>
        <v>0</v>
      </c>
      <c r="G52" s="130">
        <f t="shared" si="0"/>
        <v>0</v>
      </c>
    </row>
    <row r="53" spans="2:7" x14ac:dyDescent="0.25">
      <c r="B53" s="85" t="s">
        <v>34</v>
      </c>
      <c r="C53" s="99" t="s">
        <v>33</v>
      </c>
      <c r="D53" s="86" t="s">
        <v>22</v>
      </c>
      <c r="E53" s="87">
        <v>9522</v>
      </c>
      <c r="F53" s="109">
        <f>INDEX('Matriz de Reposición'!$B$7:$M$68,MATCH('Clientes Afectados por Comuna'!B53,'Matriz de Reposición'!$B$7:$B$68,0),12)</f>
        <v>0</v>
      </c>
      <c r="G53" s="87">
        <f t="shared" si="0"/>
        <v>0</v>
      </c>
    </row>
    <row r="54" spans="2:7" ht="15.75" thickBot="1" x14ac:dyDescent="0.3">
      <c r="B54" s="88" t="s">
        <v>34</v>
      </c>
      <c r="C54" s="100" t="s">
        <v>33</v>
      </c>
      <c r="D54" s="89" t="s">
        <v>428</v>
      </c>
      <c r="E54" s="90">
        <v>6599</v>
      </c>
      <c r="F54" s="109">
        <f>INDEX('Matriz de Reposición'!$B$7:$M$68,MATCH('Clientes Afectados por Comuna'!B54,'Matriz de Reposición'!$B$7:$B$68,0),12)</f>
        <v>0</v>
      </c>
      <c r="G54" s="90">
        <f t="shared" si="0"/>
        <v>0</v>
      </c>
    </row>
    <row r="55" spans="2:7" x14ac:dyDescent="0.25">
      <c r="B55" s="118" t="s">
        <v>36</v>
      </c>
      <c r="C55" s="119" t="s">
        <v>35</v>
      </c>
      <c r="D55" s="120" t="s">
        <v>22</v>
      </c>
      <c r="E55" s="121">
        <v>10776</v>
      </c>
      <c r="F55" s="122">
        <f>INDEX('Matriz de Reposición'!$B$7:$M$68,MATCH('Clientes Afectados por Comuna'!B55,'Matriz de Reposición'!$B$7:$B$68,0),12)</f>
        <v>0</v>
      </c>
      <c r="G55" s="121">
        <f t="shared" si="0"/>
        <v>0</v>
      </c>
    </row>
    <row r="56" spans="2:7" x14ac:dyDescent="0.25">
      <c r="B56" s="123" t="s">
        <v>36</v>
      </c>
      <c r="C56" s="124" t="s">
        <v>35</v>
      </c>
      <c r="D56" s="125" t="s">
        <v>428</v>
      </c>
      <c r="E56" s="126">
        <v>24934</v>
      </c>
      <c r="F56" s="122">
        <f>INDEX('Matriz de Reposición'!$B$7:$M$68,MATCH('Clientes Afectados por Comuna'!B56,'Matriz de Reposición'!$B$7:$B$68,0),12)</f>
        <v>0</v>
      </c>
      <c r="G56" s="126">
        <f t="shared" si="0"/>
        <v>0</v>
      </c>
    </row>
    <row r="57" spans="2:7" ht="15.75" thickBot="1" x14ac:dyDescent="0.3">
      <c r="B57" s="127" t="s">
        <v>36</v>
      </c>
      <c r="C57" s="128" t="s">
        <v>35</v>
      </c>
      <c r="D57" s="129" t="s">
        <v>466</v>
      </c>
      <c r="E57" s="130">
        <v>7</v>
      </c>
      <c r="F57" s="122">
        <f>INDEX('Matriz de Reposición'!$B$7:$M$68,MATCH('Clientes Afectados por Comuna'!B57,'Matriz de Reposición'!$B$7:$B$68,0),12)</f>
        <v>0</v>
      </c>
      <c r="G57" s="130">
        <f t="shared" si="0"/>
        <v>0</v>
      </c>
    </row>
    <row r="58" spans="2:7" x14ac:dyDescent="0.25">
      <c r="B58" s="95" t="s">
        <v>38</v>
      </c>
      <c r="C58" s="96" t="s">
        <v>37</v>
      </c>
      <c r="D58" s="97" t="s">
        <v>22</v>
      </c>
      <c r="E58" s="98">
        <v>8</v>
      </c>
      <c r="F58" s="131">
        <f>INDEX('Matriz de Reposición'!$B$7:$M$68,MATCH('Clientes Afectados por Comuna'!B58,'Matriz de Reposición'!$B$7:$B$68,0),12)</f>
        <v>0</v>
      </c>
      <c r="G58" s="98">
        <f t="shared" si="0"/>
        <v>0</v>
      </c>
    </row>
    <row r="59" spans="2:7" x14ac:dyDescent="0.25">
      <c r="B59" s="85" t="s">
        <v>38</v>
      </c>
      <c r="C59" s="99" t="s">
        <v>37</v>
      </c>
      <c r="D59" s="86" t="s">
        <v>428</v>
      </c>
      <c r="E59" s="87">
        <v>47</v>
      </c>
      <c r="F59" s="131">
        <f>INDEX('Matriz de Reposición'!$B$7:$M$68,MATCH('Clientes Afectados por Comuna'!B59,'Matriz de Reposición'!$B$7:$B$68,0),12)</f>
        <v>0</v>
      </c>
      <c r="G59" s="87">
        <f t="shared" si="0"/>
        <v>0</v>
      </c>
    </row>
    <row r="60" spans="2:7" x14ac:dyDescent="0.25">
      <c r="B60" s="85" t="s">
        <v>38</v>
      </c>
      <c r="C60" s="99" t="s">
        <v>37</v>
      </c>
      <c r="D60" s="86" t="s">
        <v>425</v>
      </c>
      <c r="E60" s="87">
        <v>29457</v>
      </c>
      <c r="F60" s="131">
        <f>INDEX('Matriz de Reposición'!$B$7:$M$68,MATCH('Clientes Afectados por Comuna'!B60,'Matriz de Reposición'!$B$7:$B$68,0),12)</f>
        <v>0</v>
      </c>
      <c r="G60" s="87">
        <f t="shared" si="0"/>
        <v>0</v>
      </c>
    </row>
    <row r="61" spans="2:7" ht="15.75" thickBot="1" x14ac:dyDescent="0.3">
      <c r="B61" s="88" t="s">
        <v>38</v>
      </c>
      <c r="C61" s="100" t="s">
        <v>37</v>
      </c>
      <c r="D61" s="89" t="s">
        <v>426</v>
      </c>
      <c r="E61" s="90">
        <v>63863</v>
      </c>
      <c r="F61" s="131">
        <f>INDEX('Matriz de Reposición'!$B$7:$M$68,MATCH('Clientes Afectados por Comuna'!B61,'Matriz de Reposición'!$B$7:$B$68,0),12)</f>
        <v>0</v>
      </c>
      <c r="G61" s="90">
        <f t="shared" si="0"/>
        <v>0</v>
      </c>
    </row>
    <row r="62" spans="2:7" ht="15.75" thickBot="1" x14ac:dyDescent="0.3">
      <c r="B62" s="104" t="s">
        <v>40</v>
      </c>
      <c r="C62" s="105" t="s">
        <v>39</v>
      </c>
      <c r="D62" s="106" t="s">
        <v>428</v>
      </c>
      <c r="E62" s="107">
        <v>4838</v>
      </c>
      <c r="F62" s="109">
        <f>INDEX('Matriz de Reposición'!$B$7:$M$68,MATCH('Clientes Afectados por Comuna'!B62,'Matriz de Reposición'!$B$7:$B$68,0),12)</f>
        <v>0</v>
      </c>
      <c r="G62" s="107">
        <f t="shared" si="0"/>
        <v>0</v>
      </c>
    </row>
    <row r="63" spans="2:7" x14ac:dyDescent="0.25">
      <c r="B63" s="95" t="s">
        <v>42</v>
      </c>
      <c r="C63" s="96" t="s">
        <v>41</v>
      </c>
      <c r="D63" s="97" t="s">
        <v>429</v>
      </c>
      <c r="E63" s="98">
        <v>428</v>
      </c>
      <c r="F63" s="131">
        <f>INDEX('Matriz de Reposición'!$B$7:$M$68,MATCH('Clientes Afectados por Comuna'!B63,'Matriz de Reposición'!$B$7:$B$68,0),12)</f>
        <v>0</v>
      </c>
      <c r="G63" s="98">
        <f t="shared" si="0"/>
        <v>0</v>
      </c>
    </row>
    <row r="64" spans="2:7" x14ac:dyDescent="0.25">
      <c r="B64" s="85" t="s">
        <v>42</v>
      </c>
      <c r="C64" s="99" t="s">
        <v>41</v>
      </c>
      <c r="D64" s="86" t="s">
        <v>430</v>
      </c>
      <c r="E64" s="87">
        <v>5637</v>
      </c>
      <c r="F64" s="131">
        <f>INDEX('Matriz de Reposición'!$B$7:$M$68,MATCH('Clientes Afectados por Comuna'!B64,'Matriz de Reposición'!$B$7:$B$68,0),12)</f>
        <v>0</v>
      </c>
      <c r="G64" s="87">
        <f t="shared" si="0"/>
        <v>0</v>
      </c>
    </row>
    <row r="65" spans="2:7" x14ac:dyDescent="0.25">
      <c r="B65" s="85" t="s">
        <v>42</v>
      </c>
      <c r="C65" s="99" t="s">
        <v>41</v>
      </c>
      <c r="D65" s="86" t="s">
        <v>426</v>
      </c>
      <c r="E65" s="87">
        <v>5950</v>
      </c>
      <c r="F65" s="131">
        <f>INDEX('Matriz de Reposición'!$B$7:$M$68,MATCH('Clientes Afectados por Comuna'!B65,'Matriz de Reposición'!$B$7:$B$68,0),12)</f>
        <v>0</v>
      </c>
      <c r="G65" s="87">
        <f t="shared" si="0"/>
        <v>0</v>
      </c>
    </row>
    <row r="66" spans="2:7" x14ac:dyDescent="0.25">
      <c r="B66" s="85" t="s">
        <v>42</v>
      </c>
      <c r="C66" s="99" t="s">
        <v>41</v>
      </c>
      <c r="D66" s="86" t="s">
        <v>431</v>
      </c>
      <c r="E66" s="87">
        <v>29088</v>
      </c>
      <c r="F66" s="131">
        <f>INDEX('Matriz de Reposición'!$B$7:$M$68,MATCH('Clientes Afectados por Comuna'!B66,'Matriz de Reposición'!$B$7:$B$68,0),12)</f>
        <v>0</v>
      </c>
      <c r="G66" s="87">
        <f t="shared" si="0"/>
        <v>0</v>
      </c>
    </row>
    <row r="67" spans="2:7" ht="15.75" thickBot="1" x14ac:dyDescent="0.3">
      <c r="B67" s="88" t="s">
        <v>42</v>
      </c>
      <c r="C67" s="100" t="s">
        <v>41</v>
      </c>
      <c r="D67" s="89" t="s">
        <v>424</v>
      </c>
      <c r="E67" s="90">
        <v>74645</v>
      </c>
      <c r="F67" s="131">
        <f>INDEX('Matriz de Reposición'!$B$7:$M$68,MATCH('Clientes Afectados por Comuna'!B67,'Matriz de Reposición'!$B$7:$B$68,0),12)</f>
        <v>0</v>
      </c>
      <c r="G67" s="90">
        <f t="shared" si="0"/>
        <v>0</v>
      </c>
    </row>
    <row r="68" spans="2:7" x14ac:dyDescent="0.25">
      <c r="B68" s="104" t="s">
        <v>44</v>
      </c>
      <c r="C68" s="105" t="s">
        <v>43</v>
      </c>
      <c r="D68" s="106" t="s">
        <v>429</v>
      </c>
      <c r="E68" s="107">
        <v>32715</v>
      </c>
      <c r="F68" s="109">
        <f>INDEX('Matriz de Reposición'!$B$7:$M$68,MATCH('Clientes Afectados por Comuna'!B68,'Matriz de Reposición'!$B$7:$B$68,0),12)</f>
        <v>0</v>
      </c>
      <c r="G68" s="107">
        <f t="shared" si="0"/>
        <v>0</v>
      </c>
    </row>
    <row r="69" spans="2:7" x14ac:dyDescent="0.25">
      <c r="B69" s="104" t="s">
        <v>44</v>
      </c>
      <c r="C69" s="105" t="s">
        <v>43</v>
      </c>
      <c r="D69" s="106" t="s">
        <v>53</v>
      </c>
      <c r="E69" s="107">
        <v>6</v>
      </c>
      <c r="F69" s="109">
        <f>INDEX('Matriz de Reposición'!$B$7:$M$68,MATCH('Clientes Afectados por Comuna'!B69,'Matriz de Reposición'!$B$7:$B$68,0),12)</f>
        <v>0</v>
      </c>
      <c r="G69" s="107">
        <f t="shared" si="0"/>
        <v>0</v>
      </c>
    </row>
    <row r="70" spans="2:7" x14ac:dyDescent="0.25">
      <c r="B70" s="104" t="s">
        <v>44</v>
      </c>
      <c r="C70" s="105" t="s">
        <v>43</v>
      </c>
      <c r="D70" s="106" t="s">
        <v>430</v>
      </c>
      <c r="E70" s="107">
        <v>18986</v>
      </c>
      <c r="F70" s="109">
        <f>INDEX('Matriz de Reposición'!$B$7:$M$68,MATCH('Clientes Afectados por Comuna'!B70,'Matriz de Reposición'!$B$7:$B$68,0),12)</f>
        <v>0</v>
      </c>
      <c r="G70" s="107">
        <f t="shared" si="0"/>
        <v>0</v>
      </c>
    </row>
    <row r="71" spans="2:7" x14ac:dyDescent="0.25">
      <c r="B71" s="104" t="s">
        <v>44</v>
      </c>
      <c r="C71" s="105" t="s">
        <v>43</v>
      </c>
      <c r="D71" s="106" t="s">
        <v>45</v>
      </c>
      <c r="E71" s="107">
        <v>40</v>
      </c>
      <c r="F71" s="109">
        <f>INDEX('Matriz de Reposición'!$B$7:$M$68,MATCH('Clientes Afectados por Comuna'!B71,'Matriz de Reposición'!$B$7:$B$68,0),12)</f>
        <v>0</v>
      </c>
      <c r="G71" s="107">
        <f t="shared" ref="G71:G127" si="2">+F71*E71</f>
        <v>0</v>
      </c>
    </row>
    <row r="72" spans="2:7" x14ac:dyDescent="0.25">
      <c r="B72" s="104" t="s">
        <v>44</v>
      </c>
      <c r="C72" s="105" t="s">
        <v>43</v>
      </c>
      <c r="D72" s="106" t="s">
        <v>431</v>
      </c>
      <c r="E72" s="107">
        <v>15020</v>
      </c>
      <c r="F72" s="109">
        <f>INDEX('Matriz de Reposición'!$B$7:$M$68,MATCH('Clientes Afectados por Comuna'!B72,'Matriz de Reposición'!$B$7:$B$68,0),12)</f>
        <v>0</v>
      </c>
      <c r="G72" s="107">
        <f t="shared" si="2"/>
        <v>0</v>
      </c>
    </row>
    <row r="73" spans="2:7" ht="15.75" thickBot="1" x14ac:dyDescent="0.3">
      <c r="B73" s="127" t="s">
        <v>44</v>
      </c>
      <c r="C73" s="128" t="s">
        <v>43</v>
      </c>
      <c r="D73" s="129" t="s">
        <v>46</v>
      </c>
      <c r="E73" s="130">
        <v>8902</v>
      </c>
      <c r="F73" s="122">
        <f>INDEX('Matriz de Reposición'!$B$7:$M$68,MATCH('Clientes Afectados por Comuna'!B73,'Matriz de Reposición'!$B$7:$B$68,0),12)</f>
        <v>0</v>
      </c>
      <c r="G73" s="130">
        <f t="shared" si="2"/>
        <v>0</v>
      </c>
    </row>
    <row r="74" spans="2:7" x14ac:dyDescent="0.25">
      <c r="B74" s="95" t="s">
        <v>48</v>
      </c>
      <c r="C74" s="96" t="s">
        <v>47</v>
      </c>
      <c r="D74" s="97" t="s">
        <v>427</v>
      </c>
      <c r="E74" s="98">
        <v>6348</v>
      </c>
      <c r="F74" s="109">
        <f>INDEX('Matriz de Reposición'!$B$7:$M$68,MATCH('Clientes Afectados por Comuna'!B74,'Matriz de Reposición'!$B$7:$B$68,0),12)</f>
        <v>0</v>
      </c>
      <c r="G74" s="98">
        <f t="shared" si="2"/>
        <v>0</v>
      </c>
    </row>
    <row r="75" spans="2:7" x14ac:dyDescent="0.25">
      <c r="B75" s="85" t="s">
        <v>48</v>
      </c>
      <c r="C75" s="99" t="s">
        <v>47</v>
      </c>
      <c r="D75" s="86" t="s">
        <v>432</v>
      </c>
      <c r="E75" s="87">
        <v>8493</v>
      </c>
      <c r="F75" s="109">
        <f>INDEX('Matriz de Reposición'!$B$7:$M$68,MATCH('Clientes Afectados por Comuna'!B75,'Matriz de Reposición'!$B$7:$B$68,0),12)</f>
        <v>0</v>
      </c>
      <c r="G75" s="87">
        <f t="shared" si="2"/>
        <v>0</v>
      </c>
    </row>
    <row r="76" spans="2:7" ht="15.75" thickBot="1" x14ac:dyDescent="0.3">
      <c r="B76" s="88" t="s">
        <v>48</v>
      </c>
      <c r="C76" s="100" t="s">
        <v>47</v>
      </c>
      <c r="D76" s="89" t="s">
        <v>424</v>
      </c>
      <c r="E76" s="90">
        <v>64098</v>
      </c>
      <c r="F76" s="109">
        <f>INDEX('Matriz de Reposición'!$B$7:$M$68,MATCH('Clientes Afectados por Comuna'!B76,'Matriz de Reposición'!$B$7:$B$68,0),12)</f>
        <v>0</v>
      </c>
      <c r="G76" s="90">
        <f t="shared" si="2"/>
        <v>0</v>
      </c>
    </row>
    <row r="77" spans="2:7" x14ac:dyDescent="0.25">
      <c r="B77" s="104" t="s">
        <v>50</v>
      </c>
      <c r="C77" s="105" t="s">
        <v>49</v>
      </c>
      <c r="D77" s="106" t="s">
        <v>433</v>
      </c>
      <c r="E77" s="107">
        <v>865</v>
      </c>
      <c r="F77" s="109">
        <f>INDEX('Matriz de Reposición'!$B$7:$M$68,MATCH('Clientes Afectados por Comuna'!B77,'Matriz de Reposición'!$B$7:$B$68,0),12)</f>
        <v>0</v>
      </c>
      <c r="G77" s="107">
        <f t="shared" si="2"/>
        <v>0</v>
      </c>
    </row>
    <row r="78" spans="2:7" x14ac:dyDescent="0.25">
      <c r="B78" s="104" t="s">
        <v>50</v>
      </c>
      <c r="C78" s="105" t="s">
        <v>49</v>
      </c>
      <c r="D78" s="106" t="s">
        <v>434</v>
      </c>
      <c r="E78" s="107">
        <v>29027</v>
      </c>
      <c r="F78" s="109">
        <f>INDEX('Matriz de Reposición'!$B$7:$M$68,MATCH('Clientes Afectados por Comuna'!B78,'Matriz de Reposición'!$B$7:$B$68,0),12)</f>
        <v>0</v>
      </c>
      <c r="G78" s="107">
        <f t="shared" si="2"/>
        <v>0</v>
      </c>
    </row>
    <row r="79" spans="2:7" x14ac:dyDescent="0.25">
      <c r="B79" s="104" t="s">
        <v>50</v>
      </c>
      <c r="C79" s="105" t="s">
        <v>49</v>
      </c>
      <c r="D79" s="106" t="s">
        <v>427</v>
      </c>
      <c r="E79" s="107">
        <v>12686</v>
      </c>
      <c r="F79" s="109">
        <f>INDEX('Matriz de Reposición'!$B$7:$M$68,MATCH('Clientes Afectados por Comuna'!B79,'Matriz de Reposición'!$B$7:$B$68,0),12)</f>
        <v>0</v>
      </c>
      <c r="G79" s="107">
        <f t="shared" si="2"/>
        <v>0</v>
      </c>
    </row>
    <row r="80" spans="2:7" x14ac:dyDescent="0.25">
      <c r="B80" s="104" t="s">
        <v>50</v>
      </c>
      <c r="C80" s="105" t="s">
        <v>49</v>
      </c>
      <c r="D80" s="106" t="s">
        <v>435</v>
      </c>
      <c r="E80" s="107">
        <v>24922</v>
      </c>
      <c r="F80" s="109">
        <f>INDEX('Matriz de Reposición'!$B$7:$M$68,MATCH('Clientes Afectados por Comuna'!B80,'Matriz de Reposición'!$B$7:$B$68,0),12)</f>
        <v>0</v>
      </c>
      <c r="G80" s="107">
        <f t="shared" si="2"/>
        <v>0</v>
      </c>
    </row>
    <row r="81" spans="2:7" x14ac:dyDescent="0.25">
      <c r="B81" s="104" t="s">
        <v>50</v>
      </c>
      <c r="C81" s="105" t="s">
        <v>49</v>
      </c>
      <c r="D81" s="106" t="s">
        <v>423</v>
      </c>
      <c r="E81" s="107">
        <v>1</v>
      </c>
      <c r="F81" s="109">
        <f>INDEX('Matriz de Reposición'!$B$7:$M$68,MATCH('Clientes Afectados por Comuna'!B81,'Matriz de Reposición'!$B$7:$B$68,0),12)</f>
        <v>0</v>
      </c>
      <c r="G81" s="107">
        <f t="shared" si="2"/>
        <v>0</v>
      </c>
    </row>
    <row r="82" spans="2:7" x14ac:dyDescent="0.25">
      <c r="B82" s="104" t="s">
        <v>50</v>
      </c>
      <c r="C82" s="105" t="s">
        <v>49</v>
      </c>
      <c r="D82" s="106" t="s">
        <v>436</v>
      </c>
      <c r="E82" s="107">
        <v>53326</v>
      </c>
      <c r="F82" s="109">
        <f>INDEX('Matriz de Reposición'!$B$7:$M$68,MATCH('Clientes Afectados por Comuna'!B82,'Matriz de Reposición'!$B$7:$B$68,0),12)</f>
        <v>0</v>
      </c>
      <c r="G82" s="107">
        <f t="shared" si="2"/>
        <v>0</v>
      </c>
    </row>
    <row r="83" spans="2:7" ht="15.75" thickBot="1" x14ac:dyDescent="0.3">
      <c r="B83" s="81" t="s">
        <v>50</v>
      </c>
      <c r="C83" s="82" t="s">
        <v>49</v>
      </c>
      <c r="D83" s="83" t="s">
        <v>432</v>
      </c>
      <c r="E83" s="84">
        <v>22573</v>
      </c>
      <c r="F83" s="109">
        <f>INDEX('Matriz de Reposición'!$B$7:$M$68,MATCH('Clientes Afectados por Comuna'!B83,'Matriz de Reposición'!$B$7:$B$68,0),12)</f>
        <v>0</v>
      </c>
      <c r="G83" s="84">
        <f t="shared" si="2"/>
        <v>0</v>
      </c>
    </row>
    <row r="84" spans="2:7" ht="15.75" thickBot="1" x14ac:dyDescent="0.3">
      <c r="B84" s="132" t="s">
        <v>52</v>
      </c>
      <c r="C84" s="133" t="s">
        <v>51</v>
      </c>
      <c r="D84" s="134" t="s">
        <v>53</v>
      </c>
      <c r="E84" s="135">
        <v>2888</v>
      </c>
      <c r="F84" s="131">
        <f>INDEX('Matriz de Reposición'!$B$7:$M$68,MATCH('Clientes Afectados por Comuna'!B84,'Matriz de Reposición'!$B$7:$B$68,0),12)</f>
        <v>0</v>
      </c>
      <c r="G84" s="135">
        <f t="shared" si="2"/>
        <v>0</v>
      </c>
    </row>
    <row r="85" spans="2:7" x14ac:dyDescent="0.25">
      <c r="B85" s="118" t="s">
        <v>54</v>
      </c>
      <c r="C85" s="119" t="s">
        <v>45</v>
      </c>
      <c r="D85" s="120" t="s">
        <v>436</v>
      </c>
      <c r="E85" s="121">
        <v>170</v>
      </c>
      <c r="F85" s="122">
        <f>INDEX('Matriz de Reposición'!$B$7:$M$68,MATCH('Clientes Afectados por Comuna'!B85,'Matriz de Reposición'!$B$7:$B$68,0),12)</f>
        <v>0</v>
      </c>
      <c r="G85" s="121">
        <f t="shared" si="2"/>
        <v>0</v>
      </c>
    </row>
    <row r="86" spans="2:7" x14ac:dyDescent="0.25">
      <c r="B86" s="123" t="s">
        <v>54</v>
      </c>
      <c r="C86" s="124" t="s">
        <v>45</v>
      </c>
      <c r="D86" s="125" t="s">
        <v>45</v>
      </c>
      <c r="E86" s="126">
        <v>57438</v>
      </c>
      <c r="F86" s="122">
        <f>INDEX('Matriz de Reposición'!$B$7:$M$68,MATCH('Clientes Afectados por Comuna'!B86,'Matriz de Reposición'!$B$7:$B$68,0),12)</f>
        <v>0</v>
      </c>
      <c r="G86" s="126">
        <f t="shared" si="2"/>
        <v>0</v>
      </c>
    </row>
    <row r="87" spans="2:7" ht="15.75" thickBot="1" x14ac:dyDescent="0.3">
      <c r="B87" s="127" t="s">
        <v>54</v>
      </c>
      <c r="C87" s="128" t="s">
        <v>45</v>
      </c>
      <c r="D87" s="129" t="s">
        <v>46</v>
      </c>
      <c r="E87" s="130">
        <v>1460</v>
      </c>
      <c r="F87" s="122">
        <f>INDEX('Matriz de Reposición'!$B$7:$M$68,MATCH('Clientes Afectados por Comuna'!B87,'Matriz de Reposición'!$B$7:$B$68,0),12)</f>
        <v>0</v>
      </c>
      <c r="G87" s="130">
        <f t="shared" si="2"/>
        <v>0</v>
      </c>
    </row>
    <row r="88" spans="2:7" ht="15.75" thickBot="1" x14ac:dyDescent="0.3">
      <c r="B88" s="132" t="s">
        <v>56</v>
      </c>
      <c r="C88" s="133" t="s">
        <v>55</v>
      </c>
      <c r="D88" s="134" t="s">
        <v>423</v>
      </c>
      <c r="E88" s="135">
        <v>7211</v>
      </c>
      <c r="F88" s="131">
        <f>INDEX('Matriz de Reposición'!$B$7:$M$68,MATCH('Clientes Afectados por Comuna'!B88,'Matriz de Reposición'!$B$7:$B$68,0),12)</f>
        <v>0</v>
      </c>
      <c r="G88" s="135">
        <f t="shared" si="2"/>
        <v>0</v>
      </c>
    </row>
    <row r="89" spans="2:7" ht="15.75" thickBot="1" x14ac:dyDescent="0.3">
      <c r="B89" s="101" t="s">
        <v>58</v>
      </c>
      <c r="C89" s="102" t="s">
        <v>57</v>
      </c>
      <c r="D89" s="102" t="s">
        <v>59</v>
      </c>
      <c r="E89" s="103">
        <v>18543</v>
      </c>
      <c r="F89" s="109">
        <f>INDEX('Matriz de Reposición'!$B$7:$M$68,MATCH('Clientes Afectados por Comuna'!B89,'Matriz de Reposición'!$B$7:$B$68,0),12)</f>
        <v>0</v>
      </c>
      <c r="G89" s="103">
        <f t="shared" si="2"/>
        <v>0</v>
      </c>
    </row>
    <row r="90" spans="2:7" x14ac:dyDescent="0.25">
      <c r="B90" s="136" t="s">
        <v>60</v>
      </c>
      <c r="C90" s="137" t="s">
        <v>59</v>
      </c>
      <c r="D90" s="138" t="s">
        <v>59</v>
      </c>
      <c r="E90" s="139">
        <v>4836</v>
      </c>
      <c r="F90" s="131">
        <f>INDEX('Matriz de Reposición'!$B$7:$M$68,MATCH('Clientes Afectados por Comuna'!B90,'Matriz de Reposición'!$B$7:$B$68,0),12)</f>
        <v>0</v>
      </c>
      <c r="G90" s="139">
        <f t="shared" si="2"/>
        <v>0</v>
      </c>
    </row>
    <row r="91" spans="2:7" ht="15.75" thickBot="1" x14ac:dyDescent="0.3">
      <c r="B91" s="140" t="s">
        <v>60</v>
      </c>
      <c r="C91" s="141" t="s">
        <v>59</v>
      </c>
      <c r="D91" s="142" t="s">
        <v>415</v>
      </c>
      <c r="E91" s="143">
        <v>989</v>
      </c>
      <c r="F91" s="131">
        <f>INDEX('Matriz de Reposición'!$B$7:$M$68,MATCH('Clientes Afectados por Comuna'!B91,'Matriz de Reposición'!$B$7:$B$68,0),12)</f>
        <v>0</v>
      </c>
      <c r="G91" s="143">
        <f t="shared" si="2"/>
        <v>0</v>
      </c>
    </row>
    <row r="92" spans="2:7" x14ac:dyDescent="0.25">
      <c r="B92" s="118" t="s">
        <v>62</v>
      </c>
      <c r="C92" s="119" t="s">
        <v>61</v>
      </c>
      <c r="D92" s="120" t="s">
        <v>437</v>
      </c>
      <c r="E92" s="121">
        <v>18044</v>
      </c>
      <c r="F92" s="122">
        <f>INDEX('Matriz de Reposición'!$B$7:$M$68,MATCH('Clientes Afectados por Comuna'!B92,'Matriz de Reposición'!$B$7:$B$68,0),12)</f>
        <v>0</v>
      </c>
      <c r="G92" s="121">
        <f t="shared" si="2"/>
        <v>0</v>
      </c>
    </row>
    <row r="93" spans="2:7" x14ac:dyDescent="0.25">
      <c r="B93" s="123" t="s">
        <v>62</v>
      </c>
      <c r="C93" s="124" t="s">
        <v>61</v>
      </c>
      <c r="D93" s="125" t="s">
        <v>422</v>
      </c>
      <c r="E93" s="126">
        <v>23</v>
      </c>
      <c r="F93" s="122">
        <f>INDEX('Matriz de Reposición'!$B$7:$M$68,MATCH('Clientes Afectados por Comuna'!B93,'Matriz de Reposición'!$B$7:$B$68,0),12)</f>
        <v>0</v>
      </c>
      <c r="G93" s="126">
        <f t="shared" si="2"/>
        <v>0</v>
      </c>
    </row>
    <row r="94" spans="2:7" ht="15.75" thickBot="1" x14ac:dyDescent="0.3">
      <c r="B94" s="127" t="s">
        <v>62</v>
      </c>
      <c r="C94" s="128" t="s">
        <v>61</v>
      </c>
      <c r="D94" s="129" t="s">
        <v>438</v>
      </c>
      <c r="E94" s="130">
        <v>8748</v>
      </c>
      <c r="F94" s="122">
        <f>INDEX('Matriz de Reposición'!$B$7:$M$68,MATCH('Clientes Afectados por Comuna'!B94,'Matriz de Reposición'!$B$7:$B$68,0),12)</f>
        <v>0</v>
      </c>
      <c r="G94" s="130">
        <f t="shared" si="2"/>
        <v>0</v>
      </c>
    </row>
    <row r="95" spans="2:7" x14ac:dyDescent="0.25">
      <c r="B95" s="140" t="s">
        <v>64</v>
      </c>
      <c r="C95" s="141" t="s">
        <v>63</v>
      </c>
      <c r="D95" s="142" t="s">
        <v>414</v>
      </c>
      <c r="E95" s="143">
        <v>33672</v>
      </c>
      <c r="F95" s="131">
        <f>INDEX('Matriz de Reposición'!$B$7:$M$68,MATCH('Clientes Afectados por Comuna'!B95,'Matriz de Reposición'!$B$7:$B$68,0),12)</f>
        <v>0</v>
      </c>
      <c r="G95" s="143">
        <f t="shared" si="2"/>
        <v>0</v>
      </c>
    </row>
    <row r="96" spans="2:7" x14ac:dyDescent="0.25">
      <c r="B96" s="140" t="s">
        <v>64</v>
      </c>
      <c r="C96" s="141" t="s">
        <v>63</v>
      </c>
      <c r="D96" s="142" t="s">
        <v>437</v>
      </c>
      <c r="E96" s="143">
        <v>8151</v>
      </c>
      <c r="F96" s="131">
        <f>INDEX('Matriz de Reposición'!$B$7:$M$68,MATCH('Clientes Afectados por Comuna'!B96,'Matriz de Reposición'!$B$7:$B$68,0),12)</f>
        <v>0</v>
      </c>
      <c r="G96" s="143">
        <f t="shared" si="2"/>
        <v>0</v>
      </c>
    </row>
    <row r="97" spans="2:7" x14ac:dyDescent="0.25">
      <c r="B97" s="140" t="s">
        <v>64</v>
      </c>
      <c r="C97" s="141" t="s">
        <v>63</v>
      </c>
      <c r="D97" s="142" t="s">
        <v>417</v>
      </c>
      <c r="E97" s="143">
        <v>1</v>
      </c>
      <c r="F97" s="131">
        <f>INDEX('Matriz de Reposición'!$B$7:$M$68,MATCH('Clientes Afectados por Comuna'!B97,'Matriz de Reposición'!$B$7:$B$68,0),12)</f>
        <v>0</v>
      </c>
      <c r="G97" s="143">
        <f t="shared" si="2"/>
        <v>0</v>
      </c>
    </row>
    <row r="98" spans="2:7" x14ac:dyDescent="0.25">
      <c r="B98" s="140" t="s">
        <v>64</v>
      </c>
      <c r="C98" s="141" t="s">
        <v>63</v>
      </c>
      <c r="D98" s="142" t="s">
        <v>418</v>
      </c>
      <c r="E98" s="143">
        <v>12860</v>
      </c>
      <c r="F98" s="131">
        <f>INDEX('Matriz de Reposición'!$B$7:$M$68,MATCH('Clientes Afectados por Comuna'!B98,'Matriz de Reposición'!$B$7:$B$68,0),12)</f>
        <v>0</v>
      </c>
      <c r="G98" s="143">
        <f t="shared" si="2"/>
        <v>0</v>
      </c>
    </row>
    <row r="99" spans="2:7" x14ac:dyDescent="0.25">
      <c r="B99" s="140" t="s">
        <v>64</v>
      </c>
      <c r="C99" s="141" t="s">
        <v>63</v>
      </c>
      <c r="D99" s="142" t="s">
        <v>415</v>
      </c>
      <c r="E99" s="143">
        <v>5496</v>
      </c>
      <c r="F99" s="131">
        <f>INDEX('Matriz de Reposición'!$B$7:$M$68,MATCH('Clientes Afectados por Comuna'!B99,'Matriz de Reposición'!$B$7:$B$68,0),12)</f>
        <v>0</v>
      </c>
      <c r="G99" s="143">
        <f t="shared" si="2"/>
        <v>0</v>
      </c>
    </row>
    <row r="100" spans="2:7" ht="15.75" thickBot="1" x14ac:dyDescent="0.3">
      <c r="B100" s="140" t="s">
        <v>64</v>
      </c>
      <c r="C100" s="141" t="s">
        <v>63</v>
      </c>
      <c r="D100" s="142" t="s">
        <v>438</v>
      </c>
      <c r="E100" s="143">
        <v>11365</v>
      </c>
      <c r="F100" s="131">
        <f>INDEX('Matriz de Reposición'!$B$7:$M$68,MATCH('Clientes Afectados por Comuna'!B100,'Matriz de Reposición'!$B$7:$B$68,0),12)</f>
        <v>0</v>
      </c>
      <c r="G100" s="143">
        <f t="shared" si="2"/>
        <v>0</v>
      </c>
    </row>
    <row r="101" spans="2:7" ht="15.75" thickBot="1" x14ac:dyDescent="0.3">
      <c r="B101" s="101" t="s">
        <v>66</v>
      </c>
      <c r="C101" s="102" t="s">
        <v>65</v>
      </c>
      <c r="D101" s="102" t="s">
        <v>426</v>
      </c>
      <c r="E101" s="103">
        <v>10780</v>
      </c>
      <c r="F101" s="109">
        <f>INDEX('Matriz de Reposición'!$B$7:$M$68,MATCH('Clientes Afectados por Comuna'!B101,'Matriz de Reposición'!$B$7:$B$68,0),12)</f>
        <v>0</v>
      </c>
      <c r="G101" s="103">
        <f t="shared" si="2"/>
        <v>0</v>
      </c>
    </row>
    <row r="102" spans="2:7" ht="15.75" thickBot="1" x14ac:dyDescent="0.3">
      <c r="B102" s="132" t="s">
        <v>68</v>
      </c>
      <c r="C102" s="133" t="s">
        <v>67</v>
      </c>
      <c r="D102" s="134" t="s">
        <v>53</v>
      </c>
      <c r="E102" s="135">
        <v>3918</v>
      </c>
      <c r="F102" s="131">
        <f>INDEX('Matriz de Reposición'!$B$7:$M$68,MATCH('Clientes Afectados por Comuna'!B102,'Matriz de Reposición'!$B$7:$B$68,0),12)</f>
        <v>0</v>
      </c>
      <c r="G102" s="135">
        <f t="shared" si="2"/>
        <v>0</v>
      </c>
    </row>
    <row r="103" spans="2:7" x14ac:dyDescent="0.25">
      <c r="B103" s="91" t="s">
        <v>70</v>
      </c>
      <c r="C103" s="92" t="s">
        <v>69</v>
      </c>
      <c r="D103" s="93" t="s">
        <v>53</v>
      </c>
      <c r="E103" s="94">
        <v>3722</v>
      </c>
      <c r="F103" s="109">
        <f>INDEX('Matriz de Reposición'!$B$7:$M$68,MATCH('Clientes Afectados por Comuna'!B103,'Matriz de Reposición'!$B$7:$B$68,0),12)</f>
        <v>0</v>
      </c>
      <c r="G103" s="94">
        <f t="shared" si="2"/>
        <v>0</v>
      </c>
    </row>
    <row r="104" spans="2:7" ht="15.75" thickBot="1" x14ac:dyDescent="0.3">
      <c r="B104" s="81" t="s">
        <v>70</v>
      </c>
      <c r="C104" s="82" t="s">
        <v>69</v>
      </c>
      <c r="D104" s="83" t="s">
        <v>431</v>
      </c>
      <c r="E104" s="84">
        <v>1</v>
      </c>
      <c r="F104" s="109">
        <f>INDEX('Matriz de Reposición'!$B$7:$M$68,MATCH('Clientes Afectados por Comuna'!B104,'Matriz de Reposición'!$B$7:$B$68,0),12)</f>
        <v>0</v>
      </c>
      <c r="G104" s="84">
        <f t="shared" si="2"/>
        <v>0</v>
      </c>
    </row>
    <row r="105" spans="2:7" ht="15.75" thickBot="1" x14ac:dyDescent="0.3">
      <c r="B105" s="132" t="s">
        <v>72</v>
      </c>
      <c r="C105" s="133" t="s">
        <v>71</v>
      </c>
      <c r="D105" s="134" t="s">
        <v>413</v>
      </c>
      <c r="E105" s="135">
        <v>4860</v>
      </c>
      <c r="F105" s="131">
        <f>INDEX('Matriz de Reposición'!$B$7:$M$68,MATCH('Clientes Afectados por Comuna'!B105,'Matriz de Reposición'!$B$7:$B$68,0),12)</f>
        <v>0</v>
      </c>
      <c r="G105" s="135">
        <f t="shared" si="2"/>
        <v>0</v>
      </c>
    </row>
    <row r="106" spans="2:7" x14ac:dyDescent="0.25">
      <c r="B106" s="91" t="s">
        <v>74</v>
      </c>
      <c r="C106" s="92" t="s">
        <v>73</v>
      </c>
      <c r="D106" s="93" t="s">
        <v>418</v>
      </c>
      <c r="E106" s="94">
        <v>959</v>
      </c>
      <c r="F106" s="109">
        <f>INDEX('Matriz de Reposición'!$B$7:$M$68,MATCH('Clientes Afectados por Comuna'!B106,'Matriz de Reposición'!$B$7:$B$68,0),12)</f>
        <v>0</v>
      </c>
      <c r="G106" s="94">
        <f t="shared" si="2"/>
        <v>0</v>
      </c>
    </row>
    <row r="107" spans="2:7" ht="15.75" thickBot="1" x14ac:dyDescent="0.3">
      <c r="B107" s="81" t="s">
        <v>74</v>
      </c>
      <c r="C107" s="82" t="s">
        <v>73</v>
      </c>
      <c r="D107" s="83" t="s">
        <v>413</v>
      </c>
      <c r="E107" s="84">
        <v>2543</v>
      </c>
      <c r="F107" s="109">
        <f>INDEX('Matriz de Reposición'!$B$7:$M$68,MATCH('Clientes Afectados por Comuna'!B107,'Matriz de Reposición'!$B$7:$B$68,0),12)</f>
        <v>0</v>
      </c>
      <c r="G107" s="84">
        <f t="shared" si="2"/>
        <v>0</v>
      </c>
    </row>
    <row r="108" spans="2:7" ht="15.75" thickBot="1" x14ac:dyDescent="0.3">
      <c r="B108" s="78" t="s">
        <v>76</v>
      </c>
      <c r="C108" s="79" t="s">
        <v>75</v>
      </c>
      <c r="D108" s="79" t="s">
        <v>416</v>
      </c>
      <c r="E108" s="80">
        <v>757</v>
      </c>
      <c r="F108" s="109">
        <f>INDEX('Matriz de Reposición'!$B$7:$M$68,MATCH('Clientes Afectados por Comuna'!B108,'Matriz de Reposición'!$B$7:$B$68,0),12)</f>
        <v>0</v>
      </c>
      <c r="G108" s="80">
        <f t="shared" si="2"/>
        <v>0</v>
      </c>
    </row>
    <row r="109" spans="2:7" ht="15.75" thickBot="1" x14ac:dyDescent="0.3">
      <c r="B109" s="101" t="s">
        <v>77</v>
      </c>
      <c r="C109" s="102" t="s">
        <v>46</v>
      </c>
      <c r="D109" s="102" t="s">
        <v>46</v>
      </c>
      <c r="E109" s="103">
        <v>27009</v>
      </c>
      <c r="F109" s="109">
        <f>INDEX('Matriz de Reposición'!$B$7:$M$68,MATCH('Clientes Afectados por Comuna'!B109,'Matriz de Reposición'!$B$7:$B$68,0),12)</f>
        <v>0</v>
      </c>
      <c r="G109" s="103">
        <f t="shared" si="2"/>
        <v>0</v>
      </c>
    </row>
    <row r="110" spans="2:7" x14ac:dyDescent="0.25">
      <c r="B110" s="136" t="s">
        <v>78</v>
      </c>
      <c r="C110" s="137" t="s">
        <v>53</v>
      </c>
      <c r="D110" s="138" t="s">
        <v>53</v>
      </c>
      <c r="E110" s="139">
        <v>11124</v>
      </c>
      <c r="F110" s="131">
        <f>INDEX('Matriz de Reposición'!$B$7:$M$68,MATCH('Clientes Afectados por Comuna'!B110,'Matriz de Reposición'!$B$7:$B$68,0),12)</f>
        <v>0</v>
      </c>
      <c r="G110" s="139">
        <f t="shared" si="2"/>
        <v>0</v>
      </c>
    </row>
    <row r="111" spans="2:7" ht="15.75" thickBot="1" x14ac:dyDescent="0.3">
      <c r="B111" s="140" t="s">
        <v>78</v>
      </c>
      <c r="C111" s="141" t="s">
        <v>53</v>
      </c>
      <c r="D111" s="142" t="s">
        <v>45</v>
      </c>
      <c r="E111" s="143">
        <v>21</v>
      </c>
      <c r="F111" s="131">
        <f>INDEX('Matriz de Reposición'!$B$7:$M$68,MATCH('Clientes Afectados por Comuna'!B111,'Matriz de Reposición'!$B$7:$B$68,0),12)</f>
        <v>0</v>
      </c>
      <c r="G111" s="143">
        <f t="shared" si="2"/>
        <v>0</v>
      </c>
    </row>
    <row r="112" spans="2:7" ht="15.75" thickBot="1" x14ac:dyDescent="0.3">
      <c r="B112" s="101" t="s">
        <v>79</v>
      </c>
      <c r="C112" s="102" t="s">
        <v>118</v>
      </c>
      <c r="D112" s="102" t="s">
        <v>53</v>
      </c>
      <c r="E112" s="103">
        <v>3144</v>
      </c>
      <c r="F112" s="109">
        <f>INDEX('Matriz de Reposición'!$B$7:$M$68,MATCH('Clientes Afectados por Comuna'!B112,'Matriz de Reposición'!$B$7:$B$68,0),12)</f>
        <v>0</v>
      </c>
      <c r="G112" s="103">
        <f t="shared" si="2"/>
        <v>0</v>
      </c>
    </row>
    <row r="113" spans="2:7" ht="15.75" thickBot="1" x14ac:dyDescent="0.3">
      <c r="B113" s="78" t="s">
        <v>81</v>
      </c>
      <c r="C113" s="79" t="s">
        <v>80</v>
      </c>
      <c r="D113" s="79" t="s">
        <v>413</v>
      </c>
      <c r="E113" s="80">
        <v>2054</v>
      </c>
      <c r="F113" s="109">
        <f>INDEX('Matriz de Reposición'!$B$7:$M$68,MATCH('Clientes Afectados por Comuna'!B113,'Matriz de Reposición'!$B$7:$B$68,0),12)</f>
        <v>0</v>
      </c>
      <c r="G113" s="80">
        <f t="shared" si="2"/>
        <v>0</v>
      </c>
    </row>
    <row r="114" spans="2:7" ht="15.75" thickBot="1" x14ac:dyDescent="0.3">
      <c r="B114" s="101" t="s">
        <v>83</v>
      </c>
      <c r="C114" s="102" t="s">
        <v>82</v>
      </c>
      <c r="D114" s="102" t="s">
        <v>413</v>
      </c>
      <c r="E114" s="103">
        <v>857</v>
      </c>
      <c r="F114" s="109">
        <f>INDEX('Matriz de Reposición'!$B$7:$M$68,MATCH('Clientes Afectados por Comuna'!B114,'Matriz de Reposición'!$B$7:$B$68,0),12)</f>
        <v>0</v>
      </c>
      <c r="G114" s="103">
        <f t="shared" si="2"/>
        <v>0</v>
      </c>
    </row>
    <row r="115" spans="2:7" ht="15.75" thickBot="1" x14ac:dyDescent="0.3">
      <c r="B115" s="78" t="s">
        <v>85</v>
      </c>
      <c r="C115" s="79" t="s">
        <v>84</v>
      </c>
      <c r="D115" s="79" t="s">
        <v>413</v>
      </c>
      <c r="E115" s="114">
        <v>992</v>
      </c>
      <c r="F115" s="110">
        <f>INDEX('Matriz de Reposición'!$B$7:$M$68,MATCH('Clientes Afectados por Comuna'!B115,'Matriz de Reposición'!$B$7:$B$68,0),12)</f>
        <v>0</v>
      </c>
      <c r="G115" s="80">
        <f t="shared" si="2"/>
        <v>0</v>
      </c>
    </row>
    <row r="116" spans="2:7" ht="15.75" thickBot="1" x14ac:dyDescent="0.3">
      <c r="B116" s="91" t="s">
        <v>87</v>
      </c>
      <c r="C116" s="92" t="s">
        <v>86</v>
      </c>
      <c r="D116" s="93" t="s">
        <v>416</v>
      </c>
      <c r="E116" s="94">
        <v>871</v>
      </c>
      <c r="F116" s="110">
        <f>INDEX('Matriz de Reposición'!$B$7:$M$68,MATCH('Clientes Afectados por Comuna'!B116,'Matriz de Reposición'!$B$7:$B$68,0),12)</f>
        <v>0</v>
      </c>
      <c r="G116" s="94">
        <f t="shared" si="2"/>
        <v>0</v>
      </c>
    </row>
    <row r="117" spans="2:7" ht="15.75" thickBot="1" x14ac:dyDescent="0.3">
      <c r="B117" s="81" t="s">
        <v>87</v>
      </c>
      <c r="C117" s="82" t="s">
        <v>86</v>
      </c>
      <c r="D117" s="83" t="s">
        <v>420</v>
      </c>
      <c r="E117" s="84">
        <v>639</v>
      </c>
      <c r="F117" s="110">
        <f>INDEX('Matriz de Reposición'!$B$7:$M$68,MATCH('Clientes Afectados por Comuna'!B117,'Matriz de Reposición'!$B$7:$B$68,0),12)</f>
        <v>0</v>
      </c>
      <c r="G117" s="84">
        <f t="shared" si="2"/>
        <v>0</v>
      </c>
    </row>
    <row r="118" spans="2:7" ht="15.75" thickBot="1" x14ac:dyDescent="0.3">
      <c r="B118" s="78" t="s">
        <v>89</v>
      </c>
      <c r="C118" s="79" t="s">
        <v>88</v>
      </c>
      <c r="D118" s="79" t="s">
        <v>420</v>
      </c>
      <c r="E118" s="80">
        <v>133</v>
      </c>
      <c r="F118" s="110">
        <f>INDEX('Matriz de Reposición'!$B$7:$M$68,MATCH('Clientes Afectados por Comuna'!B118,'Matriz de Reposición'!$B$7:$B$68,0),12)</f>
        <v>0</v>
      </c>
      <c r="G118" s="80">
        <f t="shared" si="2"/>
        <v>0</v>
      </c>
    </row>
    <row r="119" spans="2:7" ht="15.75" thickBot="1" x14ac:dyDescent="0.3">
      <c r="B119" s="101" t="s">
        <v>91</v>
      </c>
      <c r="C119" s="102" t="s">
        <v>90</v>
      </c>
      <c r="D119" s="102" t="s">
        <v>413</v>
      </c>
      <c r="E119" s="103">
        <v>15276</v>
      </c>
      <c r="F119" s="110">
        <f>INDEX('Matriz de Reposición'!$B$7:$M$68,MATCH('Clientes Afectados por Comuna'!B119,'Matriz de Reposición'!$B$7:$B$68,0),12)</f>
        <v>0</v>
      </c>
      <c r="G119" s="103">
        <f t="shared" si="2"/>
        <v>0</v>
      </c>
    </row>
    <row r="120" spans="2:7" ht="15.75" thickBot="1" x14ac:dyDescent="0.3">
      <c r="B120" s="78" t="s">
        <v>93</v>
      </c>
      <c r="C120" s="79" t="s">
        <v>92</v>
      </c>
      <c r="D120" s="79" t="s">
        <v>416</v>
      </c>
      <c r="E120" s="80">
        <v>871</v>
      </c>
      <c r="F120" s="110">
        <f>INDEX('Matriz de Reposición'!$B$7:$M$68,MATCH('Clientes Afectados por Comuna'!B120,'Matriz de Reposición'!$B$7:$B$68,0),12)</f>
        <v>0</v>
      </c>
      <c r="G120" s="80">
        <f t="shared" si="2"/>
        <v>0</v>
      </c>
    </row>
    <row r="121" spans="2:7" ht="15.75" thickBot="1" x14ac:dyDescent="0.3">
      <c r="B121" s="101" t="s">
        <v>95</v>
      </c>
      <c r="C121" s="102" t="s">
        <v>94</v>
      </c>
      <c r="D121" s="102" t="s">
        <v>416</v>
      </c>
      <c r="E121" s="103">
        <v>348</v>
      </c>
      <c r="F121" s="110">
        <f>INDEX('Matriz de Reposición'!$B$7:$M$68,MATCH('Clientes Afectados por Comuna'!B121,'Matriz de Reposición'!$B$7:$B$68,0),12)</f>
        <v>0</v>
      </c>
      <c r="G121" s="103">
        <f t="shared" si="2"/>
        <v>0</v>
      </c>
    </row>
    <row r="122" spans="2:7" ht="15.75" thickBot="1" x14ac:dyDescent="0.3">
      <c r="B122" s="78" t="s">
        <v>97</v>
      </c>
      <c r="C122" s="79" t="s">
        <v>96</v>
      </c>
      <c r="D122" s="79" t="s">
        <v>416</v>
      </c>
      <c r="E122" s="80">
        <v>447</v>
      </c>
      <c r="F122" s="110">
        <f>INDEX('Matriz de Reposición'!$B$7:$M$68,MATCH('Clientes Afectados por Comuna'!B122,'Matriz de Reposición'!$B$7:$B$68,0),12)</f>
        <v>0</v>
      </c>
      <c r="G122" s="80">
        <f t="shared" si="2"/>
        <v>0</v>
      </c>
    </row>
    <row r="123" spans="2:7" ht="15.75" thickBot="1" x14ac:dyDescent="0.3">
      <c r="B123" s="101" t="s">
        <v>99</v>
      </c>
      <c r="C123" s="102" t="s">
        <v>98</v>
      </c>
      <c r="D123" s="102" t="s">
        <v>416</v>
      </c>
      <c r="E123" s="103">
        <v>190</v>
      </c>
      <c r="F123" s="110">
        <f>INDEX('Matriz de Reposición'!$B$7:$M$68,MATCH('Clientes Afectados por Comuna'!B123,'Matriz de Reposición'!$B$7:$B$68,0),12)</f>
        <v>0</v>
      </c>
      <c r="G123" s="103">
        <f t="shared" si="2"/>
        <v>0</v>
      </c>
    </row>
    <row r="124" spans="2:7" ht="15.75" thickBot="1" x14ac:dyDescent="0.3">
      <c r="B124" s="78" t="s">
        <v>101</v>
      </c>
      <c r="C124" s="79" t="s">
        <v>100</v>
      </c>
      <c r="D124" s="79" t="s">
        <v>420</v>
      </c>
      <c r="E124" s="80">
        <v>256</v>
      </c>
      <c r="F124" s="110">
        <f>INDEX('Matriz de Reposición'!$B$7:$M$68,MATCH('Clientes Afectados por Comuna'!B124,'Matriz de Reposición'!$B$7:$B$68,0),12)</f>
        <v>0</v>
      </c>
      <c r="G124" s="80">
        <f t="shared" si="2"/>
        <v>0</v>
      </c>
    </row>
    <row r="125" spans="2:7" ht="15.75" thickBot="1" x14ac:dyDescent="0.3">
      <c r="B125" s="101" t="s">
        <v>103</v>
      </c>
      <c r="C125" s="102" t="s">
        <v>102</v>
      </c>
      <c r="D125" s="102" t="s">
        <v>420</v>
      </c>
      <c r="E125" s="103">
        <v>138</v>
      </c>
      <c r="F125" s="110">
        <f>INDEX('Matriz de Reposición'!$B$7:$M$68,MATCH('Clientes Afectados por Comuna'!B125,'Matriz de Reposición'!$B$7:$B$68,0),12)</f>
        <v>0</v>
      </c>
      <c r="G125" s="103">
        <f t="shared" si="2"/>
        <v>0</v>
      </c>
    </row>
    <row r="126" spans="2:7" ht="15.75" thickBot="1" x14ac:dyDescent="0.3">
      <c r="B126" s="101" t="s">
        <v>105</v>
      </c>
      <c r="C126" s="102" t="s">
        <v>104</v>
      </c>
      <c r="D126" s="102" t="s">
        <v>420</v>
      </c>
      <c r="E126" s="103">
        <v>632</v>
      </c>
      <c r="F126" s="110">
        <f>INDEX('Matriz de Reposición'!$B$7:$M$68,MATCH('Clientes Afectados por Comuna'!B126,'Matriz de Reposición'!$B$7:$B$68,0),12)</f>
        <v>0</v>
      </c>
      <c r="G126" s="80">
        <f t="shared" si="2"/>
        <v>0</v>
      </c>
    </row>
    <row r="127" spans="2:7" ht="15.75" thickBot="1" x14ac:dyDescent="0.3">
      <c r="B127" s="177" t="s">
        <v>109</v>
      </c>
      <c r="C127" s="79" t="s">
        <v>465</v>
      </c>
      <c r="D127" s="79" t="s">
        <v>420</v>
      </c>
      <c r="E127" s="80">
        <v>69</v>
      </c>
      <c r="F127" s="110">
        <f>INDEX('Matriz de Reposición'!$B$7:$M$68,MATCH('Clientes Afectados por Comuna'!B127,'Matriz de Reposición'!$B$7:$B$68,0),12)</f>
        <v>0</v>
      </c>
      <c r="G127" s="103">
        <f t="shared" si="2"/>
        <v>0</v>
      </c>
    </row>
    <row r="128" spans="2:7" ht="15.75" thickBot="1" x14ac:dyDescent="0.3">
      <c r="B128" s="101" t="s">
        <v>107</v>
      </c>
      <c r="C128" s="102" t="s">
        <v>106</v>
      </c>
      <c r="D128" s="102" t="s">
        <v>420</v>
      </c>
      <c r="E128" s="103">
        <v>551</v>
      </c>
      <c r="F128" s="109">
        <f>INDEX('Matriz de Reposición'!$B$7:$M$68,MATCH('Clientes Afectados por Comuna'!B128,'Matriz de Reposición'!$B$7:$B$68,0),12)</f>
        <v>0</v>
      </c>
      <c r="G128" s="98">
        <f t="shared" ref="G128:G191" si="3">+F128*E128</f>
        <v>0</v>
      </c>
    </row>
    <row r="129" spans="2:7" hidden="1" x14ac:dyDescent="0.25">
      <c r="B129" s="95" t="s">
        <v>119</v>
      </c>
      <c r="C129" s="96" t="s">
        <v>120</v>
      </c>
      <c r="D129" s="97" t="s">
        <v>428</v>
      </c>
      <c r="E129" s="98">
        <v>2646</v>
      </c>
      <c r="F129" s="109"/>
      <c r="G129" s="87">
        <f t="shared" si="3"/>
        <v>0</v>
      </c>
    </row>
    <row r="130" spans="2:7" ht="15.75" hidden="1" thickBot="1" x14ac:dyDescent="0.3">
      <c r="B130" s="85" t="s">
        <v>119</v>
      </c>
      <c r="C130" s="99" t="s">
        <v>120</v>
      </c>
      <c r="D130" s="86" t="s">
        <v>467</v>
      </c>
      <c r="E130" s="87">
        <v>3773</v>
      </c>
      <c r="F130" s="109"/>
      <c r="G130" s="90">
        <f t="shared" si="3"/>
        <v>0</v>
      </c>
    </row>
    <row r="131" spans="2:7" ht="15.75" hidden="1" thickBot="1" x14ac:dyDescent="0.3">
      <c r="B131" s="88" t="s">
        <v>119</v>
      </c>
      <c r="C131" s="100" t="s">
        <v>120</v>
      </c>
      <c r="D131" s="89" t="s">
        <v>466</v>
      </c>
      <c r="E131" s="90">
        <v>389</v>
      </c>
      <c r="F131" s="110"/>
      <c r="G131" s="103">
        <f t="shared" si="3"/>
        <v>0</v>
      </c>
    </row>
    <row r="132" spans="2:7" ht="15.75" hidden="1" thickBot="1" x14ac:dyDescent="0.3">
      <c r="B132" s="101" t="s">
        <v>121</v>
      </c>
      <c r="C132" s="102" t="s">
        <v>122</v>
      </c>
      <c r="D132" s="102" t="s">
        <v>428</v>
      </c>
      <c r="E132" s="103">
        <v>381</v>
      </c>
      <c r="F132" s="110"/>
      <c r="G132" s="80">
        <f t="shared" si="3"/>
        <v>0</v>
      </c>
    </row>
    <row r="133" spans="2:7" ht="15.75" hidden="1" thickBot="1" x14ac:dyDescent="0.3">
      <c r="B133" s="78" t="s">
        <v>123</v>
      </c>
      <c r="C133" s="79" t="s">
        <v>124</v>
      </c>
      <c r="D133" s="79" t="s">
        <v>428</v>
      </c>
      <c r="E133" s="80">
        <v>759</v>
      </c>
      <c r="F133" s="110"/>
      <c r="G133" s="103">
        <f t="shared" si="3"/>
        <v>0</v>
      </c>
    </row>
    <row r="134" spans="2:7" ht="15.75" hidden="1" thickBot="1" x14ac:dyDescent="0.3">
      <c r="B134" s="101" t="s">
        <v>125</v>
      </c>
      <c r="C134" s="102" t="s">
        <v>126</v>
      </c>
      <c r="D134" s="102" t="s">
        <v>428</v>
      </c>
      <c r="E134" s="103">
        <v>1009</v>
      </c>
      <c r="F134" s="131"/>
      <c r="G134" s="139">
        <f t="shared" si="3"/>
        <v>0</v>
      </c>
    </row>
    <row r="135" spans="2:7" ht="15.75" hidden="1" thickBot="1" x14ac:dyDescent="0.3">
      <c r="B135" s="136" t="s">
        <v>127</v>
      </c>
      <c r="C135" s="137" t="s">
        <v>128</v>
      </c>
      <c r="D135" s="138" t="s">
        <v>428</v>
      </c>
      <c r="E135" s="139">
        <v>1291</v>
      </c>
      <c r="F135" s="131"/>
      <c r="G135" s="143">
        <f t="shared" si="3"/>
        <v>0</v>
      </c>
    </row>
    <row r="136" spans="2:7" ht="15.75" hidden="1" thickBot="1" x14ac:dyDescent="0.3">
      <c r="B136" s="140" t="s">
        <v>127</v>
      </c>
      <c r="C136" s="141" t="s">
        <v>128</v>
      </c>
      <c r="D136" s="142" t="s">
        <v>466</v>
      </c>
      <c r="E136" s="143">
        <v>2991</v>
      </c>
      <c r="F136" s="110"/>
      <c r="G136" s="103">
        <f t="shared" si="3"/>
        <v>0</v>
      </c>
    </row>
    <row r="137" spans="2:7" ht="15.75" hidden="1" thickBot="1" x14ac:dyDescent="0.3">
      <c r="B137" s="101" t="s">
        <v>129</v>
      </c>
      <c r="C137" s="102" t="s">
        <v>130</v>
      </c>
      <c r="D137" s="102" t="s">
        <v>428</v>
      </c>
      <c r="E137" s="103">
        <v>14605</v>
      </c>
      <c r="F137" s="110"/>
      <c r="G137" s="80">
        <f t="shared" si="3"/>
        <v>0</v>
      </c>
    </row>
    <row r="138" spans="2:7" ht="15.75" hidden="1" thickBot="1" x14ac:dyDescent="0.3">
      <c r="B138" s="78" t="s">
        <v>131</v>
      </c>
      <c r="C138" s="79" t="s">
        <v>132</v>
      </c>
      <c r="D138" s="79" t="s">
        <v>428</v>
      </c>
      <c r="E138" s="80">
        <v>4509</v>
      </c>
      <c r="F138" s="110"/>
      <c r="G138" s="103">
        <f t="shared" si="3"/>
        <v>0</v>
      </c>
    </row>
    <row r="139" spans="2:7" ht="15.75" hidden="1" thickBot="1" x14ac:dyDescent="0.3">
      <c r="B139" s="101" t="s">
        <v>133</v>
      </c>
      <c r="C139" s="102" t="s">
        <v>134</v>
      </c>
      <c r="D139" s="102" t="s">
        <v>466</v>
      </c>
      <c r="E139" s="103">
        <v>9130</v>
      </c>
      <c r="F139" s="110"/>
      <c r="G139" s="80">
        <f t="shared" si="3"/>
        <v>0</v>
      </c>
    </row>
    <row r="140" spans="2:7" ht="15.75" hidden="1" thickBot="1" x14ac:dyDescent="0.3">
      <c r="B140" s="78" t="s">
        <v>137</v>
      </c>
      <c r="C140" s="79" t="s">
        <v>138</v>
      </c>
      <c r="D140" s="79" t="s">
        <v>428</v>
      </c>
      <c r="E140" s="80">
        <v>3227</v>
      </c>
      <c r="F140" s="110"/>
      <c r="G140" s="103">
        <f t="shared" si="3"/>
        <v>0</v>
      </c>
    </row>
    <row r="141" spans="2:7" ht="15.75" hidden="1" thickBot="1" x14ac:dyDescent="0.3">
      <c r="B141" s="101" t="s">
        <v>139</v>
      </c>
      <c r="C141" s="102" t="s">
        <v>140</v>
      </c>
      <c r="D141" s="102" t="s">
        <v>467</v>
      </c>
      <c r="E141" s="103">
        <v>745</v>
      </c>
      <c r="F141" s="131"/>
      <c r="G141" s="139">
        <f t="shared" si="3"/>
        <v>0</v>
      </c>
    </row>
    <row r="142" spans="2:7" ht="15.75" hidden="1" thickBot="1" x14ac:dyDescent="0.3">
      <c r="B142" s="136" t="s">
        <v>141</v>
      </c>
      <c r="C142" s="137" t="s">
        <v>142</v>
      </c>
      <c r="D142" s="138" t="s">
        <v>467</v>
      </c>
      <c r="E142" s="139">
        <v>7602</v>
      </c>
      <c r="F142" s="131"/>
      <c r="G142" s="143">
        <f t="shared" si="3"/>
        <v>0</v>
      </c>
    </row>
    <row r="143" spans="2:7" ht="15.75" hidden="1" thickBot="1" x14ac:dyDescent="0.3">
      <c r="B143" s="140" t="s">
        <v>141</v>
      </c>
      <c r="C143" s="141" t="s">
        <v>142</v>
      </c>
      <c r="D143" s="142" t="s">
        <v>466</v>
      </c>
      <c r="E143" s="143">
        <v>3</v>
      </c>
      <c r="F143" s="110"/>
      <c r="G143" s="103">
        <f t="shared" si="3"/>
        <v>0</v>
      </c>
    </row>
    <row r="144" spans="2:7" ht="15.75" hidden="1" thickBot="1" x14ac:dyDescent="0.3">
      <c r="B144" s="101" t="s">
        <v>143</v>
      </c>
      <c r="C144" s="102" t="s">
        <v>144</v>
      </c>
      <c r="D144" s="102" t="s">
        <v>467</v>
      </c>
      <c r="E144" s="103">
        <v>1572</v>
      </c>
      <c r="F144" s="110"/>
      <c r="G144" s="80">
        <f t="shared" si="3"/>
        <v>0</v>
      </c>
    </row>
    <row r="145" spans="2:7" ht="15.75" hidden="1" thickBot="1" x14ac:dyDescent="0.3">
      <c r="B145" s="78" t="s">
        <v>145</v>
      </c>
      <c r="C145" s="79" t="s">
        <v>146</v>
      </c>
      <c r="D145" s="79" t="s">
        <v>467</v>
      </c>
      <c r="E145" s="80">
        <v>281</v>
      </c>
      <c r="F145" s="110"/>
      <c r="G145" s="103">
        <f t="shared" si="3"/>
        <v>0</v>
      </c>
    </row>
    <row r="146" spans="2:7" ht="15.75" hidden="1" thickBot="1" x14ac:dyDescent="0.3">
      <c r="B146" s="101" t="s">
        <v>147</v>
      </c>
      <c r="C146" s="102" t="s">
        <v>148</v>
      </c>
      <c r="D146" s="102" t="s">
        <v>467</v>
      </c>
      <c r="E146" s="103">
        <v>724</v>
      </c>
      <c r="F146" s="110"/>
      <c r="G146" s="80">
        <f t="shared" si="3"/>
        <v>0</v>
      </c>
    </row>
    <row r="147" spans="2:7" ht="15.75" hidden="1" thickBot="1" x14ac:dyDescent="0.3">
      <c r="B147" s="78" t="s">
        <v>149</v>
      </c>
      <c r="C147" s="79" t="s">
        <v>150</v>
      </c>
      <c r="D147" s="79" t="s">
        <v>467</v>
      </c>
      <c r="E147" s="80">
        <v>1326</v>
      </c>
      <c r="F147" s="110"/>
      <c r="G147" s="103">
        <f t="shared" si="3"/>
        <v>0</v>
      </c>
    </row>
    <row r="148" spans="2:7" ht="15.75" hidden="1" thickBot="1" x14ac:dyDescent="0.3">
      <c r="B148" s="101" t="s">
        <v>151</v>
      </c>
      <c r="C148" s="102" t="s">
        <v>152</v>
      </c>
      <c r="D148" s="102" t="s">
        <v>467</v>
      </c>
      <c r="E148" s="103">
        <v>1161</v>
      </c>
      <c r="F148" s="110"/>
      <c r="G148" s="80">
        <f t="shared" si="3"/>
        <v>0</v>
      </c>
    </row>
    <row r="149" spans="2:7" ht="15.75" hidden="1" thickBot="1" x14ac:dyDescent="0.3">
      <c r="B149" s="78" t="s">
        <v>153</v>
      </c>
      <c r="C149" s="79" t="s">
        <v>154</v>
      </c>
      <c r="D149" s="79" t="s">
        <v>467</v>
      </c>
      <c r="E149" s="80">
        <v>256</v>
      </c>
      <c r="F149" s="110"/>
      <c r="G149" s="103">
        <f t="shared" si="3"/>
        <v>0</v>
      </c>
    </row>
    <row r="150" spans="2:7" ht="15.75" hidden="1" thickBot="1" x14ac:dyDescent="0.3">
      <c r="B150" s="101" t="s">
        <v>155</v>
      </c>
      <c r="C150" s="102" t="s">
        <v>156</v>
      </c>
      <c r="D150" s="102" t="s">
        <v>467</v>
      </c>
      <c r="E150" s="103">
        <v>56</v>
      </c>
      <c r="F150" s="110"/>
      <c r="G150" s="80">
        <f t="shared" si="3"/>
        <v>0</v>
      </c>
    </row>
    <row r="151" spans="2:7" ht="15.75" hidden="1" thickBot="1" x14ac:dyDescent="0.3">
      <c r="B151" s="78" t="s">
        <v>157</v>
      </c>
      <c r="C151" s="79" t="s">
        <v>158</v>
      </c>
      <c r="D151" s="79" t="s">
        <v>467</v>
      </c>
      <c r="E151" s="80">
        <v>187</v>
      </c>
      <c r="F151" s="110"/>
      <c r="G151" s="94">
        <f t="shared" si="3"/>
        <v>0</v>
      </c>
    </row>
    <row r="152" spans="2:7" ht="15.75" hidden="1" thickBot="1" x14ac:dyDescent="0.3">
      <c r="B152" s="91" t="s">
        <v>159</v>
      </c>
      <c r="C152" s="92" t="s">
        <v>160</v>
      </c>
      <c r="D152" s="93" t="s">
        <v>467</v>
      </c>
      <c r="E152" s="94">
        <v>3</v>
      </c>
      <c r="F152" s="110"/>
      <c r="G152" s="84">
        <f t="shared" si="3"/>
        <v>0</v>
      </c>
    </row>
    <row r="153" spans="2:7" ht="15.75" hidden="1" thickBot="1" x14ac:dyDescent="0.3">
      <c r="B153" s="81" t="s">
        <v>159</v>
      </c>
      <c r="C153" s="82" t="s">
        <v>160</v>
      </c>
      <c r="D153" s="83" t="s">
        <v>466</v>
      </c>
      <c r="E153" s="84">
        <v>29</v>
      </c>
      <c r="F153" s="131"/>
      <c r="G153" s="139">
        <f t="shared" si="3"/>
        <v>0</v>
      </c>
    </row>
    <row r="154" spans="2:7" ht="15.75" hidden="1" thickBot="1" x14ac:dyDescent="0.3">
      <c r="B154" s="136" t="s">
        <v>161</v>
      </c>
      <c r="C154" s="137" t="s">
        <v>162</v>
      </c>
      <c r="D154" s="138" t="s">
        <v>467</v>
      </c>
      <c r="E154" s="139">
        <v>23</v>
      </c>
      <c r="F154" s="131"/>
      <c r="G154" s="143">
        <f t="shared" si="3"/>
        <v>0</v>
      </c>
    </row>
    <row r="155" spans="2:7" ht="15.75" hidden="1" thickBot="1" x14ac:dyDescent="0.3">
      <c r="B155" s="140" t="s">
        <v>161</v>
      </c>
      <c r="C155" s="141" t="s">
        <v>162</v>
      </c>
      <c r="D155" s="142" t="s">
        <v>466</v>
      </c>
      <c r="E155" s="143">
        <v>22</v>
      </c>
      <c r="F155" s="110"/>
      <c r="G155" s="103">
        <f t="shared" si="3"/>
        <v>0</v>
      </c>
    </row>
    <row r="156" spans="2:7" ht="15.75" hidden="1" thickBot="1" x14ac:dyDescent="0.3">
      <c r="B156" s="101" t="s">
        <v>163</v>
      </c>
      <c r="C156" s="102" t="s">
        <v>164</v>
      </c>
      <c r="D156" s="102" t="s">
        <v>466</v>
      </c>
      <c r="E156" s="103">
        <v>56</v>
      </c>
      <c r="F156" s="110"/>
      <c r="G156" s="80">
        <f t="shared" si="3"/>
        <v>0</v>
      </c>
    </row>
    <row r="157" spans="2:7" ht="15.75" hidden="1" thickBot="1" x14ac:dyDescent="0.3">
      <c r="B157" s="78" t="s">
        <v>165</v>
      </c>
      <c r="C157" s="79" t="s">
        <v>166</v>
      </c>
      <c r="D157" s="79" t="s">
        <v>466</v>
      </c>
      <c r="E157" s="80">
        <v>93</v>
      </c>
      <c r="F157" s="110"/>
      <c r="G157" s="103">
        <f t="shared" si="3"/>
        <v>0</v>
      </c>
    </row>
    <row r="158" spans="2:7" ht="15.75" hidden="1" thickBot="1" x14ac:dyDescent="0.3">
      <c r="B158" s="101" t="s">
        <v>167</v>
      </c>
      <c r="C158" s="102" t="s">
        <v>168</v>
      </c>
      <c r="D158" s="102" t="s">
        <v>466</v>
      </c>
      <c r="E158" s="103">
        <v>68</v>
      </c>
      <c r="F158" s="110"/>
      <c r="G158" s="80">
        <f t="shared" si="3"/>
        <v>0</v>
      </c>
    </row>
    <row r="159" spans="2:7" ht="15.75" hidden="1" thickBot="1" x14ac:dyDescent="0.3">
      <c r="B159" s="78" t="s">
        <v>169</v>
      </c>
      <c r="C159" s="79" t="s">
        <v>170</v>
      </c>
      <c r="D159" s="79" t="s">
        <v>466</v>
      </c>
      <c r="E159" s="80">
        <v>51</v>
      </c>
      <c r="F159" s="110"/>
      <c r="G159" s="103">
        <f t="shared" si="3"/>
        <v>0</v>
      </c>
    </row>
    <row r="160" spans="2:7" ht="15.75" hidden="1" thickBot="1" x14ac:dyDescent="0.3">
      <c r="B160" s="101" t="s">
        <v>171</v>
      </c>
      <c r="C160" s="102" t="s">
        <v>172</v>
      </c>
      <c r="D160" s="102" t="s">
        <v>466</v>
      </c>
      <c r="E160" s="103">
        <v>363</v>
      </c>
      <c r="F160" s="110"/>
      <c r="G160" s="80">
        <f t="shared" si="3"/>
        <v>0</v>
      </c>
    </row>
    <row r="161" spans="2:7" ht="15.75" hidden="1" thickBot="1" x14ac:dyDescent="0.3">
      <c r="B161" s="78" t="s">
        <v>173</v>
      </c>
      <c r="C161" s="79" t="s">
        <v>174</v>
      </c>
      <c r="D161" s="79" t="s">
        <v>466</v>
      </c>
      <c r="E161" s="80">
        <v>9716</v>
      </c>
      <c r="F161" s="110"/>
      <c r="G161" s="103">
        <f t="shared" si="3"/>
        <v>0</v>
      </c>
    </row>
    <row r="162" spans="2:7" ht="15.75" hidden="1" thickBot="1" x14ac:dyDescent="0.3">
      <c r="B162" s="101" t="s">
        <v>175</v>
      </c>
      <c r="C162" s="102" t="s">
        <v>176</v>
      </c>
      <c r="D162" s="102" t="s">
        <v>428</v>
      </c>
      <c r="E162" s="103">
        <v>10963</v>
      </c>
      <c r="F162" s="110"/>
      <c r="G162" s="80">
        <f t="shared" si="3"/>
        <v>0</v>
      </c>
    </row>
    <row r="163" spans="2:7" ht="15.75" hidden="1" thickBot="1" x14ac:dyDescent="0.3">
      <c r="B163" s="78" t="s">
        <v>177</v>
      </c>
      <c r="C163" s="79" t="s">
        <v>178</v>
      </c>
      <c r="D163" s="79" t="s">
        <v>428</v>
      </c>
      <c r="E163" s="80">
        <v>28696</v>
      </c>
      <c r="F163" s="110"/>
      <c r="G163" s="103">
        <f t="shared" si="3"/>
        <v>0</v>
      </c>
    </row>
    <row r="164" spans="2:7" ht="15.75" hidden="1" thickBot="1" x14ac:dyDescent="0.3">
      <c r="B164" s="101" t="s">
        <v>179</v>
      </c>
      <c r="C164" s="102" t="s">
        <v>180</v>
      </c>
      <c r="D164" s="102" t="s">
        <v>466</v>
      </c>
      <c r="E164" s="103">
        <v>1020</v>
      </c>
      <c r="F164" s="110"/>
      <c r="G164" s="80">
        <f t="shared" si="3"/>
        <v>0</v>
      </c>
    </row>
    <row r="165" spans="2:7" ht="15.75" hidden="1" thickBot="1" x14ac:dyDescent="0.3">
      <c r="B165" s="78" t="s">
        <v>181</v>
      </c>
      <c r="C165" s="79" t="s">
        <v>182</v>
      </c>
      <c r="D165" s="79" t="s">
        <v>466</v>
      </c>
      <c r="E165" s="80">
        <v>8063</v>
      </c>
      <c r="F165" s="110"/>
      <c r="G165" s="103">
        <f>+F165*E165</f>
        <v>0</v>
      </c>
    </row>
    <row r="166" spans="2:7" ht="15.75" thickBot="1" x14ac:dyDescent="0.3">
      <c r="B166" s="101" t="s">
        <v>183</v>
      </c>
      <c r="C166" s="102" t="s">
        <v>184</v>
      </c>
      <c r="D166" s="102" t="s">
        <v>428</v>
      </c>
      <c r="E166" s="103">
        <v>168</v>
      </c>
      <c r="F166" s="110">
        <f>INDEX('Matriz de Reposición'!$B$7:$M$68,MATCH('Clientes Afectados por Comuna'!B166,'Matriz de Reposición'!$B$7:$B$68,0),12)</f>
        <v>0</v>
      </c>
      <c r="G166" s="80">
        <f t="shared" si="3"/>
        <v>0</v>
      </c>
    </row>
    <row r="167" spans="2:7" ht="15.75" hidden="1" thickBot="1" x14ac:dyDescent="0.3">
      <c r="B167" s="78" t="s">
        <v>185</v>
      </c>
      <c r="C167" s="79" t="s">
        <v>186</v>
      </c>
      <c r="D167" s="79" t="s">
        <v>428</v>
      </c>
      <c r="E167" s="80">
        <v>706</v>
      </c>
      <c r="F167" s="110"/>
      <c r="G167" s="103">
        <f t="shared" si="3"/>
        <v>0</v>
      </c>
    </row>
    <row r="168" spans="2:7" ht="15.75" hidden="1" thickBot="1" x14ac:dyDescent="0.3">
      <c r="B168" s="101" t="s">
        <v>187</v>
      </c>
      <c r="C168" s="102" t="s">
        <v>188</v>
      </c>
      <c r="D168" s="102" t="s">
        <v>428</v>
      </c>
      <c r="E168" s="103">
        <v>146</v>
      </c>
      <c r="F168" s="110"/>
      <c r="G168" s="80">
        <f t="shared" si="3"/>
        <v>0</v>
      </c>
    </row>
    <row r="169" spans="2:7" ht="15.75" hidden="1" thickBot="1" x14ac:dyDescent="0.3">
      <c r="B169" s="78" t="s">
        <v>189</v>
      </c>
      <c r="C169" s="79" t="s">
        <v>190</v>
      </c>
      <c r="D169" s="79" t="s">
        <v>428</v>
      </c>
      <c r="E169" s="80">
        <v>2015</v>
      </c>
      <c r="F169" s="110"/>
      <c r="G169" s="103">
        <f t="shared" si="3"/>
        <v>0</v>
      </c>
    </row>
    <row r="170" spans="2:7" ht="15.75" hidden="1" thickBot="1" x14ac:dyDescent="0.3">
      <c r="B170" s="101" t="s">
        <v>191</v>
      </c>
      <c r="C170" s="102" t="s">
        <v>192</v>
      </c>
      <c r="D170" s="102" t="s">
        <v>428</v>
      </c>
      <c r="E170" s="103">
        <v>118</v>
      </c>
      <c r="F170" s="110"/>
      <c r="G170" s="80">
        <f t="shared" si="3"/>
        <v>0</v>
      </c>
    </row>
    <row r="171" spans="2:7" ht="15.75" hidden="1" thickBot="1" x14ac:dyDescent="0.3">
      <c r="B171" s="78" t="s">
        <v>195</v>
      </c>
      <c r="C171" s="79" t="s">
        <v>196</v>
      </c>
      <c r="D171" s="79" t="s">
        <v>466</v>
      </c>
      <c r="E171" s="80">
        <v>218</v>
      </c>
      <c r="F171" s="110"/>
      <c r="G171" s="103">
        <f t="shared" si="3"/>
        <v>0</v>
      </c>
    </row>
    <row r="172" spans="2:7" ht="15.75" hidden="1" thickBot="1" x14ac:dyDescent="0.3">
      <c r="B172" s="101" t="s">
        <v>197</v>
      </c>
      <c r="C172" s="102" t="s">
        <v>198</v>
      </c>
      <c r="D172" s="102" t="s">
        <v>466</v>
      </c>
      <c r="E172" s="103">
        <v>162</v>
      </c>
      <c r="F172" s="110"/>
      <c r="G172" s="80">
        <f t="shared" si="3"/>
        <v>0</v>
      </c>
    </row>
    <row r="173" spans="2:7" ht="15.75" hidden="1" thickBot="1" x14ac:dyDescent="0.3">
      <c r="B173" s="78" t="s">
        <v>199</v>
      </c>
      <c r="C173" s="79" t="s">
        <v>200</v>
      </c>
      <c r="D173" s="79" t="s">
        <v>466</v>
      </c>
      <c r="E173" s="80">
        <v>175</v>
      </c>
      <c r="F173" s="110"/>
      <c r="G173" s="103">
        <f t="shared" si="3"/>
        <v>0</v>
      </c>
    </row>
    <row r="174" spans="2:7" ht="15.75" hidden="1" thickBot="1" x14ac:dyDescent="0.3">
      <c r="B174" s="101" t="s">
        <v>203</v>
      </c>
      <c r="C174" s="102" t="s">
        <v>204</v>
      </c>
      <c r="D174" s="102" t="s">
        <v>428</v>
      </c>
      <c r="E174" s="103">
        <v>1222</v>
      </c>
      <c r="F174" s="110"/>
      <c r="G174" s="80">
        <f t="shared" si="3"/>
        <v>0</v>
      </c>
    </row>
    <row r="175" spans="2:7" ht="15.75" hidden="1" thickBot="1" x14ac:dyDescent="0.3">
      <c r="B175" s="78" t="s">
        <v>205</v>
      </c>
      <c r="C175" s="79" t="s">
        <v>206</v>
      </c>
      <c r="D175" s="79" t="s">
        <v>467</v>
      </c>
      <c r="E175" s="80">
        <v>375</v>
      </c>
      <c r="F175" s="110"/>
      <c r="G175" s="103">
        <f t="shared" si="3"/>
        <v>0</v>
      </c>
    </row>
    <row r="176" spans="2:7" ht="15.75" hidden="1" thickBot="1" x14ac:dyDescent="0.3">
      <c r="B176" s="101" t="s">
        <v>445</v>
      </c>
      <c r="C176" s="102" t="s">
        <v>446</v>
      </c>
      <c r="D176" s="102" t="s">
        <v>467</v>
      </c>
      <c r="E176" s="103">
        <v>65</v>
      </c>
      <c r="F176" s="110"/>
      <c r="G176" s="80">
        <f t="shared" si="3"/>
        <v>0</v>
      </c>
    </row>
    <row r="177" spans="2:7" ht="15.75" hidden="1" thickBot="1" x14ac:dyDescent="0.3">
      <c r="B177" s="78" t="s">
        <v>207</v>
      </c>
      <c r="C177" s="79" t="s">
        <v>208</v>
      </c>
      <c r="D177" s="79" t="s">
        <v>467</v>
      </c>
      <c r="E177" s="80">
        <v>1</v>
      </c>
      <c r="F177" s="110"/>
      <c r="G177" s="103">
        <f t="shared" si="3"/>
        <v>0</v>
      </c>
    </row>
    <row r="178" spans="2:7" ht="15.75" hidden="1" thickBot="1" x14ac:dyDescent="0.3">
      <c r="B178" s="101" t="s">
        <v>209</v>
      </c>
      <c r="C178" s="102" t="s">
        <v>210</v>
      </c>
      <c r="D178" s="102" t="s">
        <v>428</v>
      </c>
      <c r="E178" s="103">
        <v>553</v>
      </c>
      <c r="F178" s="110"/>
      <c r="G178" s="80">
        <f t="shared" si="3"/>
        <v>0</v>
      </c>
    </row>
    <row r="179" spans="2:7" ht="15.75" hidden="1" thickBot="1" x14ac:dyDescent="0.3">
      <c r="B179" s="78" t="s">
        <v>211</v>
      </c>
      <c r="C179" s="79" t="s">
        <v>212</v>
      </c>
      <c r="D179" s="79" t="s">
        <v>428</v>
      </c>
      <c r="E179" s="80">
        <v>615</v>
      </c>
      <c r="F179" s="110"/>
      <c r="G179" s="103">
        <f t="shared" si="3"/>
        <v>0</v>
      </c>
    </row>
    <row r="180" spans="2:7" ht="15.75" hidden="1" thickBot="1" x14ac:dyDescent="0.3">
      <c r="B180" s="101" t="s">
        <v>213</v>
      </c>
      <c r="C180" s="102" t="s">
        <v>214</v>
      </c>
      <c r="D180" s="102" t="s">
        <v>428</v>
      </c>
      <c r="E180" s="103">
        <v>972</v>
      </c>
      <c r="F180" s="110"/>
      <c r="G180" s="80">
        <f t="shared" si="3"/>
        <v>0</v>
      </c>
    </row>
    <row r="181" spans="2:7" ht="15.75" hidden="1" thickBot="1" x14ac:dyDescent="0.3">
      <c r="B181" s="78" t="s">
        <v>215</v>
      </c>
      <c r="C181" s="79" t="s">
        <v>216</v>
      </c>
      <c r="D181" s="79" t="s">
        <v>428</v>
      </c>
      <c r="E181" s="80">
        <v>1309</v>
      </c>
      <c r="F181" s="110"/>
      <c r="G181" s="103">
        <f t="shared" si="3"/>
        <v>0</v>
      </c>
    </row>
    <row r="182" spans="2:7" ht="15.75" hidden="1" thickBot="1" x14ac:dyDescent="0.3">
      <c r="B182" s="101" t="s">
        <v>217</v>
      </c>
      <c r="C182" s="102" t="s">
        <v>218</v>
      </c>
      <c r="D182" s="102" t="s">
        <v>428</v>
      </c>
      <c r="E182" s="103">
        <v>508</v>
      </c>
      <c r="F182" s="110"/>
      <c r="G182" s="80">
        <f t="shared" si="3"/>
        <v>0</v>
      </c>
    </row>
    <row r="183" spans="2:7" ht="15.75" hidden="1" thickBot="1" x14ac:dyDescent="0.3">
      <c r="B183" s="78" t="s">
        <v>219</v>
      </c>
      <c r="C183" s="79" t="s">
        <v>220</v>
      </c>
      <c r="D183" s="79" t="s">
        <v>467</v>
      </c>
      <c r="E183" s="80">
        <v>1677</v>
      </c>
      <c r="F183" s="110"/>
      <c r="G183" s="103">
        <f t="shared" si="3"/>
        <v>0</v>
      </c>
    </row>
    <row r="184" spans="2:7" ht="15.75" hidden="1" thickBot="1" x14ac:dyDescent="0.3">
      <c r="B184" s="101" t="s">
        <v>221</v>
      </c>
      <c r="C184" s="102" t="s">
        <v>222</v>
      </c>
      <c r="D184" s="102" t="s">
        <v>467</v>
      </c>
      <c r="E184" s="103">
        <v>1224</v>
      </c>
      <c r="F184" s="110"/>
      <c r="G184" s="80">
        <f t="shared" si="3"/>
        <v>0</v>
      </c>
    </row>
    <row r="185" spans="2:7" ht="15.75" hidden="1" thickBot="1" x14ac:dyDescent="0.3">
      <c r="B185" s="78" t="s">
        <v>223</v>
      </c>
      <c r="C185" s="79" t="s">
        <v>224</v>
      </c>
      <c r="D185" s="79" t="s">
        <v>467</v>
      </c>
      <c r="E185" s="80">
        <v>203</v>
      </c>
      <c r="F185" s="110"/>
      <c r="G185" s="103">
        <f t="shared" si="3"/>
        <v>0</v>
      </c>
    </row>
    <row r="186" spans="2:7" ht="15.75" hidden="1" thickBot="1" x14ac:dyDescent="0.3">
      <c r="B186" s="101" t="s">
        <v>225</v>
      </c>
      <c r="C186" s="102" t="s">
        <v>226</v>
      </c>
      <c r="D186" s="102" t="s">
        <v>467</v>
      </c>
      <c r="E186" s="103">
        <v>295</v>
      </c>
      <c r="F186" s="110"/>
      <c r="G186" s="80">
        <f t="shared" si="3"/>
        <v>0</v>
      </c>
    </row>
    <row r="187" spans="2:7" ht="15.75" hidden="1" thickBot="1" x14ac:dyDescent="0.3">
      <c r="B187" s="78" t="s">
        <v>227</v>
      </c>
      <c r="C187" s="79" t="s">
        <v>478</v>
      </c>
      <c r="D187" s="79" t="s">
        <v>467</v>
      </c>
      <c r="E187" s="80">
        <v>248</v>
      </c>
      <c r="F187" s="110"/>
      <c r="G187" s="103">
        <f t="shared" si="3"/>
        <v>0</v>
      </c>
    </row>
    <row r="188" spans="2:7" ht="15.75" hidden="1" thickBot="1" x14ac:dyDescent="0.3">
      <c r="B188" s="101" t="s">
        <v>229</v>
      </c>
      <c r="C188" s="102" t="s">
        <v>230</v>
      </c>
      <c r="D188" s="102" t="s">
        <v>466</v>
      </c>
      <c r="E188" s="103">
        <v>1136</v>
      </c>
      <c r="F188" s="110"/>
      <c r="G188" s="80">
        <f t="shared" si="3"/>
        <v>0</v>
      </c>
    </row>
    <row r="189" spans="2:7" ht="15.75" hidden="1" thickBot="1" x14ac:dyDescent="0.3">
      <c r="B189" s="78" t="s">
        <v>231</v>
      </c>
      <c r="C189" s="79" t="s">
        <v>232</v>
      </c>
      <c r="D189" s="79" t="s">
        <v>466</v>
      </c>
      <c r="E189" s="80">
        <v>167</v>
      </c>
      <c r="F189" s="110"/>
      <c r="G189" s="103">
        <f t="shared" si="3"/>
        <v>0</v>
      </c>
    </row>
    <row r="190" spans="2:7" ht="15.75" hidden="1" thickBot="1" x14ac:dyDescent="0.3">
      <c r="B190" s="101" t="s">
        <v>233</v>
      </c>
      <c r="C190" s="102" t="s">
        <v>234</v>
      </c>
      <c r="D190" s="102" t="s">
        <v>466</v>
      </c>
      <c r="E190" s="103">
        <v>427</v>
      </c>
      <c r="F190" s="110"/>
      <c r="G190" s="80">
        <f t="shared" si="3"/>
        <v>0</v>
      </c>
    </row>
    <row r="191" spans="2:7" ht="15.75" hidden="1" thickBot="1" x14ac:dyDescent="0.3">
      <c r="B191" s="78" t="s">
        <v>235</v>
      </c>
      <c r="C191" s="79" t="s">
        <v>236</v>
      </c>
      <c r="D191" s="79" t="s">
        <v>466</v>
      </c>
      <c r="E191" s="80">
        <v>88</v>
      </c>
      <c r="F191" s="110"/>
      <c r="G191" s="103">
        <f t="shared" si="3"/>
        <v>0</v>
      </c>
    </row>
    <row r="192" spans="2:7" ht="15.75" hidden="1" thickBot="1" x14ac:dyDescent="0.3">
      <c r="B192" s="101" t="s">
        <v>237</v>
      </c>
      <c r="C192" s="102" t="s">
        <v>238</v>
      </c>
      <c r="D192" s="102" t="s">
        <v>466</v>
      </c>
      <c r="E192" s="103">
        <v>27</v>
      </c>
      <c r="F192" s="110"/>
      <c r="G192" s="80">
        <f t="shared" ref="G192:G207" si="4">+F192*E192</f>
        <v>0</v>
      </c>
    </row>
    <row r="193" spans="2:7" ht="15.75" hidden="1" thickBot="1" x14ac:dyDescent="0.3">
      <c r="B193" s="78" t="s">
        <v>239</v>
      </c>
      <c r="C193" s="79" t="s">
        <v>240</v>
      </c>
      <c r="D193" s="79" t="s">
        <v>466</v>
      </c>
      <c r="E193" s="80">
        <v>39</v>
      </c>
      <c r="F193" s="110"/>
      <c r="G193" s="103">
        <f t="shared" si="4"/>
        <v>0</v>
      </c>
    </row>
    <row r="194" spans="2:7" ht="15.75" hidden="1" thickBot="1" x14ac:dyDescent="0.3">
      <c r="B194" s="101" t="s">
        <v>241</v>
      </c>
      <c r="C194" s="102" t="s">
        <v>242</v>
      </c>
      <c r="D194" s="102" t="s">
        <v>466</v>
      </c>
      <c r="E194" s="103">
        <v>32</v>
      </c>
      <c r="F194" s="110"/>
      <c r="G194" s="80">
        <f t="shared" si="4"/>
        <v>0</v>
      </c>
    </row>
    <row r="195" spans="2:7" ht="15.75" hidden="1" thickBot="1" x14ac:dyDescent="0.3">
      <c r="B195" s="78" t="s">
        <v>243</v>
      </c>
      <c r="C195" s="79" t="s">
        <v>244</v>
      </c>
      <c r="D195" s="79" t="s">
        <v>466</v>
      </c>
      <c r="E195" s="80">
        <v>12</v>
      </c>
      <c r="F195" s="110"/>
      <c r="G195" s="103">
        <f t="shared" si="4"/>
        <v>0</v>
      </c>
    </row>
    <row r="196" spans="2:7" ht="15.75" hidden="1" thickBot="1" x14ac:dyDescent="0.3">
      <c r="B196" s="101" t="s">
        <v>245</v>
      </c>
      <c r="C196" s="102" t="s">
        <v>246</v>
      </c>
      <c r="D196" s="102" t="s">
        <v>466</v>
      </c>
      <c r="E196" s="103">
        <v>163</v>
      </c>
      <c r="F196" s="110"/>
      <c r="G196" s="80">
        <f t="shared" si="4"/>
        <v>0</v>
      </c>
    </row>
    <row r="197" spans="2:7" ht="15.75" hidden="1" thickBot="1" x14ac:dyDescent="0.3">
      <c r="B197" s="78" t="s">
        <v>247</v>
      </c>
      <c r="C197" s="79" t="s">
        <v>248</v>
      </c>
      <c r="D197" s="79" t="s">
        <v>53</v>
      </c>
      <c r="E197" s="80">
        <v>28</v>
      </c>
      <c r="F197" s="110"/>
      <c r="G197" s="103">
        <f t="shared" si="4"/>
        <v>0</v>
      </c>
    </row>
    <row r="198" spans="2:7" ht="15.75" hidden="1" thickBot="1" x14ac:dyDescent="0.3">
      <c r="B198" s="101" t="s">
        <v>249</v>
      </c>
      <c r="C198" s="102" t="s">
        <v>250</v>
      </c>
      <c r="D198" s="102" t="s">
        <v>53</v>
      </c>
      <c r="E198" s="103">
        <v>6</v>
      </c>
      <c r="F198" s="110"/>
      <c r="G198" s="80">
        <f t="shared" si="4"/>
        <v>0</v>
      </c>
    </row>
    <row r="199" spans="2:7" ht="15.75" hidden="1" thickBot="1" x14ac:dyDescent="0.3">
      <c r="B199" s="78" t="s">
        <v>449</v>
      </c>
      <c r="C199" s="79" t="s">
        <v>450</v>
      </c>
      <c r="D199" s="79" t="s">
        <v>53</v>
      </c>
      <c r="E199" s="80">
        <v>7</v>
      </c>
      <c r="F199" s="110"/>
      <c r="G199" s="103">
        <f t="shared" si="4"/>
        <v>0</v>
      </c>
    </row>
    <row r="200" spans="2:7" ht="15.75" hidden="1" thickBot="1" x14ac:dyDescent="0.3">
      <c r="B200" s="101" t="s">
        <v>253</v>
      </c>
      <c r="C200" s="102" t="s">
        <v>254</v>
      </c>
      <c r="D200" s="102" t="s">
        <v>468</v>
      </c>
      <c r="E200" s="103">
        <v>621</v>
      </c>
      <c r="F200" s="110"/>
      <c r="G200" s="80">
        <f t="shared" si="4"/>
        <v>0</v>
      </c>
    </row>
    <row r="201" spans="2:7" ht="15.75" hidden="1" thickBot="1" x14ac:dyDescent="0.3">
      <c r="B201" s="78" t="s">
        <v>255</v>
      </c>
      <c r="C201" s="79" t="s">
        <v>256</v>
      </c>
      <c r="D201" s="79" t="s">
        <v>468</v>
      </c>
      <c r="E201" s="80">
        <v>772</v>
      </c>
      <c r="F201" s="110"/>
      <c r="G201" s="103">
        <f t="shared" si="4"/>
        <v>0</v>
      </c>
    </row>
    <row r="202" spans="2:7" ht="15.75" hidden="1" thickBot="1" x14ac:dyDescent="0.3">
      <c r="B202" s="101" t="s">
        <v>257</v>
      </c>
      <c r="C202" s="102" t="s">
        <v>258</v>
      </c>
      <c r="D202" s="102" t="s">
        <v>468</v>
      </c>
      <c r="E202" s="103">
        <v>134</v>
      </c>
      <c r="F202" s="110"/>
      <c r="G202" s="80">
        <f t="shared" si="4"/>
        <v>0</v>
      </c>
    </row>
    <row r="203" spans="2:7" ht="15.75" hidden="1" thickBot="1" x14ac:dyDescent="0.3">
      <c r="B203" s="78" t="s">
        <v>259</v>
      </c>
      <c r="C203" s="79" t="s">
        <v>260</v>
      </c>
      <c r="D203" s="79" t="s">
        <v>468</v>
      </c>
      <c r="E203" s="80">
        <v>540</v>
      </c>
      <c r="F203" s="110"/>
      <c r="G203" s="103">
        <f t="shared" si="4"/>
        <v>0</v>
      </c>
    </row>
    <row r="204" spans="2:7" ht="15.75" thickBot="1" x14ac:dyDescent="0.3">
      <c r="B204" s="101" t="s">
        <v>263</v>
      </c>
      <c r="C204" s="102" t="s">
        <v>264</v>
      </c>
      <c r="D204" s="102" t="s">
        <v>428</v>
      </c>
      <c r="E204" s="103">
        <v>9577</v>
      </c>
      <c r="F204" s="110">
        <f>INDEX('Matriz de Reposición'!$B$7:$M$68,MATCH('Clientes Afectados por Comuna'!B204,'Matriz de Reposición'!$B$7:$B$68,0),12)</f>
        <v>0</v>
      </c>
      <c r="G204" s="80">
        <f t="shared" si="4"/>
        <v>0</v>
      </c>
    </row>
    <row r="205" spans="2:7" ht="15.75" hidden="1" thickBot="1" x14ac:dyDescent="0.3">
      <c r="B205" s="78" t="s">
        <v>265</v>
      </c>
      <c r="C205" s="79" t="s">
        <v>266</v>
      </c>
      <c r="D205" s="79" t="s">
        <v>466</v>
      </c>
      <c r="E205" s="80">
        <v>2</v>
      </c>
      <c r="F205" s="110"/>
      <c r="G205" s="103">
        <f t="shared" si="4"/>
        <v>0</v>
      </c>
    </row>
    <row r="206" spans="2:7" ht="15.75" hidden="1" thickBot="1" x14ac:dyDescent="0.3">
      <c r="B206" s="101" t="s">
        <v>459</v>
      </c>
      <c r="C206" s="102" t="s">
        <v>460</v>
      </c>
      <c r="D206" s="183" t="s">
        <v>467</v>
      </c>
      <c r="E206" s="103">
        <v>34</v>
      </c>
      <c r="F206" s="110"/>
      <c r="G206" s="80">
        <f t="shared" si="4"/>
        <v>0</v>
      </c>
    </row>
    <row r="207" spans="2:7" ht="15.75" hidden="1" thickBot="1" x14ac:dyDescent="0.3">
      <c r="B207" s="78" t="s">
        <v>461</v>
      </c>
      <c r="C207" s="79" t="s">
        <v>462</v>
      </c>
      <c r="D207" s="184" t="s">
        <v>467</v>
      </c>
      <c r="E207" s="80">
        <v>75</v>
      </c>
      <c r="F207" s="110"/>
      <c r="G207" s="103">
        <f t="shared" si="4"/>
        <v>0</v>
      </c>
    </row>
    <row r="208" spans="2:7" ht="19.5" thickBot="1" x14ac:dyDescent="0.35">
      <c r="E208" s="115">
        <f>SUM(E6:E207)</f>
        <v>1662032</v>
      </c>
      <c r="G208" s="115">
        <f>SUM(G6:G204)</f>
        <v>0</v>
      </c>
    </row>
    <row r="211" spans="2:4" hidden="1" x14ac:dyDescent="0.25">
      <c r="B211" s="178" t="s">
        <v>475</v>
      </c>
      <c r="C211" s="178" t="s">
        <v>476</v>
      </c>
      <c r="D211" s="178" t="s">
        <v>477</v>
      </c>
    </row>
    <row r="212" spans="2:4" hidden="1" x14ac:dyDescent="0.25">
      <c r="B212" s="179" t="s">
        <v>105</v>
      </c>
      <c r="C212" t="s">
        <v>104</v>
      </c>
      <c r="D212" s="180">
        <v>632</v>
      </c>
    </row>
    <row r="213" spans="2:4" hidden="1" x14ac:dyDescent="0.25">
      <c r="B213" s="179" t="s">
        <v>227</v>
      </c>
      <c r="C213" t="s">
        <v>478</v>
      </c>
      <c r="D213" s="180">
        <v>248</v>
      </c>
    </row>
    <row r="214" spans="2:4" hidden="1" x14ac:dyDescent="0.25">
      <c r="B214" s="179" t="s">
        <v>459</v>
      </c>
      <c r="C214" t="s">
        <v>460</v>
      </c>
      <c r="D214" s="180">
        <v>34</v>
      </c>
    </row>
    <row r="215" spans="2:4" hidden="1" x14ac:dyDescent="0.25">
      <c r="B215" s="179" t="s">
        <v>461</v>
      </c>
      <c r="C215" t="s">
        <v>462</v>
      </c>
      <c r="D215" s="180">
        <v>75</v>
      </c>
    </row>
    <row r="216" spans="2:4" hidden="1" x14ac:dyDescent="0.25">
      <c r="B216" s="181" t="s">
        <v>479</v>
      </c>
      <c r="C216" s="181"/>
      <c r="D216" s="182">
        <v>989</v>
      </c>
    </row>
  </sheetData>
  <mergeCells count="2">
    <mergeCell ref="B4:C4"/>
    <mergeCell ref="I4:J4"/>
  </mergeCells>
  <conditionalFormatting sqref="F6:F7 F32:F34 F47:F48 F53:F54 F62 F69:F72 F77 F84 F112:F115">
    <cfRule type="cellIs" dxfId="157" priority="125" operator="equal">
      <formula>0</formula>
    </cfRule>
    <cfRule type="cellIs" dxfId="156" priority="126" operator="equal">
      <formula>1</formula>
    </cfRule>
  </conditionalFormatting>
  <conditionalFormatting sqref="F8:F11">
    <cfRule type="cellIs" dxfId="155" priority="123" operator="equal">
      <formula>0</formula>
    </cfRule>
    <cfRule type="cellIs" dxfId="154" priority="124" operator="equal">
      <formula>1</formula>
    </cfRule>
  </conditionalFormatting>
  <conditionalFormatting sqref="F12:F13">
    <cfRule type="cellIs" dxfId="153" priority="121" operator="equal">
      <formula>0</formula>
    </cfRule>
    <cfRule type="cellIs" dxfId="152" priority="122" operator="equal">
      <formula>1</formula>
    </cfRule>
  </conditionalFormatting>
  <conditionalFormatting sqref="F14:F17">
    <cfRule type="cellIs" dxfId="151" priority="119" operator="equal">
      <formula>0</formula>
    </cfRule>
    <cfRule type="cellIs" dxfId="150" priority="120" operator="equal">
      <formula>1</formula>
    </cfRule>
  </conditionalFormatting>
  <conditionalFormatting sqref="F18:F19">
    <cfRule type="cellIs" dxfId="149" priority="117" operator="equal">
      <formula>0</formula>
    </cfRule>
    <cfRule type="cellIs" dxfId="148" priority="118" operator="equal">
      <formula>1</formula>
    </cfRule>
  </conditionalFormatting>
  <conditionalFormatting sqref="F20:F22">
    <cfRule type="cellIs" dxfId="147" priority="115" operator="equal">
      <formula>0</formula>
    </cfRule>
    <cfRule type="cellIs" dxfId="146" priority="116" operator="equal">
      <formula>1</formula>
    </cfRule>
  </conditionalFormatting>
  <conditionalFormatting sqref="F23:F24">
    <cfRule type="cellIs" dxfId="145" priority="113" operator="equal">
      <formula>0</formula>
    </cfRule>
    <cfRule type="cellIs" dxfId="144" priority="114" operator="equal">
      <formula>1</formula>
    </cfRule>
  </conditionalFormatting>
  <conditionalFormatting sqref="F25:F28">
    <cfRule type="cellIs" dxfId="143" priority="111" operator="equal">
      <formula>0</formula>
    </cfRule>
    <cfRule type="cellIs" dxfId="142" priority="112" operator="equal">
      <formula>1</formula>
    </cfRule>
  </conditionalFormatting>
  <conditionalFormatting sqref="F29:F31">
    <cfRule type="cellIs" dxfId="141" priority="109" operator="equal">
      <formula>0</formula>
    </cfRule>
    <cfRule type="cellIs" dxfId="140" priority="110" operator="equal">
      <formula>1</formula>
    </cfRule>
  </conditionalFormatting>
  <conditionalFormatting sqref="F35:F36">
    <cfRule type="cellIs" dxfId="139" priority="107" operator="equal">
      <formula>0</formula>
    </cfRule>
    <cfRule type="cellIs" dxfId="138" priority="108" operator="equal">
      <formula>1</formula>
    </cfRule>
  </conditionalFormatting>
  <conditionalFormatting sqref="F37:F38">
    <cfRule type="cellIs" dxfId="137" priority="105" operator="equal">
      <formula>0</formula>
    </cfRule>
    <cfRule type="cellIs" dxfId="136" priority="106" operator="equal">
      <formula>1</formula>
    </cfRule>
  </conditionalFormatting>
  <conditionalFormatting sqref="F39:F41">
    <cfRule type="cellIs" dxfId="135" priority="103" operator="equal">
      <formula>0</formula>
    </cfRule>
    <cfRule type="cellIs" dxfId="134" priority="104" operator="equal">
      <formula>1</formula>
    </cfRule>
  </conditionalFormatting>
  <conditionalFormatting sqref="F186:F207">
    <cfRule type="cellIs" dxfId="133" priority="1" operator="equal">
      <formula>0</formula>
    </cfRule>
    <cfRule type="cellIs" dxfId="132" priority="2" operator="equal">
      <formula>1</formula>
    </cfRule>
  </conditionalFormatting>
  <conditionalFormatting sqref="F42:F44">
    <cfRule type="cellIs" dxfId="131" priority="101" operator="equal">
      <formula>0</formula>
    </cfRule>
    <cfRule type="cellIs" dxfId="130" priority="102" operator="equal">
      <formula>1</formula>
    </cfRule>
  </conditionalFormatting>
  <conditionalFormatting sqref="F45:F48">
    <cfRule type="cellIs" dxfId="129" priority="99" operator="equal">
      <formula>0</formula>
    </cfRule>
    <cfRule type="cellIs" dxfId="128" priority="100" operator="equal">
      <formula>1</formula>
    </cfRule>
  </conditionalFormatting>
  <conditionalFormatting sqref="F49">
    <cfRule type="cellIs" dxfId="127" priority="97" operator="equal">
      <formula>0</formula>
    </cfRule>
    <cfRule type="cellIs" dxfId="126" priority="98" operator="equal">
      <formula>1</formula>
    </cfRule>
  </conditionalFormatting>
  <conditionalFormatting sqref="F50:F52">
    <cfRule type="cellIs" dxfId="125" priority="95" operator="equal">
      <formula>0</formula>
    </cfRule>
    <cfRule type="cellIs" dxfId="124" priority="96" operator="equal">
      <formula>1</formula>
    </cfRule>
  </conditionalFormatting>
  <conditionalFormatting sqref="F55:F57">
    <cfRule type="cellIs" dxfId="123" priority="93" operator="equal">
      <formula>0</formula>
    </cfRule>
    <cfRule type="cellIs" dxfId="122" priority="94" operator="equal">
      <formula>1</formula>
    </cfRule>
  </conditionalFormatting>
  <conditionalFormatting sqref="F58:F61">
    <cfRule type="cellIs" dxfId="121" priority="91" operator="equal">
      <formula>0</formula>
    </cfRule>
    <cfRule type="cellIs" dxfId="120" priority="92" operator="equal">
      <formula>1</formula>
    </cfRule>
  </conditionalFormatting>
  <conditionalFormatting sqref="F63:F65">
    <cfRule type="cellIs" dxfId="119" priority="89" operator="equal">
      <formula>0</formula>
    </cfRule>
    <cfRule type="cellIs" dxfId="118" priority="90" operator="equal">
      <formula>1</formula>
    </cfRule>
  </conditionalFormatting>
  <conditionalFormatting sqref="F67">
    <cfRule type="cellIs" dxfId="117" priority="87" operator="equal">
      <formula>0</formula>
    </cfRule>
    <cfRule type="cellIs" dxfId="116" priority="88" operator="equal">
      <formula>1</formula>
    </cfRule>
  </conditionalFormatting>
  <conditionalFormatting sqref="F66">
    <cfRule type="cellIs" dxfId="115" priority="85" operator="equal">
      <formula>0</formula>
    </cfRule>
    <cfRule type="cellIs" dxfId="114" priority="86" operator="equal">
      <formula>1</formula>
    </cfRule>
  </conditionalFormatting>
  <conditionalFormatting sqref="F68">
    <cfRule type="cellIs" dxfId="113" priority="83" operator="equal">
      <formula>0</formula>
    </cfRule>
    <cfRule type="cellIs" dxfId="112" priority="84" operator="equal">
      <formula>1</formula>
    </cfRule>
  </conditionalFormatting>
  <conditionalFormatting sqref="F73">
    <cfRule type="cellIs" dxfId="111" priority="81" operator="equal">
      <formula>0</formula>
    </cfRule>
    <cfRule type="cellIs" dxfId="110" priority="82" operator="equal">
      <formula>1</formula>
    </cfRule>
  </conditionalFormatting>
  <conditionalFormatting sqref="F74:F76">
    <cfRule type="cellIs" dxfId="109" priority="79" operator="equal">
      <formula>0</formula>
    </cfRule>
    <cfRule type="cellIs" dxfId="108" priority="80" operator="equal">
      <formula>1</formula>
    </cfRule>
  </conditionalFormatting>
  <conditionalFormatting sqref="F83">
    <cfRule type="cellIs" dxfId="107" priority="77" operator="equal">
      <formula>0</formula>
    </cfRule>
    <cfRule type="cellIs" dxfId="106" priority="78" operator="equal">
      <formula>1</formula>
    </cfRule>
  </conditionalFormatting>
  <conditionalFormatting sqref="F78:F82">
    <cfRule type="cellIs" dxfId="105" priority="75" operator="equal">
      <formula>0</formula>
    </cfRule>
    <cfRule type="cellIs" dxfId="104" priority="76" operator="equal">
      <formula>1</formula>
    </cfRule>
  </conditionalFormatting>
  <conditionalFormatting sqref="F85:F87">
    <cfRule type="cellIs" dxfId="103" priority="73" operator="equal">
      <formula>0</formula>
    </cfRule>
    <cfRule type="cellIs" dxfId="102" priority="74" operator="equal">
      <formula>1</formula>
    </cfRule>
  </conditionalFormatting>
  <conditionalFormatting sqref="F88">
    <cfRule type="cellIs" dxfId="101" priority="71" operator="equal">
      <formula>0</formula>
    </cfRule>
    <cfRule type="cellIs" dxfId="100" priority="72" operator="equal">
      <formula>1</formula>
    </cfRule>
  </conditionalFormatting>
  <conditionalFormatting sqref="F89">
    <cfRule type="cellIs" dxfId="99" priority="69" operator="equal">
      <formula>0</formula>
    </cfRule>
    <cfRule type="cellIs" dxfId="98" priority="70" operator="equal">
      <formula>1</formula>
    </cfRule>
  </conditionalFormatting>
  <conditionalFormatting sqref="F90:F91">
    <cfRule type="cellIs" dxfId="97" priority="67" operator="equal">
      <formula>0</formula>
    </cfRule>
    <cfRule type="cellIs" dxfId="96" priority="68" operator="equal">
      <formula>1</formula>
    </cfRule>
  </conditionalFormatting>
  <conditionalFormatting sqref="F92:F94">
    <cfRule type="cellIs" dxfId="95" priority="65" operator="equal">
      <formula>0</formula>
    </cfRule>
    <cfRule type="cellIs" dxfId="94" priority="66" operator="equal">
      <formula>1</formula>
    </cfRule>
  </conditionalFormatting>
  <conditionalFormatting sqref="F95">
    <cfRule type="cellIs" dxfId="93" priority="63" operator="equal">
      <formula>0</formula>
    </cfRule>
    <cfRule type="cellIs" dxfId="92" priority="64" operator="equal">
      <formula>1</formula>
    </cfRule>
  </conditionalFormatting>
  <conditionalFormatting sqref="F96:F98">
    <cfRule type="cellIs" dxfId="91" priority="59" operator="equal">
      <formula>0</formula>
    </cfRule>
    <cfRule type="cellIs" dxfId="90" priority="60" operator="equal">
      <formula>1</formula>
    </cfRule>
  </conditionalFormatting>
  <conditionalFormatting sqref="F99">
    <cfRule type="cellIs" dxfId="89" priority="55" operator="equal">
      <formula>0</formula>
    </cfRule>
    <cfRule type="cellIs" dxfId="88" priority="56" operator="equal">
      <formula>1</formula>
    </cfRule>
  </conditionalFormatting>
  <conditionalFormatting sqref="F100">
    <cfRule type="cellIs" dxfId="87" priority="53" operator="equal">
      <formula>0</formula>
    </cfRule>
    <cfRule type="cellIs" dxfId="86" priority="54" operator="equal">
      <formula>1</formula>
    </cfRule>
  </conditionalFormatting>
  <conditionalFormatting sqref="F101">
    <cfRule type="cellIs" dxfId="85" priority="51" operator="equal">
      <formula>0</formula>
    </cfRule>
    <cfRule type="cellIs" dxfId="84" priority="52" operator="equal">
      <formula>1</formula>
    </cfRule>
  </conditionalFormatting>
  <conditionalFormatting sqref="F102">
    <cfRule type="cellIs" dxfId="83" priority="49" operator="equal">
      <formula>0</formula>
    </cfRule>
    <cfRule type="cellIs" dxfId="82" priority="50" operator="equal">
      <formula>1</formula>
    </cfRule>
  </conditionalFormatting>
  <conditionalFormatting sqref="F136:F140">
    <cfRule type="cellIs" dxfId="81" priority="13" operator="equal">
      <formula>0</formula>
    </cfRule>
    <cfRule type="cellIs" dxfId="80" priority="14" operator="equal">
      <formula>1</formula>
    </cfRule>
  </conditionalFormatting>
  <conditionalFormatting sqref="F105">
    <cfRule type="cellIs" dxfId="79" priority="43" operator="equal">
      <formula>0</formula>
    </cfRule>
    <cfRule type="cellIs" dxfId="78" priority="44" operator="equal">
      <formula>1</formula>
    </cfRule>
  </conditionalFormatting>
  <conditionalFormatting sqref="F151:F152">
    <cfRule type="cellIs" dxfId="77" priority="7" operator="equal">
      <formula>0</formula>
    </cfRule>
    <cfRule type="cellIs" dxfId="76" priority="8" operator="equal">
      <formula>1</formula>
    </cfRule>
  </conditionalFormatting>
  <conditionalFormatting sqref="F106:F107">
    <cfRule type="cellIs" dxfId="75" priority="35" operator="equal">
      <formula>0</formula>
    </cfRule>
    <cfRule type="cellIs" dxfId="74" priority="36" operator="equal">
      <formula>1</formula>
    </cfRule>
  </conditionalFormatting>
  <conditionalFormatting sqref="F103:F104">
    <cfRule type="cellIs" dxfId="73" priority="33" operator="equal">
      <formula>0</formula>
    </cfRule>
    <cfRule type="cellIs" dxfId="72" priority="34" operator="equal">
      <formula>1</formula>
    </cfRule>
  </conditionalFormatting>
  <conditionalFormatting sqref="F108">
    <cfRule type="cellIs" dxfId="71" priority="31" operator="equal">
      <formula>0</formula>
    </cfRule>
    <cfRule type="cellIs" dxfId="70" priority="32" operator="equal">
      <formula>1</formula>
    </cfRule>
  </conditionalFormatting>
  <conditionalFormatting sqref="F109">
    <cfRule type="cellIs" dxfId="69" priority="29" operator="equal">
      <formula>0</formula>
    </cfRule>
    <cfRule type="cellIs" dxfId="68" priority="30" operator="equal">
      <formula>1</formula>
    </cfRule>
  </conditionalFormatting>
  <conditionalFormatting sqref="F110:F111">
    <cfRule type="cellIs" dxfId="67" priority="27" operator="equal">
      <formula>0</formula>
    </cfRule>
    <cfRule type="cellIs" dxfId="66" priority="28" operator="equal">
      <formula>1</formula>
    </cfRule>
  </conditionalFormatting>
  <conditionalFormatting sqref="F155:F185">
    <cfRule type="cellIs" dxfId="65" priority="3" operator="equal">
      <formula>0</formula>
    </cfRule>
    <cfRule type="cellIs" dxfId="64" priority="4" operator="equal">
      <formula>1</formula>
    </cfRule>
  </conditionalFormatting>
  <conditionalFormatting sqref="F116:F127">
    <cfRule type="cellIs" dxfId="63" priority="21" operator="equal">
      <formula>0</formula>
    </cfRule>
    <cfRule type="cellIs" dxfId="62" priority="22" operator="equal">
      <formula>1</formula>
    </cfRule>
  </conditionalFormatting>
  <conditionalFormatting sqref="F128:F130">
    <cfRule type="cellIs" dxfId="61" priority="19" operator="equal">
      <formula>0</formula>
    </cfRule>
    <cfRule type="cellIs" dxfId="60" priority="20" operator="equal">
      <formula>1</formula>
    </cfRule>
  </conditionalFormatting>
  <conditionalFormatting sqref="F131:F133">
    <cfRule type="cellIs" dxfId="59" priority="17" operator="equal">
      <formula>0</formula>
    </cfRule>
    <cfRule type="cellIs" dxfId="58" priority="18" operator="equal">
      <formula>1</formula>
    </cfRule>
  </conditionalFormatting>
  <conditionalFormatting sqref="F134:F135">
    <cfRule type="cellIs" dxfId="57" priority="15" operator="equal">
      <formula>0</formula>
    </cfRule>
    <cfRule type="cellIs" dxfId="56" priority="16" operator="equal">
      <formula>1</formula>
    </cfRule>
  </conditionalFormatting>
  <conditionalFormatting sqref="F141:F142">
    <cfRule type="cellIs" dxfId="55" priority="11" operator="equal">
      <formula>0</formula>
    </cfRule>
    <cfRule type="cellIs" dxfId="54" priority="12" operator="equal">
      <formula>1</formula>
    </cfRule>
  </conditionalFormatting>
  <conditionalFormatting sqref="F143:F150">
    <cfRule type="cellIs" dxfId="53" priority="9" operator="equal">
      <formula>0</formula>
    </cfRule>
    <cfRule type="cellIs" dxfId="52" priority="10" operator="equal">
      <formula>1</formula>
    </cfRule>
  </conditionalFormatting>
  <conditionalFormatting sqref="F153:F154">
    <cfRule type="cellIs" dxfId="51" priority="5" operator="equal">
      <formula>0</formula>
    </cfRule>
    <cfRule type="cellIs" dxfId="5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>
    <tabColor rgb="FFFF0000"/>
    <pageSetUpPr fitToPage="1"/>
  </sheetPr>
  <dimension ref="B1:T69"/>
  <sheetViews>
    <sheetView zoomScale="93" zoomScaleNormal="93" workbookViewId="0">
      <pane xSplit="4" ySplit="6" topLeftCell="E63" activePane="bottomRight" state="frozen"/>
      <selection activeCell="E69" sqref="E69"/>
      <selection pane="topRight" activeCell="E69" sqref="E69"/>
      <selection pane="bottomLeft" activeCell="E69" sqref="E69"/>
      <selection pane="bottomRight" activeCell="E69" sqref="E69"/>
    </sheetView>
  </sheetViews>
  <sheetFormatPr baseColWidth="10" defaultRowHeight="15" x14ac:dyDescent="0.25"/>
  <cols>
    <col min="1" max="1" width="2.85546875" customWidth="1"/>
    <col min="2" max="3" width="14.140625" customWidth="1"/>
    <col min="4" max="4" width="33.7109375" bestFit="1" customWidth="1"/>
    <col min="5" max="5" width="20.140625" customWidth="1"/>
    <col min="6" max="6" width="21.42578125" customWidth="1"/>
    <col min="7" max="7" width="31.5703125" customWidth="1"/>
    <col min="8" max="8" width="21.42578125" customWidth="1"/>
    <col min="9" max="9" width="23.7109375" customWidth="1"/>
    <col min="10" max="10" width="2.7109375" customWidth="1"/>
    <col min="11" max="11" width="19.5703125" customWidth="1"/>
    <col min="12" max="12" width="25" customWidth="1"/>
    <col min="13" max="13" width="19.7109375" customWidth="1"/>
    <col min="14" max="14" width="3.5703125" customWidth="1"/>
    <col min="15" max="15" width="19.42578125" customWidth="1"/>
    <col min="16" max="16" width="24" bestFit="1" customWidth="1"/>
    <col min="17" max="17" width="30.28515625" customWidth="1"/>
    <col min="18" max="18" width="3.28515625" customWidth="1"/>
    <col min="19" max="19" width="22.7109375" customWidth="1"/>
    <col min="20" max="20" width="27.7109375" bestFit="1" customWidth="1"/>
    <col min="21" max="21" width="2.28515625" customWidth="1"/>
  </cols>
  <sheetData>
    <row r="1" spans="2:20" ht="67.5" customHeight="1" thickBot="1" x14ac:dyDescent="0.3">
      <c r="H1">
        <f>5/G3</f>
        <v>0.3125</v>
      </c>
      <c r="T1" s="66" t="s">
        <v>298</v>
      </c>
    </row>
    <row r="2" spans="2:20" ht="31.5" customHeight="1" x14ac:dyDescent="0.35">
      <c r="G2" s="44" t="s">
        <v>402</v>
      </c>
      <c r="S2" s="68" t="s">
        <v>403</v>
      </c>
      <c r="T2" s="221">
        <f>+I3/1000-T3</f>
        <v>9.3048455336228972</v>
      </c>
    </row>
    <row r="3" spans="2:20" ht="39.75" customHeight="1" thickBot="1" x14ac:dyDescent="0.55000000000000004">
      <c r="G3" s="48">
        <v>16</v>
      </c>
      <c r="I3" s="43">
        <f>+I69</f>
        <v>13615.732490329263</v>
      </c>
      <c r="Q3" s="69">
        <f>+Q69</f>
        <v>13615.732490329263</v>
      </c>
      <c r="R3" s="6"/>
      <c r="S3" s="67">
        <f>+S69</f>
        <v>1023379</v>
      </c>
      <c r="T3" s="222">
        <f>+T69/1000</f>
        <v>4.3108869567063657</v>
      </c>
    </row>
    <row r="5" spans="2:20" ht="15.75" x14ac:dyDescent="0.25">
      <c r="B5" s="7" t="s">
        <v>268</v>
      </c>
      <c r="C5" s="7"/>
      <c r="D5" s="7"/>
      <c r="E5" s="6"/>
      <c r="L5" s="72" t="s">
        <v>284</v>
      </c>
      <c r="M5" s="35"/>
      <c r="O5" s="33" t="s">
        <v>290</v>
      </c>
      <c r="P5" s="33"/>
      <c r="Q5" s="33"/>
    </row>
    <row r="6" spans="2:20" s="12" customFormat="1" ht="60.75" customHeight="1" x14ac:dyDescent="0.25">
      <c r="B6" s="11" t="s">
        <v>392</v>
      </c>
      <c r="C6" s="11" t="s">
        <v>393</v>
      </c>
      <c r="D6" s="11" t="s">
        <v>270</v>
      </c>
      <c r="E6" s="11" t="s">
        <v>271</v>
      </c>
      <c r="F6" s="13" t="s">
        <v>287</v>
      </c>
      <c r="G6" s="47" t="s">
        <v>288</v>
      </c>
      <c r="H6" s="13" t="s">
        <v>282</v>
      </c>
      <c r="I6" s="47" t="s">
        <v>283</v>
      </c>
      <c r="J6"/>
      <c r="K6" s="47" t="s">
        <v>399</v>
      </c>
      <c r="L6" s="45" t="s">
        <v>404</v>
      </c>
      <c r="M6" s="28" t="s">
        <v>405</v>
      </c>
      <c r="O6" s="63" t="s">
        <v>406</v>
      </c>
      <c r="P6" s="29" t="s">
        <v>289</v>
      </c>
      <c r="Q6" s="29" t="s">
        <v>295</v>
      </c>
      <c r="S6" s="20" t="s">
        <v>297</v>
      </c>
      <c r="T6" s="34" t="s">
        <v>296</v>
      </c>
    </row>
    <row r="7" spans="2:20" x14ac:dyDescent="0.25">
      <c r="B7" s="8" t="s">
        <v>72</v>
      </c>
      <c r="C7" s="8" t="s">
        <v>307</v>
      </c>
      <c r="D7" s="8" t="s">
        <v>71</v>
      </c>
      <c r="E7" s="9">
        <f>+VLOOKUP($B7,DatosBase!$B$5:$G$70,4,FALSE)</f>
        <v>4860</v>
      </c>
      <c r="F7" s="18">
        <f>+VLOOKUP(B7,DatosBase!$B$5:$G$70,5,FALSE)</f>
        <v>3.0127514440372594E-3</v>
      </c>
      <c r="G7" s="3">
        <f>+F7*$G$3*1000</f>
        <v>48.204023104596146</v>
      </c>
      <c r="H7" s="3">
        <f>+VLOOKUP(B7,DatosBase!$B$5:$G$70,6,FALSE)</f>
        <v>0</v>
      </c>
      <c r="I7" s="3">
        <f>+IF(H7&lt;G7,G7-H7,0)</f>
        <v>48.204023104596146</v>
      </c>
      <c r="K7" s="1">
        <f>+VLOOKUP(B7,PRIORIDADES!$H$5:$O$149,8,FALSE)</f>
        <v>1</v>
      </c>
      <c r="L7" s="46">
        <v>1</v>
      </c>
      <c r="M7" s="23">
        <f>+L7</f>
        <v>1</v>
      </c>
      <c r="O7" s="64">
        <v>0</v>
      </c>
      <c r="P7" s="2">
        <f>+VLOOKUP(B7,Factor_Presion!$B$5:$F$66,5,FALSE)</f>
        <v>0</v>
      </c>
      <c r="Q7" s="32">
        <f>+I7*(1-P7*O7)</f>
        <v>48.204023104596146</v>
      </c>
      <c r="S7" s="9">
        <f t="shared" ref="S7:S52" si="0">+M7*E7</f>
        <v>4860</v>
      </c>
      <c r="T7" s="3">
        <f>+Q7*(1-M7)</f>
        <v>0</v>
      </c>
    </row>
    <row r="8" spans="2:20" x14ac:dyDescent="0.25">
      <c r="B8" s="1" t="s">
        <v>91</v>
      </c>
      <c r="C8" s="8" t="s">
        <v>307</v>
      </c>
      <c r="D8" s="1" t="s">
        <v>90</v>
      </c>
      <c r="E8" s="9">
        <f>+VLOOKUP($B8,DatosBase!$B$5:$G$70,4,FALSE)</f>
        <v>15276</v>
      </c>
      <c r="F8" s="24">
        <f>+VLOOKUP(B8,DatosBase!$B$5:$G$70,5,FALSE)</f>
        <v>8.4964046370965638E-3</v>
      </c>
      <c r="G8" s="3">
        <f t="shared" ref="G8:G68" si="1">+F8*$G$3*1000</f>
        <v>135.94247419354502</v>
      </c>
      <c r="H8" s="3">
        <f>+VLOOKUP(B8,DatosBase!$B$5:$G$70,6,FALSE)</f>
        <v>0</v>
      </c>
      <c r="I8" s="3">
        <f t="shared" ref="I8:I68" si="2">+IF(H8&lt;G8,G8-H8,0)</f>
        <v>135.94247419354502</v>
      </c>
      <c r="K8" s="1">
        <f>+VLOOKUP(B8,PRIORIDADES!$H$5:$O$149,8,FALSE)</f>
        <v>1</v>
      </c>
      <c r="L8" s="46">
        <v>1</v>
      </c>
      <c r="M8" s="23">
        <f t="shared" ref="M8:M68" si="3">+L8</f>
        <v>1</v>
      </c>
      <c r="O8" s="64">
        <v>0</v>
      </c>
      <c r="P8" s="2">
        <f>+VLOOKUP(B8,Factor_Presion!$B$5:$F$66,5,FALSE)</f>
        <v>0</v>
      </c>
      <c r="Q8" s="32">
        <f t="shared" ref="Q8:Q67" si="4">+I8*(1-P8*O8)</f>
        <v>135.94247419354502</v>
      </c>
      <c r="S8" s="9">
        <f t="shared" si="0"/>
        <v>15276</v>
      </c>
      <c r="T8" s="3">
        <f t="shared" ref="T8:T65" si="5">+Q8*(1-M8)</f>
        <v>0</v>
      </c>
    </row>
    <row r="9" spans="2:20" x14ac:dyDescent="0.25">
      <c r="B9" s="1" t="s">
        <v>2</v>
      </c>
      <c r="C9" s="8" t="s">
        <v>310</v>
      </c>
      <c r="D9" s="1" t="s">
        <v>1</v>
      </c>
      <c r="E9" s="9">
        <f>+VLOOKUP($B9,DatosBase!$B$5:$G$70,4,FALSE)</f>
        <v>40271</v>
      </c>
      <c r="F9" s="18">
        <f>+VLOOKUP(B9,DatosBase!$B$5:$G$70,5,FALSE)</f>
        <v>2.5398558306235108E-2</v>
      </c>
      <c r="G9" s="3">
        <f t="shared" si="1"/>
        <v>406.37693289976175</v>
      </c>
      <c r="H9" s="3">
        <f>+VLOOKUP(B9,DatosBase!$B$5:$G$70,6,FALSE)</f>
        <v>0</v>
      </c>
      <c r="I9" s="3">
        <f t="shared" si="2"/>
        <v>406.37693289976175</v>
      </c>
      <c r="K9" s="1">
        <f>+VLOOKUP(B9,PRIORIDADES!$H$5:$O$149,8,FALSE)</f>
        <v>2</v>
      </c>
      <c r="L9" s="46">
        <v>1</v>
      </c>
      <c r="M9" s="23">
        <f t="shared" si="3"/>
        <v>1</v>
      </c>
      <c r="O9" s="64">
        <v>0</v>
      </c>
      <c r="P9" s="2">
        <f>+VLOOKUP(B9,Factor_Presion!$B$5:$F$66,5,FALSE)</f>
        <v>0</v>
      </c>
      <c r="Q9" s="32">
        <f t="shared" si="4"/>
        <v>406.37693289976175</v>
      </c>
      <c r="S9" s="9">
        <f t="shared" si="0"/>
        <v>40271</v>
      </c>
      <c r="T9" s="3">
        <f t="shared" si="5"/>
        <v>0</v>
      </c>
    </row>
    <row r="10" spans="2:20" x14ac:dyDescent="0.25">
      <c r="B10" s="1" t="s">
        <v>4</v>
      </c>
      <c r="C10" s="8" t="s">
        <v>312</v>
      </c>
      <c r="D10" s="1" t="s">
        <v>3</v>
      </c>
      <c r="E10" s="9">
        <f>+VLOOKUP($B10,DatosBase!$B$5:$G$70,4,FALSE)</f>
        <v>28361</v>
      </c>
      <c r="F10" s="18">
        <f>+VLOOKUP(B10,DatosBase!$B$5:$G$70,5,FALSE)</f>
        <v>1.048822770286013E-2</v>
      </c>
      <c r="G10" s="3">
        <f t="shared" si="1"/>
        <v>167.8116432457621</v>
      </c>
      <c r="H10" s="3">
        <f>+VLOOKUP(B10,DatosBase!$B$5:$G$70,6,FALSE)</f>
        <v>0</v>
      </c>
      <c r="I10" s="3">
        <f t="shared" si="2"/>
        <v>167.8116432457621</v>
      </c>
      <c r="K10" s="1">
        <f>+VLOOKUP(B10,PRIORIDADES!$H$5:$O$149,8,FALSE)</f>
        <v>1</v>
      </c>
      <c r="L10" s="46">
        <v>1</v>
      </c>
      <c r="M10" s="23">
        <f t="shared" si="3"/>
        <v>1</v>
      </c>
      <c r="O10" s="64">
        <v>0</v>
      </c>
      <c r="P10" s="2">
        <f>+VLOOKUP(B10,Factor_Presion!$B$5:$F$66,5,FALSE)</f>
        <v>0.13679999999999998</v>
      </c>
      <c r="Q10" s="32">
        <f t="shared" si="4"/>
        <v>167.8116432457621</v>
      </c>
      <c r="S10" s="9">
        <f t="shared" si="0"/>
        <v>28361</v>
      </c>
      <c r="T10" s="3">
        <f t="shared" si="5"/>
        <v>0</v>
      </c>
    </row>
    <row r="11" spans="2:20" x14ac:dyDescent="0.25">
      <c r="B11" s="1" t="s">
        <v>6</v>
      </c>
      <c r="C11" s="8" t="s">
        <v>312</v>
      </c>
      <c r="D11" s="1" t="s">
        <v>5</v>
      </c>
      <c r="E11" s="9">
        <f>+VLOOKUP($B11,DatosBase!$B$5:$G$70,4,FALSE)</f>
        <v>78572</v>
      </c>
      <c r="F11" s="18">
        <f>+VLOOKUP(B11,DatosBase!$B$5:$G$70,5,FALSE)</f>
        <v>5.1959407136061696E-2</v>
      </c>
      <c r="G11" s="3">
        <f t="shared" si="1"/>
        <v>831.35051417698708</v>
      </c>
      <c r="H11" s="3">
        <f>+VLOOKUP(B11,DatosBase!$B$5:$G$70,6,FALSE)</f>
        <v>0</v>
      </c>
      <c r="I11" s="3">
        <f t="shared" si="2"/>
        <v>831.35051417698708</v>
      </c>
      <c r="K11" s="1">
        <f>+VLOOKUP(B11,PRIORIDADES!$H$5:$O$149,8,FALSE)</f>
        <v>2</v>
      </c>
      <c r="L11" s="46">
        <v>1</v>
      </c>
      <c r="M11" s="23">
        <f t="shared" si="3"/>
        <v>1</v>
      </c>
      <c r="O11" s="64">
        <v>0</v>
      </c>
      <c r="P11" s="2">
        <f>+VLOOKUP(B11,Factor_Presion!$B$5:$F$66,5,FALSE)</f>
        <v>4.5600000000000009E-2</v>
      </c>
      <c r="Q11" s="32">
        <f t="shared" si="4"/>
        <v>831.35051417698708</v>
      </c>
      <c r="S11" s="9">
        <f t="shared" si="0"/>
        <v>78572</v>
      </c>
      <c r="T11" s="3">
        <f t="shared" si="5"/>
        <v>0</v>
      </c>
    </row>
    <row r="12" spans="2:20" x14ac:dyDescent="0.25">
      <c r="B12" s="1" t="s">
        <v>74</v>
      </c>
      <c r="C12" s="8" t="s">
        <v>312</v>
      </c>
      <c r="D12" s="1" t="s">
        <v>73</v>
      </c>
      <c r="E12" s="9">
        <f>+VLOOKUP($B12,DatosBase!$B$5:$G$70,4,FALSE)</f>
        <v>3502</v>
      </c>
      <c r="F12" s="18">
        <f>+VLOOKUP(B12,DatosBase!$B$5:$G$70,5,FALSE)</f>
        <v>2.5510973641807988E-3</v>
      </c>
      <c r="G12" s="3">
        <f t="shared" si="1"/>
        <v>40.817557826892781</v>
      </c>
      <c r="H12" s="3">
        <f>+VLOOKUP(B12,DatosBase!$B$5:$G$70,6,FALSE)</f>
        <v>0</v>
      </c>
      <c r="I12" s="3">
        <f t="shared" si="2"/>
        <v>40.817557826892781</v>
      </c>
      <c r="K12" s="1">
        <f>+VLOOKUP(B12,PRIORIDADES!$H$5:$O$149,8,FALSE)</f>
        <v>1</v>
      </c>
      <c r="L12" s="46">
        <v>1</v>
      </c>
      <c r="M12" s="23">
        <f t="shared" si="3"/>
        <v>1</v>
      </c>
      <c r="O12" s="64">
        <v>0</v>
      </c>
      <c r="P12" s="2">
        <f>+VLOOKUP(B12,Factor_Presion!$B$5:$F$66,5,FALSE)</f>
        <v>0</v>
      </c>
      <c r="Q12" s="32">
        <f t="shared" si="4"/>
        <v>40.817557826892781</v>
      </c>
      <c r="S12" s="9">
        <f t="shared" si="0"/>
        <v>3502</v>
      </c>
      <c r="T12" s="3">
        <f t="shared" si="5"/>
        <v>0</v>
      </c>
    </row>
    <row r="13" spans="2:20" x14ac:dyDescent="0.25">
      <c r="B13" s="1" t="s">
        <v>9</v>
      </c>
      <c r="C13" s="8" t="s">
        <v>315</v>
      </c>
      <c r="D13" s="1" t="s">
        <v>8</v>
      </c>
      <c r="E13" s="9">
        <f>+VLOOKUP($B13,DatosBase!$B$5:$G$70,4,FALSE)</f>
        <v>58330</v>
      </c>
      <c r="F13" s="18">
        <f>+VLOOKUP(B13,DatosBase!$B$5:$G$70,5,FALSE)</f>
        <v>3.566536748941275E-2</v>
      </c>
      <c r="G13" s="3">
        <f t="shared" si="1"/>
        <v>570.64587983060403</v>
      </c>
      <c r="H13" s="3">
        <f>+VLOOKUP(B13,DatosBase!$B$5:$G$70,6,FALSE)</f>
        <v>0</v>
      </c>
      <c r="I13" s="3">
        <f t="shared" si="2"/>
        <v>570.64587983060403</v>
      </c>
      <c r="K13" s="1">
        <f>+VLOOKUP(B13,PRIORIDADES!$H$5:$O$149,8,FALSE)</f>
        <v>2</v>
      </c>
      <c r="L13" s="46">
        <v>1</v>
      </c>
      <c r="M13" s="23">
        <f t="shared" si="3"/>
        <v>1</v>
      </c>
      <c r="O13" s="64">
        <v>0</v>
      </c>
      <c r="P13" s="2">
        <f>+VLOOKUP(B13,Factor_Presion!$B$5:$F$66,5,FALSE)</f>
        <v>0.11399999999999999</v>
      </c>
      <c r="Q13" s="32">
        <f t="shared" si="4"/>
        <v>570.64587983060403</v>
      </c>
      <c r="S13" s="220">
        <f t="shared" si="0"/>
        <v>58330</v>
      </c>
      <c r="T13" s="3">
        <f t="shared" si="5"/>
        <v>0</v>
      </c>
    </row>
    <row r="14" spans="2:20" x14ac:dyDescent="0.25">
      <c r="B14" s="1" t="s">
        <v>81</v>
      </c>
      <c r="C14" s="8" t="s">
        <v>315</v>
      </c>
      <c r="D14" s="1" t="s">
        <v>80</v>
      </c>
      <c r="E14" s="9">
        <f>+VLOOKUP($B14,DatosBase!$B$5:$G$70,4,FALSE)</f>
        <v>2054</v>
      </c>
      <c r="F14" s="18">
        <f>+VLOOKUP(B14,DatosBase!$B$5:$G$70,5,FALSE)</f>
        <v>1.7211549742340399E-3</v>
      </c>
      <c r="G14" s="3">
        <f t="shared" si="1"/>
        <v>27.538479587744639</v>
      </c>
      <c r="H14" s="3">
        <f>+VLOOKUP(B14,DatosBase!$B$5:$G$70,6,FALSE)</f>
        <v>0</v>
      </c>
      <c r="I14" s="3">
        <f t="shared" si="2"/>
        <v>27.538479587744639</v>
      </c>
      <c r="K14" s="1">
        <f>+VLOOKUP(B14,PRIORIDADES!$H$5:$O$149,8,FALSE)</f>
        <v>1</v>
      </c>
      <c r="L14" s="46">
        <v>1</v>
      </c>
      <c r="M14" s="23">
        <f t="shared" si="3"/>
        <v>1</v>
      </c>
      <c r="O14" s="64">
        <v>0</v>
      </c>
      <c r="P14" s="2">
        <f>+VLOOKUP(B14,Factor_Presion!$B$5:$F$66,5,FALSE)</f>
        <v>0.22799999999999998</v>
      </c>
      <c r="Q14" s="32">
        <f t="shared" si="4"/>
        <v>27.538479587744639</v>
      </c>
      <c r="S14" s="220">
        <f t="shared" si="0"/>
        <v>2054</v>
      </c>
      <c r="T14" s="3">
        <f t="shared" si="5"/>
        <v>0</v>
      </c>
    </row>
    <row r="15" spans="2:20" x14ac:dyDescent="0.25">
      <c r="B15" s="1" t="s">
        <v>83</v>
      </c>
      <c r="C15" s="8" t="s">
        <v>315</v>
      </c>
      <c r="D15" s="1" t="s">
        <v>82</v>
      </c>
      <c r="E15" s="9">
        <f>+VLOOKUP($B15,DatosBase!$B$5:$G$70,4,FALSE)</f>
        <v>857</v>
      </c>
      <c r="F15" s="18">
        <f>+VLOOKUP(B15,DatosBase!$B$5:$G$70,5,FALSE)</f>
        <v>7.5564369093165809E-4</v>
      </c>
      <c r="G15" s="3">
        <f t="shared" si="1"/>
        <v>12.090299054906529</v>
      </c>
      <c r="H15" s="3">
        <f>+VLOOKUP(B15,DatosBase!$B$5:$G$70,6,FALSE)</f>
        <v>0</v>
      </c>
      <c r="I15" s="3">
        <f t="shared" si="2"/>
        <v>12.090299054906529</v>
      </c>
      <c r="K15" s="1">
        <f>+VLOOKUP(B15,PRIORIDADES!$H$5:$O$149,8,FALSE)</f>
        <v>1</v>
      </c>
      <c r="L15" s="46">
        <v>1</v>
      </c>
      <c r="M15" s="23">
        <f t="shared" si="3"/>
        <v>1</v>
      </c>
      <c r="O15" s="64">
        <v>0</v>
      </c>
      <c r="P15" s="2">
        <f>+VLOOKUP(B15,Factor_Presion!$B$5:$F$66,5,FALSE)</f>
        <v>0</v>
      </c>
      <c r="Q15" s="32">
        <f t="shared" si="4"/>
        <v>12.090299054906529</v>
      </c>
      <c r="S15" s="220">
        <f t="shared" si="0"/>
        <v>857</v>
      </c>
      <c r="T15" s="3">
        <f t="shared" si="5"/>
        <v>0</v>
      </c>
    </row>
    <row r="16" spans="2:20" x14ac:dyDescent="0.25">
      <c r="B16" s="1" t="s">
        <v>85</v>
      </c>
      <c r="C16" s="8" t="s">
        <v>315</v>
      </c>
      <c r="D16" s="1" t="s">
        <v>84</v>
      </c>
      <c r="E16" s="9">
        <f>+VLOOKUP($B16,DatosBase!$B$5:$G$70,4,FALSE)</f>
        <v>992</v>
      </c>
      <c r="F16" s="18">
        <f>+VLOOKUP(B16,DatosBase!$B$5:$G$70,5,FALSE)</f>
        <v>1.5354669794656337E-3</v>
      </c>
      <c r="G16" s="3">
        <f t="shared" si="1"/>
        <v>24.567471671450139</v>
      </c>
      <c r="H16" s="3">
        <f>+VLOOKUP(B16,DatosBase!$B$5:$G$70,6,FALSE)</f>
        <v>0</v>
      </c>
      <c r="I16" s="3">
        <f t="shared" si="2"/>
        <v>24.567471671450139</v>
      </c>
      <c r="K16" s="1">
        <f>+VLOOKUP(B16,PRIORIDADES!$H$5:$O$149,8,FALSE)</f>
        <v>1</v>
      </c>
      <c r="L16" s="46">
        <v>1</v>
      </c>
      <c r="M16" s="23">
        <f t="shared" si="3"/>
        <v>1</v>
      </c>
      <c r="O16" s="64">
        <v>0</v>
      </c>
      <c r="P16" s="2">
        <f>+VLOOKUP(B16,Factor_Presion!$B$5:$F$66,5,FALSE)</f>
        <v>0</v>
      </c>
      <c r="Q16" s="32">
        <f t="shared" si="4"/>
        <v>24.567471671450139</v>
      </c>
      <c r="S16" s="220">
        <f t="shared" si="0"/>
        <v>992</v>
      </c>
      <c r="T16" s="3">
        <f t="shared" si="5"/>
        <v>0</v>
      </c>
    </row>
    <row r="17" spans="2:20" x14ac:dyDescent="0.25">
      <c r="B17" s="1" t="s">
        <v>108</v>
      </c>
      <c r="C17" s="8" t="s">
        <v>318</v>
      </c>
      <c r="D17" s="1" t="s">
        <v>10</v>
      </c>
      <c r="E17" s="9">
        <f>+VLOOKUP($B17,DatosBase!$B$5:$G$70,4,FALSE)</f>
        <v>77300</v>
      </c>
      <c r="F17" s="18">
        <f>+VLOOKUP(B17,DatosBase!$B$5:$G$70,5,FALSE)</f>
        <v>3.6780266653766033E-2</v>
      </c>
      <c r="G17" s="3">
        <f t="shared" si="1"/>
        <v>588.48426646025655</v>
      </c>
      <c r="H17" s="3">
        <f>+VLOOKUP(B17,DatosBase!$B$5:$G$70,6,FALSE)</f>
        <v>0</v>
      </c>
      <c r="I17" s="3">
        <f t="shared" si="2"/>
        <v>588.48426646025655</v>
      </c>
      <c r="K17" s="1">
        <f>+VLOOKUP(B17,PRIORIDADES!$H$5:$O$149,8,FALSE)</f>
        <v>2</v>
      </c>
      <c r="L17" s="46">
        <v>0</v>
      </c>
      <c r="M17" s="23">
        <f t="shared" si="3"/>
        <v>0</v>
      </c>
      <c r="O17" s="64">
        <v>0</v>
      </c>
      <c r="P17" s="2">
        <f>+VLOOKUP(B17,Factor_Presion!$B$5:$F$66,5,FALSE)</f>
        <v>9.1200000000000017E-2</v>
      </c>
      <c r="Q17" s="32">
        <f t="shared" si="4"/>
        <v>588.48426646025655</v>
      </c>
      <c r="S17" s="9">
        <f t="shared" si="0"/>
        <v>0</v>
      </c>
      <c r="T17" s="3">
        <f t="shared" si="5"/>
        <v>588.48426646025655</v>
      </c>
    </row>
    <row r="18" spans="2:20" x14ac:dyDescent="0.25">
      <c r="B18" s="1" t="s">
        <v>60</v>
      </c>
      <c r="C18" s="8" t="s">
        <v>318</v>
      </c>
      <c r="D18" s="1" t="s">
        <v>59</v>
      </c>
      <c r="E18" s="9">
        <f>+VLOOKUP($B18,DatosBase!$B$5:$G$70,4,FALSE)</f>
        <v>5825</v>
      </c>
      <c r="F18" s="18">
        <f>+VLOOKUP(B18,DatosBase!$B$5:$G$70,5,FALSE)</f>
        <v>8.1385120849395802E-3</v>
      </c>
      <c r="G18" s="3">
        <f t="shared" si="1"/>
        <v>130.21619335903327</v>
      </c>
      <c r="H18" s="3">
        <f>+VLOOKUP(B18,DatosBase!$B$5:$G$70,6,FALSE)</f>
        <v>0</v>
      </c>
      <c r="I18" s="3">
        <f t="shared" si="2"/>
        <v>130.21619335903327</v>
      </c>
      <c r="K18" s="1">
        <f>+VLOOKUP(B18,PRIORIDADES!$H$5:$O$149,8,FALSE)</f>
        <v>1</v>
      </c>
      <c r="L18" s="46">
        <v>1</v>
      </c>
      <c r="M18" s="23">
        <f t="shared" si="3"/>
        <v>1</v>
      </c>
      <c r="O18" s="64">
        <v>0</v>
      </c>
      <c r="P18" s="2">
        <f>+VLOOKUP(B18,Factor_Presion!$B$5:$F$66,5,FALSE)</f>
        <v>6.8399999999999989E-2</v>
      </c>
      <c r="Q18" s="32">
        <f t="shared" si="4"/>
        <v>130.21619335903327</v>
      </c>
      <c r="S18" s="9">
        <f t="shared" si="0"/>
        <v>5825</v>
      </c>
      <c r="T18" s="3">
        <f t="shared" si="5"/>
        <v>0</v>
      </c>
    </row>
    <row r="19" spans="2:20" x14ac:dyDescent="0.25">
      <c r="B19" s="1" t="s">
        <v>64</v>
      </c>
      <c r="C19" s="8" t="s">
        <v>318</v>
      </c>
      <c r="D19" s="1" t="s">
        <v>63</v>
      </c>
      <c r="E19" s="9">
        <f>+VLOOKUP($B19,DatosBase!$B$5:$G$70,4,FALSE)</f>
        <v>71545</v>
      </c>
      <c r="F19" s="18">
        <f>+VLOOKUP(B19,DatosBase!$B$5:$G$70,5,FALSE)</f>
        <v>3.744931733284864E-2</v>
      </c>
      <c r="G19" s="3">
        <f t="shared" si="1"/>
        <v>599.1890773255783</v>
      </c>
      <c r="H19" s="3">
        <f>+VLOOKUP(B19,DatosBase!$B$5:$G$70,6,FALSE)</f>
        <v>420</v>
      </c>
      <c r="I19" s="3">
        <f t="shared" si="2"/>
        <v>179.1890773255783</v>
      </c>
      <c r="K19" s="1">
        <f>+VLOOKUP(B19,PRIORIDADES!$H$5:$O$149,8,FALSE)</f>
        <v>2</v>
      </c>
      <c r="L19" s="46">
        <v>1</v>
      </c>
      <c r="M19" s="23">
        <f t="shared" si="3"/>
        <v>1</v>
      </c>
      <c r="O19" s="64">
        <v>0</v>
      </c>
      <c r="P19" s="2">
        <f>+VLOOKUP(B19,Factor_Presion!$B$5:$F$66,5,FALSE)</f>
        <v>0.22799999999999998</v>
      </c>
      <c r="Q19" s="32">
        <f t="shared" si="4"/>
        <v>179.1890773255783</v>
      </c>
      <c r="S19" s="9">
        <f t="shared" si="0"/>
        <v>71545</v>
      </c>
      <c r="T19" s="3">
        <f t="shared" si="5"/>
        <v>0</v>
      </c>
    </row>
    <row r="20" spans="2:20" x14ac:dyDescent="0.25">
      <c r="B20" s="1" t="s">
        <v>76</v>
      </c>
      <c r="C20" s="8" t="s">
        <v>320</v>
      </c>
      <c r="D20" s="1" t="s">
        <v>75</v>
      </c>
      <c r="E20" s="9">
        <f>+VLOOKUP($B20,DatosBase!$B$5:$G$70,4,FALSE)</f>
        <v>757</v>
      </c>
      <c r="F20" s="18">
        <f>+VLOOKUP(B20,DatosBase!$B$5:$G$70,5,FALSE)</f>
        <v>1.2096770671848572E-3</v>
      </c>
      <c r="G20" s="3">
        <f t="shared" si="1"/>
        <v>19.354833074957714</v>
      </c>
      <c r="H20" s="3">
        <f>+VLOOKUP(B20,DatosBase!$B$5:$G$70,6,FALSE)</f>
        <v>0</v>
      </c>
      <c r="I20" s="3">
        <f t="shared" si="2"/>
        <v>19.354833074957714</v>
      </c>
      <c r="K20" s="1">
        <f>+VLOOKUP(B20,PRIORIDADES!$H$5:$O$149,8,FALSE)</f>
        <v>1</v>
      </c>
      <c r="L20" s="46">
        <v>1</v>
      </c>
      <c r="M20" s="23">
        <f t="shared" si="3"/>
        <v>1</v>
      </c>
      <c r="O20" s="64">
        <v>0</v>
      </c>
      <c r="P20" s="2">
        <f>+VLOOKUP(B20,Factor_Presion!$B$5:$F$66,5,FALSE)</f>
        <v>0</v>
      </c>
      <c r="Q20" s="32">
        <f t="shared" si="4"/>
        <v>19.354833074957714</v>
      </c>
      <c r="S20" s="220">
        <f t="shared" si="0"/>
        <v>757</v>
      </c>
      <c r="T20" s="3">
        <f t="shared" si="5"/>
        <v>0</v>
      </c>
    </row>
    <row r="21" spans="2:20" x14ac:dyDescent="0.25">
      <c r="B21" s="1" t="s">
        <v>93</v>
      </c>
      <c r="C21" s="8" t="s">
        <v>320</v>
      </c>
      <c r="D21" s="1" t="s">
        <v>92</v>
      </c>
      <c r="E21" s="9">
        <f>+VLOOKUP($B21,DatosBase!$B$5:$G$70,4,FALSE)</f>
        <v>871</v>
      </c>
      <c r="F21" s="18">
        <f>+VLOOKUP(B21,DatosBase!$B$5:$G$70,5,FALSE)</f>
        <v>1.5245283586344781E-3</v>
      </c>
      <c r="G21" s="3">
        <f t="shared" si="1"/>
        <v>24.392453738151648</v>
      </c>
      <c r="H21" s="3">
        <f>+VLOOKUP(B21,DatosBase!$B$5:$G$70,6,FALSE)</f>
        <v>0</v>
      </c>
      <c r="I21" s="3">
        <f t="shared" si="2"/>
        <v>24.392453738151648</v>
      </c>
      <c r="K21" s="1">
        <f>+VLOOKUP(B21,PRIORIDADES!$H$5:$O$149,8,FALSE)</f>
        <v>1</v>
      </c>
      <c r="L21" s="46">
        <v>1</v>
      </c>
      <c r="M21" s="23">
        <f t="shared" si="3"/>
        <v>1</v>
      </c>
      <c r="O21" s="64">
        <v>0</v>
      </c>
      <c r="P21" s="2">
        <f>+VLOOKUP(B21,Factor_Presion!$B$5:$F$66,5,FALSE)</f>
        <v>0</v>
      </c>
      <c r="Q21" s="32">
        <f t="shared" si="4"/>
        <v>24.392453738151648</v>
      </c>
      <c r="S21" s="220">
        <f t="shared" si="0"/>
        <v>871</v>
      </c>
      <c r="T21" s="3">
        <f t="shared" si="5"/>
        <v>0</v>
      </c>
    </row>
    <row r="22" spans="2:20" x14ac:dyDescent="0.25">
      <c r="B22" s="1" t="s">
        <v>95</v>
      </c>
      <c r="C22" s="8" t="s">
        <v>320</v>
      </c>
      <c r="D22" s="1" t="s">
        <v>94</v>
      </c>
      <c r="E22" s="9">
        <f>+VLOOKUP($B22,DatosBase!$B$5:$G$70,4,FALSE)</f>
        <v>348</v>
      </c>
      <c r="F22" s="18">
        <f>+VLOOKUP(B22,DatosBase!$B$5:$G$70,5,FALSE)</f>
        <v>5.611237085622595E-4</v>
      </c>
      <c r="G22" s="3">
        <f t="shared" si="1"/>
        <v>8.9779793369961514</v>
      </c>
      <c r="H22" s="3">
        <f>+VLOOKUP(B22,DatosBase!$B$5:$G$70,6,FALSE)</f>
        <v>0</v>
      </c>
      <c r="I22" s="3">
        <f t="shared" si="2"/>
        <v>8.9779793369961514</v>
      </c>
      <c r="K22" s="1">
        <f>+VLOOKUP(B22,PRIORIDADES!$H$5:$O$149,8,FALSE)</f>
        <v>1</v>
      </c>
      <c r="L22" s="46">
        <v>1</v>
      </c>
      <c r="M22" s="23">
        <f t="shared" si="3"/>
        <v>1</v>
      </c>
      <c r="O22" s="64">
        <v>0</v>
      </c>
      <c r="P22" s="2">
        <f>+VLOOKUP(B22,Factor_Presion!$B$5:$F$66,5,FALSE)</f>
        <v>0</v>
      </c>
      <c r="Q22" s="32">
        <f t="shared" si="4"/>
        <v>8.9779793369961514</v>
      </c>
      <c r="S22" s="220">
        <f t="shared" si="0"/>
        <v>348</v>
      </c>
      <c r="T22" s="3">
        <f t="shared" si="5"/>
        <v>0</v>
      </c>
    </row>
    <row r="23" spans="2:20" x14ac:dyDescent="0.25">
      <c r="B23" s="192" t="s">
        <v>110</v>
      </c>
      <c r="C23" s="193" t="s">
        <v>320</v>
      </c>
      <c r="D23" s="192" t="s">
        <v>277</v>
      </c>
      <c r="E23" s="194">
        <f>+VLOOKUP($B23,DatosBase!$B$5:$G$70,4,FALSE)</f>
        <v>0</v>
      </c>
      <c r="F23" s="195">
        <f>+VLOOKUP(B23,DatosBase!$B$5:$G$70,5,FALSE)</f>
        <v>0</v>
      </c>
      <c r="G23" s="196">
        <f t="shared" si="1"/>
        <v>0</v>
      </c>
      <c r="H23" s="196">
        <f>+VLOOKUP(B23,DatosBase!$B$5:$G$70,6,FALSE)</f>
        <v>0</v>
      </c>
      <c r="I23" s="196">
        <f t="shared" si="2"/>
        <v>0</v>
      </c>
      <c r="K23" s="1">
        <f>+VLOOKUP(B23,PRIORIDADES!$H$5:$O$149,8,FALSE)</f>
        <v>1</v>
      </c>
      <c r="L23" s="46">
        <v>1</v>
      </c>
      <c r="M23" s="23">
        <f t="shared" si="3"/>
        <v>1</v>
      </c>
      <c r="O23" s="64">
        <v>0</v>
      </c>
      <c r="P23" s="2">
        <f>+VLOOKUP(B23,Factor_Presion!$B$5:$F$66,5,FALSE)</f>
        <v>0</v>
      </c>
      <c r="Q23" s="32">
        <f t="shared" si="4"/>
        <v>0</v>
      </c>
      <c r="S23" s="9">
        <f t="shared" si="0"/>
        <v>0</v>
      </c>
      <c r="T23" s="3">
        <f t="shared" si="5"/>
        <v>0</v>
      </c>
    </row>
    <row r="24" spans="2:20" x14ac:dyDescent="0.25">
      <c r="B24" s="192" t="s">
        <v>111</v>
      </c>
      <c r="C24" s="193" t="s">
        <v>320</v>
      </c>
      <c r="D24" s="192" t="s">
        <v>278</v>
      </c>
      <c r="E24" s="194">
        <f>+VLOOKUP($B24,DatosBase!$B$5:$G$70,4,FALSE)</f>
        <v>0</v>
      </c>
      <c r="F24" s="195">
        <f>+VLOOKUP(B24,DatosBase!$B$5:$G$70,5,FALSE)</f>
        <v>0</v>
      </c>
      <c r="G24" s="196">
        <f t="shared" si="1"/>
        <v>0</v>
      </c>
      <c r="H24" s="196">
        <f>+VLOOKUP(B24,DatosBase!$B$5:$G$70,6,FALSE)</f>
        <v>0</v>
      </c>
      <c r="I24" s="196">
        <f t="shared" si="2"/>
        <v>0</v>
      </c>
      <c r="K24" s="1">
        <f>+VLOOKUP(B24,PRIORIDADES!$H$5:$O$149,8,FALSE)</f>
        <v>1</v>
      </c>
      <c r="L24" s="46">
        <v>1</v>
      </c>
      <c r="M24" s="23">
        <f t="shared" si="3"/>
        <v>1</v>
      </c>
      <c r="O24" s="64">
        <v>0</v>
      </c>
      <c r="P24" s="2">
        <f>+VLOOKUP(B24,Factor_Presion!$B$5:$F$66,5,FALSE)</f>
        <v>0</v>
      </c>
      <c r="Q24" s="32">
        <f t="shared" si="4"/>
        <v>0</v>
      </c>
      <c r="S24" s="9">
        <f t="shared" si="0"/>
        <v>0</v>
      </c>
      <c r="T24" s="3">
        <f t="shared" si="5"/>
        <v>0</v>
      </c>
    </row>
    <row r="25" spans="2:20" x14ac:dyDescent="0.25">
      <c r="B25" s="1" t="s">
        <v>12</v>
      </c>
      <c r="C25" s="8" t="s">
        <v>381</v>
      </c>
      <c r="D25" s="1" t="s">
        <v>11</v>
      </c>
      <c r="E25" s="9">
        <f>+VLOOKUP($B25,DatosBase!$B$5:$G$70,4,FALSE)</f>
        <v>44305</v>
      </c>
      <c r="F25" s="18">
        <f>+VLOOKUP(B25,DatosBase!$B$5:$G$70,5,FALSE)</f>
        <v>3.0216857697758892E-2</v>
      </c>
      <c r="G25" s="3">
        <f t="shared" si="1"/>
        <v>483.46972316414229</v>
      </c>
      <c r="H25" s="3">
        <f>+VLOOKUP(B25,DatosBase!$B$5:$G$70,6,FALSE)</f>
        <v>0</v>
      </c>
      <c r="I25" s="3">
        <f t="shared" si="2"/>
        <v>483.46972316414229</v>
      </c>
      <c r="K25" s="1">
        <f>+VLOOKUP(B25,PRIORIDADES!$H$5:$O$149,8,FALSE)</f>
        <v>1</v>
      </c>
      <c r="L25" s="46">
        <v>1</v>
      </c>
      <c r="M25" s="23">
        <f t="shared" si="3"/>
        <v>1</v>
      </c>
      <c r="O25" s="64">
        <v>0</v>
      </c>
      <c r="P25" s="2">
        <f>+VLOOKUP(B25,Factor_Presion!$B$5:$F$66,5,FALSE)</f>
        <v>0.22799999999999998</v>
      </c>
      <c r="Q25" s="32">
        <f t="shared" si="4"/>
        <v>483.46972316414229</v>
      </c>
      <c r="S25" s="9">
        <f t="shared" si="0"/>
        <v>44305</v>
      </c>
      <c r="T25" s="3">
        <f t="shared" si="5"/>
        <v>0</v>
      </c>
    </row>
    <row r="26" spans="2:20" x14ac:dyDescent="0.25">
      <c r="B26" s="1" t="s">
        <v>13</v>
      </c>
      <c r="C26" s="8" t="s">
        <v>325</v>
      </c>
      <c r="D26" s="1" t="s">
        <v>113</v>
      </c>
      <c r="E26" s="9">
        <f>+VLOOKUP($B26,DatosBase!$B$5:$G$70,4,FALSE)</f>
        <v>56608</v>
      </c>
      <c r="F26" s="18">
        <f>+VLOOKUP(B26,DatosBase!$B$5:$G$70,5,FALSE)</f>
        <v>3.8075526763943761E-2</v>
      </c>
      <c r="G26" s="3">
        <f t="shared" si="1"/>
        <v>609.20842822310021</v>
      </c>
      <c r="H26" s="3">
        <f>+VLOOKUP(B26,DatosBase!$B$5:$G$70,6,FALSE)</f>
        <v>0</v>
      </c>
      <c r="I26" s="3">
        <f t="shared" si="2"/>
        <v>609.20842822310021</v>
      </c>
      <c r="K26" s="1">
        <f>+VLOOKUP(B26,PRIORIDADES!$H$5:$O$149,8,FALSE)</f>
        <v>2</v>
      </c>
      <c r="L26" s="46">
        <v>1</v>
      </c>
      <c r="M26" s="23">
        <f t="shared" si="3"/>
        <v>1</v>
      </c>
      <c r="O26" s="64">
        <v>0</v>
      </c>
      <c r="P26" s="2">
        <f>+VLOOKUP(B26,Factor_Presion!$B$5:$F$66,5,FALSE)</f>
        <v>6.8399999999999989E-2</v>
      </c>
      <c r="Q26" s="32">
        <f t="shared" si="4"/>
        <v>609.20842822310021</v>
      </c>
      <c r="S26" s="9">
        <f t="shared" si="0"/>
        <v>56608</v>
      </c>
      <c r="T26" s="3">
        <f t="shared" si="5"/>
        <v>0</v>
      </c>
    </row>
    <row r="27" spans="2:20" x14ac:dyDescent="0.25">
      <c r="B27" s="1" t="s">
        <v>56</v>
      </c>
      <c r="C27" s="8" t="s">
        <v>325</v>
      </c>
      <c r="D27" s="1" t="s">
        <v>55</v>
      </c>
      <c r="E27" s="9">
        <f>+VLOOKUP($B27,DatosBase!$B$5:$G$70,4,FALSE)</f>
        <v>7211</v>
      </c>
      <c r="F27" s="18">
        <f>+VLOOKUP(B27,DatosBase!$B$5:$G$70,5,FALSE)</f>
        <v>3.8172476904366225E-3</v>
      </c>
      <c r="G27" s="3">
        <f t="shared" si="1"/>
        <v>61.075963046985962</v>
      </c>
      <c r="H27" s="3">
        <f>+VLOOKUP(B27,DatosBase!$B$5:$G$70,6,FALSE)</f>
        <v>73.134780626448332</v>
      </c>
      <c r="I27" s="3">
        <f t="shared" si="2"/>
        <v>0</v>
      </c>
      <c r="K27" s="1">
        <f>+VLOOKUP(B27,PRIORIDADES!$H$5:$O$149,8,FALSE)</f>
        <v>1</v>
      </c>
      <c r="L27" s="46">
        <v>1</v>
      </c>
      <c r="M27" s="23">
        <f t="shared" si="3"/>
        <v>1</v>
      </c>
      <c r="O27" s="64">
        <v>0</v>
      </c>
      <c r="P27" s="2">
        <f>+VLOOKUP(B27,Factor_Presion!$B$5:$F$66,5,FALSE)</f>
        <v>0</v>
      </c>
      <c r="Q27" s="32">
        <f t="shared" si="4"/>
        <v>0</v>
      </c>
      <c r="S27" s="9">
        <f t="shared" si="0"/>
        <v>7211</v>
      </c>
      <c r="T27" s="3">
        <f t="shared" si="5"/>
        <v>0</v>
      </c>
    </row>
    <row r="28" spans="2:20" x14ac:dyDescent="0.25">
      <c r="B28" s="1" t="s">
        <v>58</v>
      </c>
      <c r="C28" s="8" t="s">
        <v>325</v>
      </c>
      <c r="D28" s="1" t="s">
        <v>57</v>
      </c>
      <c r="E28" s="9">
        <f>+VLOOKUP($B28,DatosBase!$B$5:$G$70,4,FALSE)</f>
        <v>18543</v>
      </c>
      <c r="F28" s="18">
        <f>+VLOOKUP(B28,DatosBase!$B$5:$G$70,5,FALSE)</f>
        <v>1.035513733021195E-2</v>
      </c>
      <c r="G28" s="3">
        <f t="shared" si="1"/>
        <v>165.68219728339119</v>
      </c>
      <c r="H28" s="3">
        <f>+VLOOKUP(B28,DatosBase!$B$5:$G$70,6,FALSE)</f>
        <v>138.49</v>
      </c>
      <c r="I28" s="3">
        <f t="shared" si="2"/>
        <v>27.192197283391181</v>
      </c>
      <c r="K28" s="1">
        <f>+VLOOKUP(B28,PRIORIDADES!$H$5:$O$149,8,FALSE)</f>
        <v>1</v>
      </c>
      <c r="L28" s="46">
        <v>1</v>
      </c>
      <c r="M28" s="23">
        <f t="shared" si="3"/>
        <v>1</v>
      </c>
      <c r="O28" s="64">
        <v>0</v>
      </c>
      <c r="P28" s="2">
        <f>+VLOOKUP(B28,Factor_Presion!$B$5:$F$66,5,FALSE)</f>
        <v>0</v>
      </c>
      <c r="Q28" s="32">
        <f t="shared" si="4"/>
        <v>27.192197283391181</v>
      </c>
      <c r="S28" s="9">
        <f t="shared" si="0"/>
        <v>18543</v>
      </c>
      <c r="T28" s="3">
        <f t="shared" si="5"/>
        <v>0</v>
      </c>
    </row>
    <row r="29" spans="2:20" x14ac:dyDescent="0.25">
      <c r="B29" s="1" t="s">
        <v>62</v>
      </c>
      <c r="C29" s="8" t="s">
        <v>325</v>
      </c>
      <c r="D29" s="1" t="s">
        <v>61</v>
      </c>
      <c r="E29" s="9">
        <f>+VLOOKUP($B29,DatosBase!$B$5:$G$70,4,FALSE)</f>
        <v>26815</v>
      </c>
      <c r="F29" s="18">
        <f>+VLOOKUP(B29,DatosBase!$B$5:$G$70,5,FALSE)</f>
        <v>1.7692940434722807E-2</v>
      </c>
      <c r="G29" s="3">
        <f t="shared" si="1"/>
        <v>283.08704695556492</v>
      </c>
      <c r="H29" s="3">
        <f>+VLOOKUP(B29,DatosBase!$B$5:$G$70,6,FALSE)</f>
        <v>0</v>
      </c>
      <c r="I29" s="3">
        <f t="shared" si="2"/>
        <v>283.08704695556492</v>
      </c>
      <c r="K29" s="1">
        <f>+VLOOKUP(B29,PRIORIDADES!$H$5:$O$149,8,FALSE)</f>
        <v>1</v>
      </c>
      <c r="L29" s="46">
        <v>1</v>
      </c>
      <c r="M29" s="23">
        <f t="shared" si="3"/>
        <v>1</v>
      </c>
      <c r="O29" s="64">
        <v>0</v>
      </c>
      <c r="P29" s="2">
        <f>+VLOOKUP(B29,Factor_Presion!$B$5:$F$66,5,FALSE)</f>
        <v>0.13679999999999998</v>
      </c>
      <c r="Q29" s="32">
        <f t="shared" si="4"/>
        <v>283.08704695556492</v>
      </c>
      <c r="S29" s="9">
        <f t="shared" si="0"/>
        <v>26815</v>
      </c>
      <c r="T29" s="3">
        <f t="shared" si="5"/>
        <v>0</v>
      </c>
    </row>
    <row r="30" spans="2:20" x14ac:dyDescent="0.25">
      <c r="B30" s="1" t="s">
        <v>14</v>
      </c>
      <c r="C30" s="8" t="s">
        <v>323</v>
      </c>
      <c r="D30" s="1" t="s">
        <v>114</v>
      </c>
      <c r="E30" s="9">
        <f>+VLOOKUP($B30,DatosBase!$B$5:$G$70,4,FALSE)</f>
        <v>12380</v>
      </c>
      <c r="F30" s="18">
        <f>+VLOOKUP(B30,DatosBase!$B$5:$G$70,5,FALSE)</f>
        <v>9.0445466214200323E-3</v>
      </c>
      <c r="G30" s="3">
        <f t="shared" si="1"/>
        <v>144.71274594272052</v>
      </c>
      <c r="H30" s="3">
        <f>+VLOOKUP(B30,DatosBase!$B$5:$G$70,6,FALSE)</f>
        <v>0</v>
      </c>
      <c r="I30" s="3">
        <f t="shared" si="2"/>
        <v>144.71274594272052</v>
      </c>
      <c r="K30" s="1">
        <f>+VLOOKUP(B30,PRIORIDADES!$H$5:$O$149,8,FALSE)</f>
        <v>1</v>
      </c>
      <c r="L30" s="46">
        <v>1</v>
      </c>
      <c r="M30" s="23">
        <f t="shared" si="3"/>
        <v>1</v>
      </c>
      <c r="O30" s="64">
        <v>0</v>
      </c>
      <c r="P30" s="2">
        <f>+VLOOKUP(B30,Factor_Presion!$B$5:$F$66,5,FALSE)</f>
        <v>6.8399999999999989E-2</v>
      </c>
      <c r="Q30" s="32">
        <f t="shared" si="4"/>
        <v>144.71274594272052</v>
      </c>
      <c r="S30" s="220">
        <f t="shared" si="0"/>
        <v>12380</v>
      </c>
      <c r="T30" s="3">
        <f t="shared" si="5"/>
        <v>0</v>
      </c>
    </row>
    <row r="31" spans="2:20" x14ac:dyDescent="0.25">
      <c r="B31" s="1" t="s">
        <v>87</v>
      </c>
      <c r="C31" s="8" t="s">
        <v>323</v>
      </c>
      <c r="D31" s="1" t="s">
        <v>86</v>
      </c>
      <c r="E31" s="9">
        <f>+VLOOKUP($B31,DatosBase!$B$5:$G$70,4,FALSE)</f>
        <v>1510</v>
      </c>
      <c r="F31" s="18">
        <f>+VLOOKUP(B31,DatosBase!$B$5:$G$70,5,FALSE)</f>
        <v>2.3700391633428774E-3</v>
      </c>
      <c r="G31" s="3">
        <f t="shared" si="1"/>
        <v>37.920626613486036</v>
      </c>
      <c r="H31" s="3">
        <f>+VLOOKUP(B31,DatosBase!$B$5:$G$70,6,FALSE)</f>
        <v>0</v>
      </c>
      <c r="I31" s="3">
        <f t="shared" si="2"/>
        <v>37.920626613486036</v>
      </c>
      <c r="K31" s="1">
        <f>+VLOOKUP(B31,PRIORIDADES!$H$5:$O$149,8,FALSE)</f>
        <v>1</v>
      </c>
      <c r="L31" s="46">
        <v>1</v>
      </c>
      <c r="M31" s="23">
        <f t="shared" si="3"/>
        <v>1</v>
      </c>
      <c r="O31" s="64">
        <v>0</v>
      </c>
      <c r="P31" s="2">
        <f>+VLOOKUP(B31,Factor_Presion!$B$5:$F$66,5,FALSE)</f>
        <v>0</v>
      </c>
      <c r="Q31" s="32">
        <f t="shared" si="4"/>
        <v>37.920626613486036</v>
      </c>
      <c r="S31" s="220">
        <f t="shared" si="0"/>
        <v>1510</v>
      </c>
      <c r="T31" s="3">
        <f t="shared" si="5"/>
        <v>0</v>
      </c>
    </row>
    <row r="32" spans="2:20" x14ac:dyDescent="0.25">
      <c r="B32" s="1" t="s">
        <v>97</v>
      </c>
      <c r="C32" s="8" t="s">
        <v>323</v>
      </c>
      <c r="D32" s="1" t="s">
        <v>96</v>
      </c>
      <c r="E32" s="9">
        <f>+VLOOKUP($B32,DatosBase!$B$5:$G$70,4,FALSE)</f>
        <v>447</v>
      </c>
      <c r="F32" s="18">
        <f>+VLOOKUP(B32,DatosBase!$B$5:$G$70,5,FALSE)</f>
        <v>9.804432053614968E-4</v>
      </c>
      <c r="G32" s="3">
        <f t="shared" si="1"/>
        <v>15.687091285783948</v>
      </c>
      <c r="H32" s="3">
        <f>+VLOOKUP(B32,DatosBase!$B$5:$G$70,6,FALSE)</f>
        <v>0</v>
      </c>
      <c r="I32" s="3">
        <f t="shared" si="2"/>
        <v>15.687091285783948</v>
      </c>
      <c r="K32" s="1">
        <f>+VLOOKUP(B32,PRIORIDADES!$H$5:$O$149,8,FALSE)</f>
        <v>1</v>
      </c>
      <c r="L32" s="46">
        <v>1</v>
      </c>
      <c r="M32" s="23">
        <f t="shared" si="3"/>
        <v>1</v>
      </c>
      <c r="O32" s="64">
        <v>0</v>
      </c>
      <c r="P32" s="2">
        <f>+VLOOKUP(B32,Factor_Presion!$B$5:$F$66,5,FALSE)</f>
        <v>0</v>
      </c>
      <c r="Q32" s="32">
        <f t="shared" si="4"/>
        <v>15.687091285783948</v>
      </c>
      <c r="S32" s="220">
        <f t="shared" si="0"/>
        <v>447</v>
      </c>
      <c r="T32" s="3">
        <f t="shared" si="5"/>
        <v>0</v>
      </c>
    </row>
    <row r="33" spans="2:20" x14ac:dyDescent="0.25">
      <c r="B33" s="1" t="s">
        <v>99</v>
      </c>
      <c r="C33" s="8" t="s">
        <v>323</v>
      </c>
      <c r="D33" s="1" t="s">
        <v>98</v>
      </c>
      <c r="E33" s="9">
        <f>+VLOOKUP($B33,DatosBase!$B$5:$G$70,4,FALSE)</f>
        <v>190</v>
      </c>
      <c r="F33" s="18">
        <f>+VLOOKUP(B33,DatosBase!$B$5:$G$70,5,FALSE)</f>
        <v>2.5894849375650568E-4</v>
      </c>
      <c r="G33" s="3">
        <f t="shared" si="1"/>
        <v>4.1431759001040911</v>
      </c>
      <c r="H33" s="3">
        <f>+VLOOKUP(B33,DatosBase!$B$5:$G$70,6,FALSE)</f>
        <v>0</v>
      </c>
      <c r="I33" s="3">
        <f t="shared" si="2"/>
        <v>4.1431759001040911</v>
      </c>
      <c r="K33" s="1">
        <f>+VLOOKUP(B33,PRIORIDADES!$H$5:$O$149,8,FALSE)</f>
        <v>1</v>
      </c>
      <c r="L33" s="46">
        <v>1</v>
      </c>
      <c r="M33" s="23">
        <f t="shared" si="3"/>
        <v>1</v>
      </c>
      <c r="O33" s="64">
        <v>0</v>
      </c>
      <c r="P33" s="2">
        <f>+VLOOKUP(B33,Factor_Presion!$B$5:$F$66,5,FALSE)</f>
        <v>0</v>
      </c>
      <c r="Q33" s="32">
        <f t="shared" si="4"/>
        <v>4.1431759001040911</v>
      </c>
      <c r="S33" s="220">
        <f t="shared" si="0"/>
        <v>190</v>
      </c>
      <c r="T33" s="3">
        <f t="shared" si="5"/>
        <v>0</v>
      </c>
    </row>
    <row r="34" spans="2:20" x14ac:dyDescent="0.25">
      <c r="B34" s="1" t="s">
        <v>15</v>
      </c>
      <c r="C34" s="8" t="s">
        <v>329</v>
      </c>
      <c r="D34" s="1" t="s">
        <v>115</v>
      </c>
      <c r="E34" s="9">
        <f>+VLOOKUP($B34,DatosBase!$B$5:$G$70,4,FALSE)</f>
        <v>28594</v>
      </c>
      <c r="F34" s="18">
        <f>+VLOOKUP(B34,DatosBase!$B$5:$G$70,5,FALSE)</f>
        <v>2.0070505008137236E-2</v>
      </c>
      <c r="G34" s="3">
        <f t="shared" si="1"/>
        <v>321.12808013019577</v>
      </c>
      <c r="H34" s="3">
        <f>+VLOOKUP(B34,DatosBase!$B$5:$G$70,6,FALSE)</f>
        <v>0</v>
      </c>
      <c r="I34" s="3">
        <f t="shared" si="2"/>
        <v>321.12808013019577</v>
      </c>
      <c r="K34" s="1">
        <f>+VLOOKUP(B34,PRIORIDADES!$H$5:$O$149,8,FALSE)</f>
        <v>2</v>
      </c>
      <c r="L34" s="46">
        <v>1</v>
      </c>
      <c r="M34" s="23">
        <f t="shared" si="3"/>
        <v>1</v>
      </c>
      <c r="O34" s="64">
        <v>0</v>
      </c>
      <c r="P34" s="2">
        <f>+VLOOKUP(B34,Factor_Presion!$B$5:$F$66,5,FALSE)</f>
        <v>0.11399999999999999</v>
      </c>
      <c r="Q34" s="32">
        <f t="shared" si="4"/>
        <v>321.12808013019577</v>
      </c>
      <c r="S34" s="9">
        <f t="shared" si="0"/>
        <v>28594</v>
      </c>
      <c r="T34" s="3">
        <f t="shared" si="5"/>
        <v>0</v>
      </c>
    </row>
    <row r="35" spans="2:20" x14ac:dyDescent="0.25">
      <c r="B35" s="1" t="s">
        <v>16</v>
      </c>
      <c r="C35" s="8" t="s">
        <v>329</v>
      </c>
      <c r="D35" s="1" t="s">
        <v>116</v>
      </c>
      <c r="E35" s="9">
        <f>+VLOOKUP($B35,DatosBase!$B$5:$G$70,4,FALSE)</f>
        <v>53156</v>
      </c>
      <c r="F35" s="18">
        <f>+VLOOKUP(B35,DatosBase!$B$5:$G$70,5,FALSE)</f>
        <v>3.886361247939045E-2</v>
      </c>
      <c r="G35" s="3">
        <f t="shared" si="1"/>
        <v>621.81779967024715</v>
      </c>
      <c r="H35" s="3">
        <f>+VLOOKUP(B35,DatosBase!$B$5:$G$70,6,FALSE)</f>
        <v>0</v>
      </c>
      <c r="I35" s="3">
        <f t="shared" si="2"/>
        <v>621.81779967024715</v>
      </c>
      <c r="K35" s="1">
        <f>+VLOOKUP(B35,PRIORIDADES!$H$5:$O$149,8,FALSE)</f>
        <v>2</v>
      </c>
      <c r="L35" s="46">
        <v>1</v>
      </c>
      <c r="M35" s="23">
        <f t="shared" si="3"/>
        <v>1</v>
      </c>
      <c r="O35" s="64">
        <v>0</v>
      </c>
      <c r="P35" s="2">
        <f>+VLOOKUP(B35,Factor_Presion!$B$5:$F$66,5,FALSE)</f>
        <v>0.18240000000000003</v>
      </c>
      <c r="Q35" s="32">
        <f t="shared" si="4"/>
        <v>621.81779967024715</v>
      </c>
      <c r="S35" s="9">
        <f t="shared" si="0"/>
        <v>53156</v>
      </c>
      <c r="T35" s="3">
        <f t="shared" si="5"/>
        <v>0</v>
      </c>
    </row>
    <row r="36" spans="2:20" x14ac:dyDescent="0.25">
      <c r="B36" s="1" t="s">
        <v>17</v>
      </c>
      <c r="C36" s="8" t="s">
        <v>329</v>
      </c>
      <c r="D36" s="1" t="s">
        <v>117</v>
      </c>
      <c r="E36" s="9">
        <f>+VLOOKUP($B36,DatosBase!$B$5:$G$70,4,FALSE)</f>
        <v>20400</v>
      </c>
      <c r="F36" s="18">
        <f>+VLOOKUP(B36,DatosBase!$B$5:$G$70,5,FALSE)</f>
        <v>1.3097824156578876E-2</v>
      </c>
      <c r="G36" s="3">
        <f t="shared" si="1"/>
        <v>209.56518650526201</v>
      </c>
      <c r="H36" s="3">
        <f>+VLOOKUP(B36,DatosBase!$B$5:$G$70,6,FALSE)</f>
        <v>0</v>
      </c>
      <c r="I36" s="3">
        <f t="shared" si="2"/>
        <v>209.56518650526201</v>
      </c>
      <c r="K36" s="1">
        <f>+VLOOKUP(B36,PRIORIDADES!$H$5:$O$149,8,FALSE)</f>
        <v>1</v>
      </c>
      <c r="L36" s="46">
        <v>1</v>
      </c>
      <c r="M36" s="23">
        <f t="shared" si="3"/>
        <v>1</v>
      </c>
      <c r="O36" s="64">
        <v>0</v>
      </c>
      <c r="P36" s="2">
        <f>+VLOOKUP(B36,Factor_Presion!$B$5:$F$66,5,FALSE)</f>
        <v>0</v>
      </c>
      <c r="Q36" s="32">
        <f t="shared" si="4"/>
        <v>209.56518650526201</v>
      </c>
      <c r="S36" s="9">
        <f t="shared" si="0"/>
        <v>20400</v>
      </c>
      <c r="T36" s="3">
        <f t="shared" si="5"/>
        <v>0</v>
      </c>
    </row>
    <row r="37" spans="2:20" x14ac:dyDescent="0.25">
      <c r="B37" s="1" t="s">
        <v>101</v>
      </c>
      <c r="C37" s="8" t="s">
        <v>331</v>
      </c>
      <c r="D37" s="1" t="s">
        <v>100</v>
      </c>
      <c r="E37" s="9">
        <f>+VLOOKUP($B37,DatosBase!$B$5:$G$70,4,FALSE)</f>
        <v>256</v>
      </c>
      <c r="F37" s="18">
        <f>+VLOOKUP(B37,DatosBase!$B$5:$G$70,5,FALSE)</f>
        <v>8.7560326413033899E-4</v>
      </c>
      <c r="G37" s="3">
        <f t="shared" si="1"/>
        <v>14.009652226085423</v>
      </c>
      <c r="H37" s="3">
        <f>+VLOOKUP(B37,DatosBase!$B$5:$G$70,6,FALSE)</f>
        <v>0</v>
      </c>
      <c r="I37" s="3">
        <f t="shared" si="2"/>
        <v>14.009652226085423</v>
      </c>
      <c r="K37" s="1">
        <f>+VLOOKUP(B37,PRIORIDADES!$H$5:$O$149,8,FALSE)</f>
        <v>2</v>
      </c>
      <c r="L37" s="46">
        <v>1</v>
      </c>
      <c r="M37" s="23">
        <f t="shared" si="3"/>
        <v>1</v>
      </c>
      <c r="O37" s="64">
        <v>0</v>
      </c>
      <c r="P37" s="2">
        <f>+VLOOKUP(B37,Factor_Presion!$B$5:$F$66,5,FALSE)</f>
        <v>0</v>
      </c>
      <c r="Q37" s="32">
        <f t="shared" si="4"/>
        <v>14.009652226085423</v>
      </c>
      <c r="S37" s="220">
        <f t="shared" si="0"/>
        <v>256</v>
      </c>
      <c r="T37" s="3">
        <f t="shared" si="5"/>
        <v>0</v>
      </c>
    </row>
    <row r="38" spans="2:20" x14ac:dyDescent="0.25">
      <c r="B38" s="1" t="s">
        <v>103</v>
      </c>
      <c r="C38" s="8" t="s">
        <v>331</v>
      </c>
      <c r="D38" s="1" t="s">
        <v>102</v>
      </c>
      <c r="E38" s="9">
        <f>+VLOOKUP($B38,DatosBase!$B$5:$G$70,4,FALSE)</f>
        <v>138</v>
      </c>
      <c r="F38" s="18">
        <f>+VLOOKUP(B38,DatosBase!$B$5:$G$70,5,FALSE)</f>
        <v>7.0825680939427176E-4</v>
      </c>
      <c r="G38" s="3">
        <f t="shared" si="1"/>
        <v>11.332108950308347</v>
      </c>
      <c r="H38" s="3">
        <f>+VLOOKUP(B38,DatosBase!$B$5:$G$70,6,FALSE)</f>
        <v>0</v>
      </c>
      <c r="I38" s="3">
        <f t="shared" si="2"/>
        <v>11.332108950308347</v>
      </c>
      <c r="K38" s="1">
        <f>+VLOOKUP(B38,PRIORIDADES!$H$5:$O$149,8,FALSE)</f>
        <v>2</v>
      </c>
      <c r="L38" s="46">
        <v>1</v>
      </c>
      <c r="M38" s="23">
        <f t="shared" si="3"/>
        <v>1</v>
      </c>
      <c r="O38" s="64">
        <v>0</v>
      </c>
      <c r="P38" s="2">
        <f>+VLOOKUP(B38,Factor_Presion!$B$5:$F$66,5,FALSE)</f>
        <v>0</v>
      </c>
      <c r="Q38" s="32">
        <f t="shared" si="4"/>
        <v>11.332108950308347</v>
      </c>
      <c r="S38" s="220">
        <f t="shared" si="0"/>
        <v>138</v>
      </c>
      <c r="T38" s="3">
        <f t="shared" si="5"/>
        <v>0</v>
      </c>
    </row>
    <row r="39" spans="2:20" x14ac:dyDescent="0.25">
      <c r="B39" s="1" t="s">
        <v>105</v>
      </c>
      <c r="C39" s="8" t="s">
        <v>331</v>
      </c>
      <c r="D39" s="1" t="s">
        <v>104</v>
      </c>
      <c r="E39" s="9">
        <f>+VLOOKUP($B39,DatosBase!$B$5:$G$70,4,FALSE)</f>
        <v>632</v>
      </c>
      <c r="F39" s="18">
        <f>+VLOOKUP(B39,DatosBase!$B$5:$G$70,5,FALSE)</f>
        <v>1.861607377895603E-3</v>
      </c>
      <c r="G39" s="3">
        <f t="shared" si="1"/>
        <v>29.785718046329649</v>
      </c>
      <c r="H39" s="3">
        <f>+VLOOKUP(B39,DatosBase!$B$5:$G$70,6,FALSE)</f>
        <v>0</v>
      </c>
      <c r="I39" s="3">
        <f t="shared" si="2"/>
        <v>29.785718046329649</v>
      </c>
      <c r="K39" s="1">
        <f>+VLOOKUP(B39,PRIORIDADES!$H$5:$O$149,8,FALSE)</f>
        <v>2</v>
      </c>
      <c r="L39" s="46">
        <v>1</v>
      </c>
      <c r="M39" s="23">
        <f t="shared" si="3"/>
        <v>1</v>
      </c>
      <c r="O39" s="64">
        <v>0</v>
      </c>
      <c r="P39" s="2">
        <f>+VLOOKUP(B39,Factor_Presion!$B$5:$F$66,5,FALSE)</f>
        <v>0.22799999999999998</v>
      </c>
      <c r="Q39" s="32">
        <f t="shared" si="4"/>
        <v>29.785718046329649</v>
      </c>
      <c r="S39" s="220">
        <f t="shared" si="0"/>
        <v>632</v>
      </c>
      <c r="T39" s="3">
        <f t="shared" si="5"/>
        <v>0</v>
      </c>
    </row>
    <row r="40" spans="2:20" x14ac:dyDescent="0.25">
      <c r="B40" s="1" t="s">
        <v>19</v>
      </c>
      <c r="C40" s="8" t="s">
        <v>334</v>
      </c>
      <c r="D40" s="1" t="s">
        <v>18</v>
      </c>
      <c r="E40" s="9">
        <f>+VLOOKUP($B40,DatosBase!$B$5:$G$70,4,FALSE)</f>
        <v>4607</v>
      </c>
      <c r="F40" s="18">
        <f>+VLOOKUP(B40,DatosBase!$B$5:$G$70,5,FALSE)</f>
        <v>3.3378279960866964E-3</v>
      </c>
      <c r="G40" s="3">
        <f t="shared" si="1"/>
        <v>53.405247937387145</v>
      </c>
      <c r="H40" s="3">
        <f>+VLOOKUP(B40,DatosBase!$B$5:$G$70,6,FALSE)</f>
        <v>0</v>
      </c>
      <c r="I40" s="3">
        <f t="shared" si="2"/>
        <v>53.405247937387145</v>
      </c>
      <c r="K40" s="1">
        <f>+VLOOKUP(B40,PRIORIDADES!$H$5:$O$149,8,FALSE)</f>
        <v>1</v>
      </c>
      <c r="L40" s="46">
        <v>1</v>
      </c>
      <c r="M40" s="23">
        <f t="shared" si="3"/>
        <v>1</v>
      </c>
      <c r="O40" s="64">
        <v>0</v>
      </c>
      <c r="P40" s="2">
        <f>+VLOOKUP(B40,Factor_Presion!$B$5:$F$66,5,FALSE)</f>
        <v>0.11399999999999999</v>
      </c>
      <c r="Q40" s="32">
        <f t="shared" si="4"/>
        <v>53.405247937387145</v>
      </c>
      <c r="S40" s="220">
        <f t="shared" si="0"/>
        <v>4607</v>
      </c>
      <c r="T40" s="3">
        <f t="shared" si="5"/>
        <v>0</v>
      </c>
    </row>
    <row r="41" spans="2:20" x14ac:dyDescent="0.25">
      <c r="B41" s="1" t="s">
        <v>21</v>
      </c>
      <c r="C41" s="8" t="s">
        <v>334</v>
      </c>
      <c r="D41" s="1" t="s">
        <v>20</v>
      </c>
      <c r="E41" s="9">
        <f>+VLOOKUP($B41,DatosBase!$B$5:$G$70,4,FALSE)</f>
        <v>9116</v>
      </c>
      <c r="F41" s="18">
        <f>+VLOOKUP(B41,DatosBase!$B$5:$G$70,5,FALSE)</f>
        <v>1.1255923242308776E-2</v>
      </c>
      <c r="G41" s="3">
        <f t="shared" si="1"/>
        <v>180.09477187694043</v>
      </c>
      <c r="H41" s="3">
        <f>+VLOOKUP(B41,DatosBase!$B$5:$G$70,6,FALSE)</f>
        <v>0</v>
      </c>
      <c r="I41" s="3">
        <f t="shared" si="2"/>
        <v>180.09477187694043</v>
      </c>
      <c r="K41" s="1">
        <f>+VLOOKUP(B41,PRIORIDADES!$H$5:$O$149,8,FALSE)</f>
        <v>1</v>
      </c>
      <c r="L41" s="46">
        <v>1</v>
      </c>
      <c r="M41" s="23">
        <f t="shared" si="3"/>
        <v>1</v>
      </c>
      <c r="O41" s="64">
        <v>0</v>
      </c>
      <c r="P41" s="2">
        <f>+VLOOKUP(B41,Factor_Presion!$B$5:$F$66,5,FALSE)</f>
        <v>0.11399999999999999</v>
      </c>
      <c r="Q41" s="32">
        <f t="shared" si="4"/>
        <v>180.09477187694043</v>
      </c>
      <c r="S41" s="220">
        <f t="shared" si="0"/>
        <v>9116</v>
      </c>
      <c r="T41" s="3">
        <f t="shared" si="5"/>
        <v>0</v>
      </c>
    </row>
    <row r="42" spans="2:20" x14ac:dyDescent="0.25">
      <c r="B42" s="1" t="s">
        <v>24</v>
      </c>
      <c r="C42" s="8" t="s">
        <v>334</v>
      </c>
      <c r="D42" s="1" t="s">
        <v>23</v>
      </c>
      <c r="E42" s="9">
        <f>+VLOOKUP($B42,DatosBase!$B$5:$G$70,4,FALSE)</f>
        <v>9298</v>
      </c>
      <c r="F42" s="18">
        <f>+VLOOKUP(B42,DatosBase!$B$5:$G$70,5,FALSE)</f>
        <v>9.4276496620780068E-3</v>
      </c>
      <c r="G42" s="3">
        <f t="shared" si="1"/>
        <v>150.84239459324812</v>
      </c>
      <c r="H42" s="3">
        <f>+VLOOKUP(B42,DatosBase!$B$5:$G$70,6,FALSE)</f>
        <v>0</v>
      </c>
      <c r="I42" s="3">
        <f t="shared" si="2"/>
        <v>150.84239459324812</v>
      </c>
      <c r="K42" s="1">
        <f>+VLOOKUP(B42,PRIORIDADES!$H$5:$O$149,8,FALSE)</f>
        <v>1</v>
      </c>
      <c r="L42" s="46">
        <v>1</v>
      </c>
      <c r="M42" s="23">
        <f t="shared" si="3"/>
        <v>1</v>
      </c>
      <c r="O42" s="64">
        <v>0</v>
      </c>
      <c r="P42" s="2">
        <f>+VLOOKUP(B42,Factor_Presion!$B$5:$F$66,5,FALSE)</f>
        <v>9.1200000000000017E-2</v>
      </c>
      <c r="Q42" s="32">
        <f t="shared" si="4"/>
        <v>150.84239459324812</v>
      </c>
      <c r="S42" s="189">
        <f t="shared" si="0"/>
        <v>9298</v>
      </c>
      <c r="T42" s="3">
        <f t="shared" si="5"/>
        <v>0</v>
      </c>
    </row>
    <row r="43" spans="2:20" x14ac:dyDescent="0.25">
      <c r="B43" s="1" t="s">
        <v>26</v>
      </c>
      <c r="C43" s="8" t="s">
        <v>334</v>
      </c>
      <c r="D43" s="1" t="s">
        <v>25</v>
      </c>
      <c r="E43" s="9">
        <f>+VLOOKUP($B43,DatosBase!$B$5:$G$70,4,FALSE)</f>
        <v>32116</v>
      </c>
      <c r="F43" s="18">
        <f>+VLOOKUP(B43,DatosBase!$B$5:$G$70,5,FALSE)</f>
        <v>1.7467108183771059E-2</v>
      </c>
      <c r="G43" s="3">
        <f t="shared" si="1"/>
        <v>279.47373094033696</v>
      </c>
      <c r="H43" s="3">
        <f>+VLOOKUP(B43,DatosBase!$B$5:$G$70,6,FALSE)</f>
        <v>0</v>
      </c>
      <c r="I43" s="3">
        <f t="shared" si="2"/>
        <v>279.47373094033696</v>
      </c>
      <c r="K43" s="1">
        <f>+VLOOKUP(B43,PRIORIDADES!$H$5:$O$149,8,FALSE)</f>
        <v>2</v>
      </c>
      <c r="L43" s="46">
        <v>1</v>
      </c>
      <c r="M43" s="23">
        <f t="shared" si="3"/>
        <v>1</v>
      </c>
      <c r="O43" s="64">
        <v>0</v>
      </c>
      <c r="P43" s="2">
        <f>+VLOOKUP(B43,Factor_Presion!$B$5:$F$66,5,FALSE)</f>
        <v>6.8399999999999989E-2</v>
      </c>
      <c r="Q43" s="32">
        <f t="shared" si="4"/>
        <v>279.47373094033696</v>
      </c>
      <c r="S43" s="9">
        <f t="shared" si="0"/>
        <v>32116</v>
      </c>
      <c r="T43" s="3">
        <f t="shared" si="5"/>
        <v>0</v>
      </c>
    </row>
    <row r="44" spans="2:20" x14ac:dyDescent="0.25">
      <c r="B44" s="1" t="s">
        <v>109</v>
      </c>
      <c r="C44" s="8" t="s">
        <v>334</v>
      </c>
      <c r="D44" s="1" t="s">
        <v>286</v>
      </c>
      <c r="E44" s="9">
        <f>+VLOOKUP($B44,DatosBase!$B$5:$G$70,4,FALSE)</f>
        <v>0</v>
      </c>
      <c r="F44" s="18">
        <f>+VLOOKUP(B44,DatosBase!$B$5:$G$70,5,FALSE)</f>
        <v>1.0732001908519749E-4</v>
      </c>
      <c r="G44" s="3">
        <f t="shared" si="1"/>
        <v>1.7171203053631598</v>
      </c>
      <c r="H44" s="3">
        <f>+VLOOKUP(B44,DatosBase!$B$5:$G$70,6,FALSE)</f>
        <v>0</v>
      </c>
      <c r="I44" s="3">
        <f t="shared" si="2"/>
        <v>1.7171203053631598</v>
      </c>
      <c r="K44" s="1">
        <f>+VLOOKUP(B44,PRIORIDADES!$H$5:$O$149,8,FALSE)</f>
        <v>1</v>
      </c>
      <c r="L44" s="46">
        <v>1</v>
      </c>
      <c r="M44" s="23">
        <f t="shared" si="3"/>
        <v>1</v>
      </c>
      <c r="O44" s="64">
        <v>0</v>
      </c>
      <c r="P44" s="2">
        <f>+VLOOKUP(B44,Factor_Presion!$B$5:$F$66,5,FALSE)</f>
        <v>0</v>
      </c>
      <c r="Q44" s="32">
        <f t="shared" si="4"/>
        <v>1.7171203053631598</v>
      </c>
      <c r="S44" s="9">
        <f t="shared" si="0"/>
        <v>0</v>
      </c>
      <c r="T44" s="3">
        <f t="shared" si="5"/>
        <v>0</v>
      </c>
    </row>
    <row r="45" spans="2:20" x14ac:dyDescent="0.25">
      <c r="B45" s="1" t="s">
        <v>89</v>
      </c>
      <c r="C45" s="8" t="s">
        <v>334</v>
      </c>
      <c r="D45" s="1" t="s">
        <v>88</v>
      </c>
      <c r="E45" s="9">
        <f>+VLOOKUP($B45,DatosBase!$B$5:$G$70,4,FALSE)</f>
        <v>133</v>
      </c>
      <c r="F45" s="18">
        <f>+VLOOKUP(B45,DatosBase!$B$5:$G$70,5,FALSE)</f>
        <v>1.183260098572305E-3</v>
      </c>
      <c r="G45" s="3">
        <f t="shared" si="1"/>
        <v>18.932161577156879</v>
      </c>
      <c r="H45" s="3">
        <f>+VLOOKUP(B45,DatosBase!$B$5:$G$70,6,FALSE)</f>
        <v>0</v>
      </c>
      <c r="I45" s="3">
        <f t="shared" si="2"/>
        <v>18.932161577156879</v>
      </c>
      <c r="K45" s="1">
        <f>+VLOOKUP(B45,PRIORIDADES!$H$5:$O$149,8,FALSE)</f>
        <v>1</v>
      </c>
      <c r="L45" s="46">
        <v>1</v>
      </c>
      <c r="M45" s="23">
        <f t="shared" si="3"/>
        <v>1</v>
      </c>
      <c r="O45" s="64">
        <v>0</v>
      </c>
      <c r="P45" s="2">
        <f>+VLOOKUP(B45,Factor_Presion!$B$5:$F$66,5,FALSE)</f>
        <v>0.22799999999999998</v>
      </c>
      <c r="Q45" s="32">
        <f t="shared" si="4"/>
        <v>18.932161577156879</v>
      </c>
      <c r="S45" s="9">
        <f t="shared" si="0"/>
        <v>133</v>
      </c>
      <c r="T45" s="3">
        <f t="shared" si="5"/>
        <v>0</v>
      </c>
    </row>
    <row r="46" spans="2:20" x14ac:dyDescent="0.25">
      <c r="B46" s="1" t="s">
        <v>28</v>
      </c>
      <c r="C46" s="8" t="s">
        <v>337</v>
      </c>
      <c r="D46" s="1" t="s">
        <v>27</v>
      </c>
      <c r="E46" s="9">
        <f>+VLOOKUP($B46,DatosBase!$B$5:$G$70,4,FALSE)</f>
        <v>65026</v>
      </c>
      <c r="F46" s="18">
        <f>+VLOOKUP(B46,DatosBase!$B$5:$G$70,5,FALSE)</f>
        <v>5.1378135173533068E-2</v>
      </c>
      <c r="G46" s="3">
        <f t="shared" si="1"/>
        <v>822.05016277652908</v>
      </c>
      <c r="H46" s="3">
        <f>+VLOOKUP(B46,DatosBase!$B$5:$G$70,6,FALSE)</f>
        <v>0</v>
      </c>
      <c r="I46" s="3">
        <f t="shared" si="2"/>
        <v>822.05016277652908</v>
      </c>
      <c r="K46" s="1">
        <f>+VLOOKUP(B46,PRIORIDADES!$H$5:$O$149,8,FALSE)</f>
        <v>2</v>
      </c>
      <c r="L46" s="46">
        <v>0</v>
      </c>
      <c r="M46" s="23">
        <f t="shared" si="3"/>
        <v>0</v>
      </c>
      <c r="O46" s="64">
        <v>0</v>
      </c>
      <c r="P46" s="2">
        <f>+VLOOKUP(B46,Factor_Presion!$B$5:$F$66,5,FALSE)</f>
        <v>0</v>
      </c>
      <c r="Q46" s="32">
        <f t="shared" si="4"/>
        <v>822.05016277652908</v>
      </c>
      <c r="S46" s="9">
        <f t="shared" si="0"/>
        <v>0</v>
      </c>
      <c r="T46" s="3">
        <f t="shared" si="5"/>
        <v>822.05016277652908</v>
      </c>
    </row>
    <row r="47" spans="2:20" x14ac:dyDescent="0.25">
      <c r="B47" s="1" t="s">
        <v>30</v>
      </c>
      <c r="C47" s="8" t="s">
        <v>337</v>
      </c>
      <c r="D47" s="1" t="s">
        <v>29</v>
      </c>
      <c r="E47" s="9">
        <f>+VLOOKUP($B47,DatosBase!$B$5:$G$70,4,FALSE)</f>
        <v>46511</v>
      </c>
      <c r="F47" s="18">
        <f>+VLOOKUP(B47,DatosBase!$B$5:$G$70,5,FALSE)</f>
        <v>3.348474320761171E-2</v>
      </c>
      <c r="G47" s="3">
        <f t="shared" si="1"/>
        <v>535.75589132178732</v>
      </c>
      <c r="H47" s="3">
        <f>+VLOOKUP(B47,DatosBase!$B$5:$G$70,6,FALSE)</f>
        <v>0</v>
      </c>
      <c r="I47" s="3">
        <f t="shared" si="2"/>
        <v>535.75589132178732</v>
      </c>
      <c r="K47" s="1">
        <f>+VLOOKUP(B47,PRIORIDADES!$H$5:$O$149,8,FALSE)</f>
        <v>2</v>
      </c>
      <c r="L47" s="46">
        <v>0</v>
      </c>
      <c r="M47" s="23">
        <f t="shared" si="3"/>
        <v>0</v>
      </c>
      <c r="O47" s="64">
        <v>0</v>
      </c>
      <c r="P47" s="2">
        <f>+VLOOKUP(B47,Factor_Presion!$B$5:$F$66,5,FALSE)</f>
        <v>0.22799999999999998</v>
      </c>
      <c r="Q47" s="32">
        <f t="shared" si="4"/>
        <v>535.75589132178732</v>
      </c>
      <c r="S47" s="9">
        <f t="shared" si="0"/>
        <v>0</v>
      </c>
      <c r="T47" s="3">
        <f t="shared" si="5"/>
        <v>535.75589132178732</v>
      </c>
    </row>
    <row r="48" spans="2:20" x14ac:dyDescent="0.25">
      <c r="B48" s="1" t="s">
        <v>32</v>
      </c>
      <c r="C48" s="8" t="s">
        <v>340</v>
      </c>
      <c r="D48" s="1" t="s">
        <v>31</v>
      </c>
      <c r="E48" s="9">
        <f>+VLOOKUP($B48,DatosBase!$B$5:$G$70,4,FALSE)</f>
        <v>3566</v>
      </c>
      <c r="F48" s="18">
        <f>+VLOOKUP(B48,DatosBase!$B$5:$G$70,5,FALSE)</f>
        <v>8.9964559603098997E-3</v>
      </c>
      <c r="G48" s="3">
        <f t="shared" si="1"/>
        <v>143.9432953649584</v>
      </c>
      <c r="H48" s="3">
        <f>+VLOOKUP(B48,DatosBase!$B$5:$G$70,6,FALSE)</f>
        <v>0</v>
      </c>
      <c r="I48" s="3">
        <f t="shared" si="2"/>
        <v>143.9432953649584</v>
      </c>
      <c r="K48" s="1">
        <f>+VLOOKUP(B48,PRIORIDADES!$H$5:$O$149,8,FALSE)</f>
        <v>1</v>
      </c>
      <c r="L48" s="46">
        <v>1</v>
      </c>
      <c r="M48" s="23">
        <f t="shared" si="3"/>
        <v>1</v>
      </c>
      <c r="O48" s="64">
        <v>0</v>
      </c>
      <c r="P48" s="2">
        <f>+VLOOKUP(B48,Factor_Presion!$B$5:$F$66,5,FALSE)</f>
        <v>6.8399999999999989E-2</v>
      </c>
      <c r="Q48" s="32">
        <f t="shared" si="4"/>
        <v>143.9432953649584</v>
      </c>
      <c r="S48" s="9">
        <f t="shared" si="0"/>
        <v>3566</v>
      </c>
      <c r="T48" s="3">
        <f t="shared" si="5"/>
        <v>0</v>
      </c>
    </row>
    <row r="49" spans="2:20" x14ac:dyDescent="0.25">
      <c r="B49" s="1" t="s">
        <v>34</v>
      </c>
      <c r="C49" s="8" t="s">
        <v>340</v>
      </c>
      <c r="D49" s="1" t="s">
        <v>33</v>
      </c>
      <c r="E49" s="9">
        <f>+VLOOKUP($B49,DatosBase!$B$5:$G$70,4,FALSE)</f>
        <v>16121</v>
      </c>
      <c r="F49" s="18">
        <f>+VLOOKUP(B49,DatosBase!$B$5:$G$70,5,FALSE)</f>
        <v>1.8948673931794016E-2</v>
      </c>
      <c r="G49" s="3">
        <f t="shared" si="1"/>
        <v>303.17878290870425</v>
      </c>
      <c r="H49" s="3">
        <f>+VLOOKUP(B49,DatosBase!$B$5:$G$70,6,FALSE)</f>
        <v>0</v>
      </c>
      <c r="I49" s="3">
        <f t="shared" si="2"/>
        <v>303.17878290870425</v>
      </c>
      <c r="K49" s="1">
        <f>+VLOOKUP(B49,PRIORIDADES!$H$5:$O$149,8,FALSE)</f>
        <v>2</v>
      </c>
      <c r="L49" s="46">
        <v>1</v>
      </c>
      <c r="M49" s="23">
        <f t="shared" si="3"/>
        <v>1</v>
      </c>
      <c r="O49" s="64">
        <v>0</v>
      </c>
      <c r="P49" s="2">
        <f>+VLOOKUP(B49,Factor_Presion!$B$5:$F$66,5,FALSE)</f>
        <v>0.18240000000000003</v>
      </c>
      <c r="Q49" s="32">
        <f t="shared" si="4"/>
        <v>303.17878290870425</v>
      </c>
      <c r="S49" s="9">
        <f t="shared" si="0"/>
        <v>16121</v>
      </c>
      <c r="T49" s="3">
        <f t="shared" si="5"/>
        <v>0</v>
      </c>
    </row>
    <row r="50" spans="2:20" x14ac:dyDescent="0.25">
      <c r="B50" s="1" t="s">
        <v>36</v>
      </c>
      <c r="C50" s="8" t="s">
        <v>340</v>
      </c>
      <c r="D50" s="1" t="s">
        <v>35</v>
      </c>
      <c r="E50" s="9">
        <f>+VLOOKUP($B50,DatosBase!$B$5:$G$70,4,FALSE)</f>
        <v>35717</v>
      </c>
      <c r="F50" s="18">
        <f>+VLOOKUP(B50,DatosBase!$B$5:$G$70,5,FALSE)</f>
        <v>3.2211841626259688E-2</v>
      </c>
      <c r="G50" s="3">
        <f t="shared" si="1"/>
        <v>515.38946602015506</v>
      </c>
      <c r="H50" s="3">
        <f>+VLOOKUP(B50,DatosBase!$B$5:$G$70,6,FALSE)</f>
        <v>0</v>
      </c>
      <c r="I50" s="3">
        <f t="shared" si="2"/>
        <v>515.38946602015506</v>
      </c>
      <c r="K50" s="1">
        <f>+VLOOKUP(B50,PRIORIDADES!$H$5:$O$149,8,FALSE)</f>
        <v>1</v>
      </c>
      <c r="L50" s="46">
        <v>0</v>
      </c>
      <c r="M50" s="23">
        <f t="shared" si="3"/>
        <v>0</v>
      </c>
      <c r="O50" s="64">
        <v>0</v>
      </c>
      <c r="P50" s="2">
        <f>+VLOOKUP(B50,Factor_Presion!$B$5:$F$66,5,FALSE)</f>
        <v>0.15959999999999996</v>
      </c>
      <c r="Q50" s="32">
        <f t="shared" si="4"/>
        <v>515.38946602015506</v>
      </c>
      <c r="S50" s="9">
        <f t="shared" si="0"/>
        <v>0</v>
      </c>
      <c r="T50" s="3">
        <f t="shared" si="5"/>
        <v>515.38946602015506</v>
      </c>
    </row>
    <row r="51" spans="2:20" x14ac:dyDescent="0.25">
      <c r="B51" s="1" t="s">
        <v>38</v>
      </c>
      <c r="C51" s="8" t="s">
        <v>340</v>
      </c>
      <c r="D51" s="1" t="s">
        <v>37</v>
      </c>
      <c r="E51" s="9">
        <f>+VLOOKUP($B51,DatosBase!$B$5:$G$70,4,FALSE)</f>
        <v>93375</v>
      </c>
      <c r="F51" s="18">
        <f>+VLOOKUP(B51,DatosBase!$B$5:$G$70,5,FALSE)</f>
        <v>6.2754146725876522E-2</v>
      </c>
      <c r="G51" s="3">
        <f t="shared" si="1"/>
        <v>1004.0663476140244</v>
      </c>
      <c r="H51" s="3">
        <f>+VLOOKUP(B51,DatosBase!$B$5:$G$70,6,FALSE)</f>
        <v>0</v>
      </c>
      <c r="I51" s="3">
        <f t="shared" si="2"/>
        <v>1004.0663476140244</v>
      </c>
      <c r="K51" s="1">
        <f>+VLOOKUP(B51,PRIORIDADES!$H$5:$O$149,8,FALSE)</f>
        <v>2</v>
      </c>
      <c r="L51" s="46">
        <v>1</v>
      </c>
      <c r="M51" s="23">
        <f t="shared" si="3"/>
        <v>1</v>
      </c>
      <c r="O51" s="64">
        <v>0</v>
      </c>
      <c r="P51" s="2">
        <f>+VLOOKUP(B51,Factor_Presion!$B$5:$F$66,5,FALSE)</f>
        <v>0.18240000000000003</v>
      </c>
      <c r="Q51" s="32">
        <f t="shared" si="4"/>
        <v>1004.0663476140244</v>
      </c>
      <c r="S51" s="9">
        <f t="shared" si="0"/>
        <v>93375</v>
      </c>
      <c r="T51" s="3">
        <f t="shared" si="5"/>
        <v>0</v>
      </c>
    </row>
    <row r="52" spans="2:20" x14ac:dyDescent="0.25">
      <c r="B52" s="1" t="s">
        <v>66</v>
      </c>
      <c r="C52" s="8" t="s">
        <v>340</v>
      </c>
      <c r="D52" s="1" t="s">
        <v>65</v>
      </c>
      <c r="E52" s="9">
        <f>+VLOOKUP($B52,DatosBase!$B$5:$G$70,4,FALSE)</f>
        <v>10780</v>
      </c>
      <c r="F52" s="18">
        <f>+VLOOKUP(B52,DatosBase!$B$5:$G$70,5,FALSE)</f>
        <v>8.405029281364846E-3</v>
      </c>
      <c r="G52" s="3">
        <f t="shared" si="1"/>
        <v>134.48046850183755</v>
      </c>
      <c r="H52" s="3">
        <f>+VLOOKUP(B52,DatosBase!$B$5:$G$70,6,FALSE)</f>
        <v>0</v>
      </c>
      <c r="I52" s="3">
        <f t="shared" si="2"/>
        <v>134.48046850183755</v>
      </c>
      <c r="K52" s="1">
        <f>+VLOOKUP(B52,PRIORIDADES!$H$5:$O$149,8,FALSE)</f>
        <v>1</v>
      </c>
      <c r="L52" s="46">
        <v>1</v>
      </c>
      <c r="M52" s="23">
        <f t="shared" si="3"/>
        <v>1</v>
      </c>
      <c r="O52" s="64">
        <v>0</v>
      </c>
      <c r="P52" s="2">
        <f>+VLOOKUP(B52,Factor_Presion!$B$5:$F$66,5,FALSE)</f>
        <v>0</v>
      </c>
      <c r="Q52" s="32">
        <f t="shared" si="4"/>
        <v>134.48046850183755</v>
      </c>
      <c r="S52" s="9">
        <f t="shared" si="0"/>
        <v>10780</v>
      </c>
      <c r="T52" s="3">
        <f t="shared" si="5"/>
        <v>0</v>
      </c>
    </row>
    <row r="53" spans="2:20" x14ac:dyDescent="0.25">
      <c r="B53" s="40" t="s">
        <v>107</v>
      </c>
      <c r="C53" s="8" t="s">
        <v>340</v>
      </c>
      <c r="D53" s="40" t="s">
        <v>106</v>
      </c>
      <c r="E53" s="9">
        <f>+VLOOKUP($B53,DatosBase!$B$5:$G$70,4,FALSE)</f>
        <v>551</v>
      </c>
      <c r="F53" s="18">
        <f>+VLOOKUP(B53,DatosBase!$B$5:$G$70,5,FALSE)</f>
        <v>1.1671469766629679E-3</v>
      </c>
      <c r="G53" s="3">
        <f t="shared" si="1"/>
        <v>18.674351626607486</v>
      </c>
      <c r="H53" s="3">
        <f>+VLOOKUP(B53,DatosBase!$B$5:$G$70,6,FALSE)</f>
        <v>0</v>
      </c>
      <c r="I53" s="3">
        <f t="shared" si="2"/>
        <v>18.674351626607486</v>
      </c>
      <c r="K53" s="1">
        <f>+VLOOKUP(B53,PRIORIDADES!$H$5:$O$149,8,FALSE)</f>
        <v>1</v>
      </c>
      <c r="L53" s="46">
        <v>1</v>
      </c>
      <c r="M53" s="23">
        <f t="shared" si="3"/>
        <v>1</v>
      </c>
      <c r="O53" s="64">
        <v>0</v>
      </c>
      <c r="P53" s="2">
        <f>+VLOOKUP(B53,Factor_Presion!$B$5:$F$66,5,FALSE)</f>
        <v>0</v>
      </c>
      <c r="Q53" s="32">
        <f t="shared" si="4"/>
        <v>18.674351626607486</v>
      </c>
      <c r="S53" s="9"/>
      <c r="T53" s="3">
        <f t="shared" si="5"/>
        <v>0</v>
      </c>
    </row>
    <row r="54" spans="2:20" x14ac:dyDescent="0.25">
      <c r="B54" s="1" t="s">
        <v>183</v>
      </c>
      <c r="C54" s="8" t="s">
        <v>340</v>
      </c>
      <c r="D54" s="1" t="s">
        <v>184</v>
      </c>
      <c r="E54" s="9">
        <f>+VLOOKUP($B54,DatosBase!$B$5:$G$70,4,FALSE)</f>
        <v>168</v>
      </c>
      <c r="F54" s="18">
        <f>+VLOOKUP(B54,DatosBase!$B$5:$G$70,5,FALSE)</f>
        <v>2.1668459668180068E-4</v>
      </c>
      <c r="G54" s="3">
        <f t="shared" si="1"/>
        <v>3.4669535469088109</v>
      </c>
      <c r="H54" s="3">
        <f>+VLOOKUP(B54,DatosBase!$B$5:$G$70,6,FALSE)</f>
        <v>0</v>
      </c>
      <c r="I54" s="3">
        <f t="shared" si="2"/>
        <v>3.4669535469088109</v>
      </c>
      <c r="K54" s="1">
        <f>+VLOOKUP(B54,PRIORIDADES!$H$5:$O$149,8,FALSE)</f>
        <v>0</v>
      </c>
      <c r="L54" s="46">
        <v>1</v>
      </c>
      <c r="M54" s="23">
        <f t="shared" si="3"/>
        <v>1</v>
      </c>
      <c r="O54" s="64">
        <v>0</v>
      </c>
      <c r="P54" s="2">
        <f>+VLOOKUP(B54,Factor_Presion!$B$5:$F$66,5,FALSE)</f>
        <v>0</v>
      </c>
      <c r="Q54" s="32">
        <f t="shared" si="4"/>
        <v>3.4669535469088109</v>
      </c>
      <c r="S54" s="9">
        <f>+M54*E54</f>
        <v>168</v>
      </c>
      <c r="T54" s="3">
        <f t="shared" si="5"/>
        <v>0</v>
      </c>
    </row>
    <row r="55" spans="2:20" x14ac:dyDescent="0.25">
      <c r="B55" s="1" t="s">
        <v>263</v>
      </c>
      <c r="C55" s="8" t="s">
        <v>340</v>
      </c>
      <c r="D55" s="1" t="s">
        <v>264</v>
      </c>
      <c r="E55" s="9">
        <f>+VLOOKUP($B55,DatosBase!$B$5:$G$70,4,FALSE)</f>
        <v>9577</v>
      </c>
      <c r="F55" s="18">
        <f>+VLOOKUP(B55,DatosBase!$B$5:$G$70,5,FALSE)</f>
        <v>8.2846308985759531E-5</v>
      </c>
      <c r="G55" s="3">
        <f t="shared" si="1"/>
        <v>1.3255409437721526</v>
      </c>
      <c r="H55" s="3">
        <f>+VLOOKUP(B55,DatosBase!$B$5:$G$70,6,FALSE)</f>
        <v>0</v>
      </c>
      <c r="I55" s="3">
        <f t="shared" si="2"/>
        <v>1.3255409437721526</v>
      </c>
      <c r="K55" s="1">
        <f>+VLOOKUP(B55,PRIORIDADES!$H$5:$O$149,8,FALSE)</f>
        <v>0</v>
      </c>
      <c r="L55" s="46">
        <v>1</v>
      </c>
      <c r="M55" s="23">
        <f t="shared" si="3"/>
        <v>1</v>
      </c>
      <c r="O55" s="64">
        <v>0</v>
      </c>
      <c r="P55" s="2">
        <f>+VLOOKUP(B55,Factor_Presion!$B$5:$F$66,5,FALSE)</f>
        <v>0</v>
      </c>
      <c r="Q55" s="32">
        <f t="shared" si="4"/>
        <v>1.3255409437721526</v>
      </c>
      <c r="S55" s="9">
        <f>+M55*E55</f>
        <v>9577</v>
      </c>
      <c r="T55" s="3">
        <f t="shared" si="5"/>
        <v>0</v>
      </c>
    </row>
    <row r="56" spans="2:20" x14ac:dyDescent="0.25">
      <c r="B56" s="1" t="s">
        <v>40</v>
      </c>
      <c r="C56" s="8" t="s">
        <v>344</v>
      </c>
      <c r="D56" s="1" t="s">
        <v>39</v>
      </c>
      <c r="E56" s="9">
        <f>+VLOOKUP($B56,DatosBase!$B$5:$G$70,4,FALSE)</f>
        <v>4838</v>
      </c>
      <c r="F56" s="18">
        <f>+VLOOKUP(B56,DatosBase!$B$5:$G$70,5,FALSE)</f>
        <v>2.5623625212124993E-3</v>
      </c>
      <c r="G56" s="3">
        <f t="shared" si="1"/>
        <v>40.997800339399987</v>
      </c>
      <c r="H56" s="3">
        <f>+VLOOKUP(B56,DatosBase!$B$5:$G$70,6,FALSE)</f>
        <v>81.963705820626274</v>
      </c>
      <c r="I56" s="3">
        <f t="shared" si="2"/>
        <v>0</v>
      </c>
      <c r="K56" s="1">
        <f>+VLOOKUP(B56,PRIORIDADES!$H$5:$O$149,8,FALSE)</f>
        <v>2</v>
      </c>
      <c r="L56" s="46">
        <v>1</v>
      </c>
      <c r="M56" s="23">
        <f t="shared" si="3"/>
        <v>1</v>
      </c>
      <c r="O56" s="64">
        <v>0</v>
      </c>
      <c r="P56" s="2">
        <f>+VLOOKUP(B56,Factor_Presion!$B$5:$F$66,5,FALSE)</f>
        <v>0</v>
      </c>
      <c r="Q56" s="32">
        <f t="shared" si="4"/>
        <v>0</v>
      </c>
      <c r="S56" s="9">
        <f>+M56*E56</f>
        <v>4838</v>
      </c>
      <c r="T56" s="3">
        <f t="shared" si="5"/>
        <v>0</v>
      </c>
    </row>
    <row r="57" spans="2:20" x14ac:dyDescent="0.25">
      <c r="B57" s="187" t="s">
        <v>42</v>
      </c>
      <c r="C57" s="188" t="s">
        <v>345</v>
      </c>
      <c r="D57" s="187" t="s">
        <v>41</v>
      </c>
      <c r="E57" s="189">
        <f>+VLOOKUP($B57,DatosBase!$B$5:$G$70,4,FALSE)</f>
        <v>115748</v>
      </c>
      <c r="F57" s="190">
        <f>+VLOOKUP(B57,DatosBase!$B$5:$G$70,5,FALSE)</f>
        <v>6.7713640982012976E-2</v>
      </c>
      <c r="G57" s="191">
        <f t="shared" si="1"/>
        <v>1083.4182557122076</v>
      </c>
      <c r="H57" s="191">
        <f>+VLOOKUP(B57,DatosBase!$B$5:$G$70,6,FALSE)</f>
        <v>0</v>
      </c>
      <c r="I57" s="191">
        <f t="shared" si="2"/>
        <v>1083.4182557122076</v>
      </c>
      <c r="K57" s="1">
        <f>+VLOOKUP(B57,PRIORIDADES!$H$5:$O$149,8,FALSE)</f>
        <v>2</v>
      </c>
      <c r="L57" s="46">
        <v>0</v>
      </c>
      <c r="M57" s="23">
        <f t="shared" si="3"/>
        <v>0</v>
      </c>
      <c r="O57" s="64">
        <v>0</v>
      </c>
      <c r="P57" s="2">
        <f>+VLOOKUP(B57,Factor_Presion!$B$5:$F$66,5,FALSE)</f>
        <v>0.18240000000000003</v>
      </c>
      <c r="Q57" s="32">
        <f t="shared" si="4"/>
        <v>1083.4182557122076</v>
      </c>
      <c r="S57" s="9">
        <f>+M57*E57</f>
        <v>0</v>
      </c>
      <c r="T57" s="3">
        <f t="shared" si="5"/>
        <v>1083.4182557122076</v>
      </c>
    </row>
    <row r="58" spans="2:20" x14ac:dyDescent="0.25">
      <c r="B58" s="187" t="s">
        <v>44</v>
      </c>
      <c r="C58" s="188" t="s">
        <v>345</v>
      </c>
      <c r="D58" s="187" t="s">
        <v>43</v>
      </c>
      <c r="E58" s="189">
        <f>+VLOOKUP($B58,DatosBase!$B$5:$G$70,4,FALSE)</f>
        <v>75669</v>
      </c>
      <c r="F58" s="190">
        <f>+VLOOKUP(B58,DatosBase!$B$5:$G$70,5,FALSE)</f>
        <v>4.8272826612290293E-2</v>
      </c>
      <c r="G58" s="191">
        <f t="shared" si="1"/>
        <v>772.36522579664472</v>
      </c>
      <c r="H58" s="191">
        <f>+VLOOKUP(B58,DatosBase!$B$5:$G$70,6,FALSE)</f>
        <v>0</v>
      </c>
      <c r="I58" s="191">
        <f t="shared" si="2"/>
        <v>772.36522579664472</v>
      </c>
      <c r="K58" s="1">
        <f>+VLOOKUP(B58,PRIORIDADES!$H$5:$O$149,8,FALSE)</f>
        <v>2</v>
      </c>
      <c r="L58" s="46">
        <v>1</v>
      </c>
      <c r="M58" s="23">
        <f t="shared" si="3"/>
        <v>1</v>
      </c>
      <c r="O58" s="65">
        <v>0</v>
      </c>
      <c r="P58" s="2">
        <f>+VLOOKUP(B58,Factor_Presion!$B$5:$F$66,5,FALSE)</f>
        <v>0.18240000000000003</v>
      </c>
      <c r="Q58" s="32">
        <f t="shared" si="4"/>
        <v>772.36522579664472</v>
      </c>
      <c r="S58" s="9">
        <f t="shared" ref="S58:S60" si="6">+M58*E58</f>
        <v>75669</v>
      </c>
      <c r="T58" s="3">
        <f t="shared" si="5"/>
        <v>0</v>
      </c>
    </row>
    <row r="59" spans="2:20" x14ac:dyDescent="0.25">
      <c r="B59" s="187" t="s">
        <v>52</v>
      </c>
      <c r="C59" s="188" t="s">
        <v>345</v>
      </c>
      <c r="D59" s="187" t="s">
        <v>51</v>
      </c>
      <c r="E59" s="189">
        <f>+VLOOKUP($B59,DatosBase!$B$5:$G$70,4,FALSE)</f>
        <v>2888</v>
      </c>
      <c r="F59" s="190">
        <f>+VLOOKUP(B59,DatosBase!$B$5:$G$70,5,FALSE)</f>
        <v>1.5750978984982434E-3</v>
      </c>
      <c r="G59" s="191">
        <f t="shared" si="1"/>
        <v>25.201566375971893</v>
      </c>
      <c r="H59" s="191">
        <f>+VLOOKUP(B59,DatosBase!$B$5:$G$70,6,FALSE)</f>
        <v>28.667919495554035</v>
      </c>
      <c r="I59" s="191">
        <f t="shared" si="2"/>
        <v>0</v>
      </c>
      <c r="K59" s="1">
        <f>+VLOOKUP(B59,PRIORIDADES!$H$5:$O$149,8,FALSE)</f>
        <v>1</v>
      </c>
      <c r="L59" s="46">
        <v>0</v>
      </c>
      <c r="M59" s="23">
        <f t="shared" si="3"/>
        <v>0</v>
      </c>
      <c r="O59" s="65">
        <v>0</v>
      </c>
      <c r="P59" s="2">
        <f>+VLOOKUP(B59,Factor_Presion!$B$5:$F$66,5,FALSE)</f>
        <v>9.1200000000000017E-2</v>
      </c>
      <c r="Q59" s="32">
        <f t="shared" si="4"/>
        <v>0</v>
      </c>
      <c r="S59" s="9">
        <f t="shared" si="6"/>
        <v>0</v>
      </c>
      <c r="T59" s="3">
        <f t="shared" si="5"/>
        <v>0</v>
      </c>
    </row>
    <row r="60" spans="2:20" x14ac:dyDescent="0.25">
      <c r="B60" s="1" t="s">
        <v>68</v>
      </c>
      <c r="C60" s="8" t="s">
        <v>345</v>
      </c>
      <c r="D60" s="1" t="s">
        <v>67</v>
      </c>
      <c r="E60" s="9">
        <f>+VLOOKUP($B60,DatosBase!$B$5:$G$70,4,FALSE)</f>
        <v>3918</v>
      </c>
      <c r="F60" s="18">
        <f>+VLOOKUP(B60,DatosBase!$B$5:$G$70,5,FALSE)</f>
        <v>2.3168067908873866E-3</v>
      </c>
      <c r="G60" s="3">
        <f t="shared" si="1"/>
        <v>37.068908654198189</v>
      </c>
      <c r="H60" s="3">
        <f>+VLOOKUP(B60,DatosBase!$B$5:$G$70,6,FALSE)</f>
        <v>70</v>
      </c>
      <c r="I60" s="3">
        <f t="shared" si="2"/>
        <v>0</v>
      </c>
      <c r="K60" s="1">
        <f>+VLOOKUP(B60,PRIORIDADES!$H$5:$O$149,8,FALSE)</f>
        <v>1</v>
      </c>
      <c r="L60" s="46">
        <v>0</v>
      </c>
      <c r="M60" s="23">
        <f t="shared" si="3"/>
        <v>0</v>
      </c>
      <c r="O60" s="64">
        <v>0</v>
      </c>
      <c r="P60" s="2">
        <f>+VLOOKUP(B60,Factor_Presion!$B$5:$F$66,5,FALSE)</f>
        <v>0</v>
      </c>
      <c r="Q60" s="32">
        <f t="shared" si="4"/>
        <v>0</v>
      </c>
      <c r="S60" s="9">
        <f t="shared" si="6"/>
        <v>0</v>
      </c>
      <c r="T60" s="3">
        <f t="shared" si="5"/>
        <v>0</v>
      </c>
    </row>
    <row r="61" spans="2:20" x14ac:dyDescent="0.25">
      <c r="B61" s="1" t="s">
        <v>70</v>
      </c>
      <c r="C61" s="8" t="s">
        <v>345</v>
      </c>
      <c r="D61" s="1" t="s">
        <v>69</v>
      </c>
      <c r="E61" s="9">
        <f>+VLOOKUP($B61,DatosBase!$B$5:$G$70,4,FALSE)</f>
        <v>3723</v>
      </c>
      <c r="F61" s="18">
        <f>+VLOOKUP(B61,DatosBase!$B$5:$G$70,5,FALSE)</f>
        <v>5.152143040946155E-3</v>
      </c>
      <c r="G61" s="3">
        <f t="shared" si="1"/>
        <v>82.434288655138474</v>
      </c>
      <c r="H61" s="3">
        <f>+VLOOKUP(B61,DatosBase!$B$5:$G$70,6,FALSE)</f>
        <v>70</v>
      </c>
      <c r="I61" s="3">
        <f t="shared" si="2"/>
        <v>12.434288655138474</v>
      </c>
      <c r="K61" s="1">
        <f>+VLOOKUP(B61,PRIORIDADES!$H$5:$O$149,8,FALSE)</f>
        <v>1</v>
      </c>
      <c r="L61" s="46">
        <v>0</v>
      </c>
      <c r="M61" s="23">
        <f t="shared" si="3"/>
        <v>0</v>
      </c>
      <c r="O61" s="64">
        <v>0</v>
      </c>
      <c r="P61" s="2">
        <f>+VLOOKUP(B61,Factor_Presion!$B$5:$F$66,5,FALSE)</f>
        <v>0</v>
      </c>
      <c r="Q61" s="32">
        <f t="shared" si="4"/>
        <v>12.434288655138474</v>
      </c>
      <c r="S61" s="9">
        <f t="shared" ref="S61:S65" si="7">+M61*E61</f>
        <v>0</v>
      </c>
      <c r="T61" s="3">
        <f t="shared" si="5"/>
        <v>12.434288655138474</v>
      </c>
    </row>
    <row r="62" spans="2:20" x14ac:dyDescent="0.25">
      <c r="B62" s="1" t="s">
        <v>78</v>
      </c>
      <c r="C62" s="8" t="s">
        <v>345</v>
      </c>
      <c r="D62" s="1" t="s">
        <v>53</v>
      </c>
      <c r="E62" s="9">
        <f>+VLOOKUP($B62,DatosBase!$B$5:$G$70,4,FALSE)</f>
        <v>11145</v>
      </c>
      <c r="F62" s="18">
        <f>+VLOOKUP(B62,DatosBase!$B$5:$G$70,5,FALSE)</f>
        <v>1.593916427227925E-2</v>
      </c>
      <c r="G62" s="3">
        <f t="shared" si="1"/>
        <v>255.026628356468</v>
      </c>
      <c r="H62" s="3">
        <f>+VLOOKUP(B62,DatosBase!$B$5:$G$70,6,FALSE)</f>
        <v>272</v>
      </c>
      <c r="I62" s="3">
        <f t="shared" si="2"/>
        <v>0</v>
      </c>
      <c r="K62" s="1">
        <f>+VLOOKUP(B62,PRIORIDADES!$H$5:$O$149,8,FALSE)</f>
        <v>1</v>
      </c>
      <c r="L62" s="46">
        <v>0</v>
      </c>
      <c r="M62" s="23">
        <f t="shared" si="3"/>
        <v>0</v>
      </c>
      <c r="O62" s="64">
        <v>0</v>
      </c>
      <c r="P62" s="2">
        <f>+VLOOKUP(B62,Factor_Presion!$B$5:$F$66,5,FALSE)</f>
        <v>0</v>
      </c>
      <c r="Q62" s="32">
        <f t="shared" si="4"/>
        <v>0</v>
      </c>
      <c r="S62" s="9">
        <f t="shared" si="7"/>
        <v>0</v>
      </c>
      <c r="T62" s="3">
        <f t="shared" si="5"/>
        <v>0</v>
      </c>
    </row>
    <row r="63" spans="2:20" x14ac:dyDescent="0.25">
      <c r="B63" s="1" t="s">
        <v>79</v>
      </c>
      <c r="C63" s="8" t="s">
        <v>345</v>
      </c>
      <c r="D63" s="1" t="s">
        <v>118</v>
      </c>
      <c r="E63" s="9">
        <f>+VLOOKUP($B63,DatosBase!$B$5:$G$70,4,FALSE)</f>
        <v>3144</v>
      </c>
      <c r="F63" s="18">
        <f>+VLOOKUP(B63,DatosBase!$B$5:$G$70,5,FALSE)</f>
        <v>3.795392846487776E-3</v>
      </c>
      <c r="G63" s="3">
        <f t="shared" si="1"/>
        <v>60.726285543804416</v>
      </c>
      <c r="H63" s="3">
        <f>+VLOOKUP(B63,DatosBase!$B$5:$G$70,6,FALSE)</f>
        <v>0</v>
      </c>
      <c r="I63" s="3">
        <f t="shared" si="2"/>
        <v>60.726285543804416</v>
      </c>
      <c r="K63" s="1">
        <f>+VLOOKUP(B63,PRIORIDADES!$H$5:$O$149,8,FALSE)</f>
        <v>1</v>
      </c>
      <c r="L63" s="46">
        <v>0</v>
      </c>
      <c r="M63" s="23">
        <f t="shared" si="3"/>
        <v>0</v>
      </c>
      <c r="O63" s="64">
        <v>0</v>
      </c>
      <c r="P63" s="2">
        <f>+VLOOKUP(B63,Factor_Presion!$B$5:$F$66,5,FALSE)</f>
        <v>0</v>
      </c>
      <c r="Q63" s="32">
        <f t="shared" si="4"/>
        <v>60.726285543804416</v>
      </c>
      <c r="S63" s="9">
        <f t="shared" si="7"/>
        <v>0</v>
      </c>
      <c r="T63" s="3">
        <f t="shared" si="5"/>
        <v>60.726285543804416</v>
      </c>
    </row>
    <row r="64" spans="2:20" x14ac:dyDescent="0.25">
      <c r="B64" s="1" t="s">
        <v>48</v>
      </c>
      <c r="C64" s="8" t="s">
        <v>348</v>
      </c>
      <c r="D64" s="1" t="s">
        <v>47</v>
      </c>
      <c r="E64" s="9">
        <f>+VLOOKUP($B64,DatosBase!$B$5:$G$70,4,FALSE)</f>
        <v>78939</v>
      </c>
      <c r="F64" s="18">
        <f>+VLOOKUP(B64,DatosBase!$B$5:$G$70,5,FALSE)</f>
        <v>4.3289271263530459E-2</v>
      </c>
      <c r="G64" s="3">
        <f t="shared" si="1"/>
        <v>692.62834021648735</v>
      </c>
      <c r="H64" s="3">
        <f>+VLOOKUP(B64,DatosBase!$B$5:$G$70,6,FALSE)</f>
        <v>0</v>
      </c>
      <c r="I64" s="3">
        <f t="shared" si="2"/>
        <v>692.62834021648735</v>
      </c>
      <c r="K64" s="1">
        <f>+VLOOKUP(B64,PRIORIDADES!$H$5:$O$149,8,FALSE)</f>
        <v>3</v>
      </c>
      <c r="L64" s="46">
        <v>0</v>
      </c>
      <c r="M64" s="23">
        <f t="shared" si="3"/>
        <v>0</v>
      </c>
      <c r="O64" s="64">
        <v>0</v>
      </c>
      <c r="P64" s="2">
        <f>+VLOOKUP(B64,Factor_Presion!$B$5:$F$66,5,FALSE)</f>
        <v>0</v>
      </c>
      <c r="Q64" s="32">
        <f t="shared" si="4"/>
        <v>692.62834021648735</v>
      </c>
      <c r="S64" s="9">
        <f t="shared" si="7"/>
        <v>0</v>
      </c>
      <c r="T64" s="3">
        <f t="shared" si="5"/>
        <v>692.62834021648735</v>
      </c>
    </row>
    <row r="65" spans="2:20" x14ac:dyDescent="0.25">
      <c r="B65" s="5" t="s">
        <v>50</v>
      </c>
      <c r="C65" s="8" t="s">
        <v>348</v>
      </c>
      <c r="D65" s="5" t="s">
        <v>49</v>
      </c>
      <c r="E65" s="9">
        <f>+VLOOKUP($B65,DatosBase!$B$5:$G$70,4,FALSE)</f>
        <v>143400</v>
      </c>
      <c r="F65" s="18">
        <f>+VLOOKUP(B65,DatosBase!$B$5:$G$70,5,FALSE)</f>
        <v>8.4040234172832476E-2</v>
      </c>
      <c r="G65" s="3">
        <f t="shared" si="1"/>
        <v>1344.6437467653195</v>
      </c>
      <c r="H65" s="3">
        <f>+VLOOKUP(B65,DatosBase!$B$5:$G$70,6,FALSE)</f>
        <v>546.29999999999984</v>
      </c>
      <c r="I65" s="3">
        <f t="shared" si="2"/>
        <v>798.34374676531968</v>
      </c>
      <c r="K65" s="1">
        <f>+VLOOKUP(B65,PRIORIDADES!$H$5:$O$149,8,FALSE)</f>
        <v>3</v>
      </c>
      <c r="L65" s="46">
        <v>1</v>
      </c>
      <c r="M65" s="23">
        <f t="shared" si="3"/>
        <v>1</v>
      </c>
      <c r="O65" s="64">
        <v>0</v>
      </c>
      <c r="P65" s="2">
        <f>+VLOOKUP(B65,Factor_Presion!$B$5:$F$66,5,FALSE)</f>
        <v>0.22799999999999998</v>
      </c>
      <c r="Q65" s="32">
        <f t="shared" si="4"/>
        <v>798.34374676531968</v>
      </c>
      <c r="S65" s="9">
        <f t="shared" si="7"/>
        <v>143400</v>
      </c>
      <c r="T65" s="3">
        <f t="shared" si="5"/>
        <v>0</v>
      </c>
    </row>
    <row r="66" spans="2:20" x14ac:dyDescent="0.25">
      <c r="B66" s="175" t="s">
        <v>54</v>
      </c>
      <c r="C66" s="176" t="s">
        <v>350</v>
      </c>
      <c r="D66" s="59" t="s">
        <v>45</v>
      </c>
      <c r="E66" s="9">
        <f>+VLOOKUP($B66,DatosBase!$B$5:$G$70,4,FALSE)</f>
        <v>59068</v>
      </c>
      <c r="F66" s="18">
        <f>+VLOOKUP(B66,DatosBase!$B$5:$G$70,5,FALSE)</f>
        <v>3.5932382790857857E-2</v>
      </c>
      <c r="G66" s="3">
        <f t="shared" si="1"/>
        <v>574.91812465372573</v>
      </c>
      <c r="H66" s="3">
        <f>+VLOOKUP(B66,DatosBase!$B$5:$G$70,6,FALSE)</f>
        <v>699</v>
      </c>
      <c r="I66" s="3">
        <f t="shared" si="2"/>
        <v>0</v>
      </c>
      <c r="K66" s="1">
        <f>+VLOOKUP(B66,PRIORIDADES!$H$5:$O$149,8,FALSE)</f>
        <v>2</v>
      </c>
      <c r="L66" s="46">
        <v>0</v>
      </c>
      <c r="M66" s="23">
        <f t="shared" si="3"/>
        <v>0</v>
      </c>
      <c r="O66" s="64">
        <v>0</v>
      </c>
      <c r="P66" s="2">
        <f>+VLOOKUP(B66,Factor_Presion!$B$5:$F$66,5,FALSE)</f>
        <v>0.11399999999999999</v>
      </c>
      <c r="Q66" s="32">
        <f t="shared" si="4"/>
        <v>0</v>
      </c>
      <c r="S66" s="9">
        <f t="shared" ref="S66:S68" si="8">+M66*E66</f>
        <v>0</v>
      </c>
      <c r="T66" s="3">
        <f t="shared" ref="T66:T68" si="9">+Q66*(1-M66)</f>
        <v>0</v>
      </c>
    </row>
    <row r="67" spans="2:20" x14ac:dyDescent="0.25">
      <c r="B67" s="175" t="s">
        <v>77</v>
      </c>
      <c r="C67" s="176" t="s">
        <v>473</v>
      </c>
      <c r="D67" s="59" t="s">
        <v>46</v>
      </c>
      <c r="E67" s="9">
        <f>+VLOOKUP($B67,DatosBase!$B$5:$G$70,4,FALSE)</f>
        <v>27009</v>
      </c>
      <c r="F67" s="18">
        <f>+VLOOKUP(B67,DatosBase!$B$5:$G$70,5,FALSE)</f>
        <v>1.3449282390248859E-2</v>
      </c>
      <c r="G67" s="3">
        <f t="shared" si="1"/>
        <v>215.18851824398175</v>
      </c>
      <c r="H67" s="3">
        <f>+VLOOKUP(B67,DatosBase!$B$5:$G$70,6,FALSE)</f>
        <v>193</v>
      </c>
      <c r="I67" s="3">
        <f t="shared" si="2"/>
        <v>22.188518243981747</v>
      </c>
      <c r="K67" s="1">
        <f>+VLOOKUP(B67,PRIORIDADES!$H$5:$O$149,8,FALSE)</f>
        <v>2</v>
      </c>
      <c r="L67" s="46">
        <v>1</v>
      </c>
      <c r="M67" s="23">
        <f t="shared" si="3"/>
        <v>1</v>
      </c>
      <c r="O67" s="64">
        <v>0</v>
      </c>
      <c r="P67" s="2">
        <f>+VLOOKUP(B67,Factor_Presion!$B$5:$F$66,5,FALSE)</f>
        <v>0.11399999999999999</v>
      </c>
      <c r="Q67" s="32">
        <f t="shared" si="4"/>
        <v>22.188518243981747</v>
      </c>
      <c r="S67" s="9">
        <f t="shared" si="8"/>
        <v>27009</v>
      </c>
      <c r="T67" s="3">
        <f t="shared" si="9"/>
        <v>0</v>
      </c>
    </row>
    <row r="68" spans="2:20" x14ac:dyDescent="0.25">
      <c r="B68" s="175" t="s">
        <v>471</v>
      </c>
      <c r="C68" s="176" t="s">
        <v>474</v>
      </c>
      <c r="D68" s="59" t="s">
        <v>472</v>
      </c>
      <c r="E68" s="9">
        <f>+VLOOKUP($B68,DatosBase!$B$5:$G$70,4,FALSE)</f>
        <v>0</v>
      </c>
      <c r="F68" s="18">
        <f>+VLOOKUP(B68,DatosBase!$B$5:$G$70,5,FALSE)</f>
        <v>0</v>
      </c>
      <c r="G68" s="3">
        <f t="shared" si="1"/>
        <v>0</v>
      </c>
      <c r="H68" s="3">
        <f>+VLOOKUP(B68,DatosBase!$B$5:$G$70,6,FALSE)</f>
        <v>270</v>
      </c>
      <c r="I68" s="3">
        <f t="shared" si="2"/>
        <v>0</v>
      </c>
      <c r="K68" s="1">
        <f>+VLOOKUP(B68,PRIORIDADES!$H$5:$O$149,8,FALSE)</f>
        <v>0</v>
      </c>
      <c r="L68" s="46">
        <v>0</v>
      </c>
      <c r="M68" s="23">
        <f t="shared" si="3"/>
        <v>0</v>
      </c>
      <c r="O68" s="64">
        <v>0</v>
      </c>
      <c r="P68" s="2">
        <f>+VLOOKUP(B68,Factor_Presion!$B$5:$F$66,5,FALSE)</f>
        <v>0.11399999999999999</v>
      </c>
      <c r="Q68" s="32">
        <f>+I68*(1-P68*O68)</f>
        <v>0</v>
      </c>
      <c r="S68" s="9">
        <f t="shared" si="8"/>
        <v>0</v>
      </c>
      <c r="T68" s="3">
        <f t="shared" si="9"/>
        <v>0</v>
      </c>
    </row>
    <row r="69" spans="2:20" ht="18.75" x14ac:dyDescent="0.3">
      <c r="B69" s="14" t="s">
        <v>272</v>
      </c>
      <c r="C69" s="37"/>
      <c r="D69" s="15"/>
      <c r="E69" s="16">
        <f>SUM(E7:E65)</f>
        <v>1440980</v>
      </c>
      <c r="F69" s="19">
        <f>SUM(F7:F65)</f>
        <v>0.9506183348188928</v>
      </c>
      <c r="G69" s="16">
        <f>SUM(G7:G65)</f>
        <v>15209.893357102288</v>
      </c>
      <c r="H69" s="16">
        <f>SUM(H7:H68)</f>
        <v>2862.5564059426283</v>
      </c>
      <c r="I69" s="16">
        <f>SUM(I7:I65)</f>
        <v>13615.732490329263</v>
      </c>
      <c r="Q69" s="17">
        <f>SUM(Q7:Q65)</f>
        <v>13615.732490329263</v>
      </c>
      <c r="S69" s="21">
        <f>SUM(S7:S68)</f>
        <v>1023379</v>
      </c>
      <c r="T69" s="17">
        <f>SUM(T7:T65)</f>
        <v>4310.8869567063657</v>
      </c>
    </row>
  </sheetData>
  <customSheetViews>
    <customSheetView guid="{E7BD1ABA-680E-47BB-B985-D08E399DD608}" scale="55" topLeftCell="C1">
      <selection activeCell="J61" sqref="J6:J61"/>
      <pageMargins left="0.7" right="0.7" top="0.75" bottom="0.75" header="0.3" footer="0.3"/>
      <pageSetup orientation="portrait" r:id="rId1"/>
    </customSheetView>
  </customSheetViews>
  <conditionalFormatting sqref="M7:M68">
    <cfRule type="cellIs" dxfId="49" priority="34" operator="equal">
      <formula>0</formula>
    </cfRule>
    <cfRule type="cellIs" dxfId="48" priority="35" operator="equal">
      <formula>1</formula>
    </cfRule>
  </conditionalFormatting>
  <conditionalFormatting sqref="F7:F68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{8A5B4FEF-F51E-4C5E-AC0A-563F0579EF06}</x14:id>
        </ext>
      </extLst>
    </cfRule>
  </conditionalFormatting>
  <conditionalFormatting sqref="O7:O31 O33:O36 O40:O49 O51:O61 O63:O64">
    <cfRule type="cellIs" dxfId="47" priority="17" operator="equal">
      <formula>0</formula>
    </cfRule>
    <cfRule type="cellIs" dxfId="46" priority="18" operator="equal">
      <formula>1</formula>
    </cfRule>
  </conditionalFormatting>
  <conditionalFormatting sqref="O32">
    <cfRule type="cellIs" dxfId="45" priority="15" operator="equal">
      <formula>0</formula>
    </cfRule>
    <cfRule type="cellIs" dxfId="44" priority="16" operator="equal">
      <formula>1</formula>
    </cfRule>
  </conditionalFormatting>
  <conditionalFormatting sqref="O37">
    <cfRule type="cellIs" dxfId="43" priority="13" operator="equal">
      <formula>0</formula>
    </cfRule>
    <cfRule type="cellIs" dxfId="42" priority="14" operator="equal">
      <formula>1</formula>
    </cfRule>
  </conditionalFormatting>
  <conditionalFormatting sqref="O38">
    <cfRule type="cellIs" dxfId="41" priority="11" operator="equal">
      <formula>0</formula>
    </cfRule>
    <cfRule type="cellIs" dxfId="40" priority="12" operator="equal">
      <formula>1</formula>
    </cfRule>
  </conditionalFormatting>
  <conditionalFormatting sqref="O39">
    <cfRule type="cellIs" dxfId="39" priority="9" operator="equal">
      <formula>0</formula>
    </cfRule>
    <cfRule type="cellIs" dxfId="38" priority="10" operator="equal">
      <formula>1</formula>
    </cfRule>
  </conditionalFormatting>
  <conditionalFormatting sqref="O50">
    <cfRule type="cellIs" dxfId="37" priority="7" operator="equal">
      <formula>0</formula>
    </cfRule>
    <cfRule type="cellIs" dxfId="36" priority="8" operator="equal">
      <formula>1</formula>
    </cfRule>
  </conditionalFormatting>
  <conditionalFormatting sqref="O62">
    <cfRule type="cellIs" dxfId="35" priority="5" operator="equal">
      <formula>0</formula>
    </cfRule>
    <cfRule type="cellIs" dxfId="34" priority="6" operator="equal">
      <formula>1</formula>
    </cfRule>
  </conditionalFormatting>
  <conditionalFormatting sqref="O65:O68">
    <cfRule type="cellIs" dxfId="33" priority="3" operator="equal">
      <formula>0</formula>
    </cfRule>
    <cfRule type="cellIs" dxfId="32" priority="4" operator="equal">
      <formula>1</formula>
    </cfRule>
  </conditionalFormatting>
  <conditionalFormatting sqref="K7:K68">
    <cfRule type="iconSet" priority="1">
      <iconSet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paperSize="8" scale="50" orientation="landscape" r:id="rId2"/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5B4FEF-F51E-4C5E-AC0A-563F0579E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F7:F68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T92"/>
  <sheetViews>
    <sheetView zoomScale="70" zoomScaleNormal="70" workbookViewId="0">
      <pane xSplit="4" ySplit="6" topLeftCell="E48" activePane="bottomRight" state="frozen"/>
      <selection activeCell="E69" sqref="E69"/>
      <selection pane="topRight" activeCell="E69" sqref="E69"/>
      <selection pane="bottomLeft" activeCell="E69" sqref="E69"/>
      <selection pane="bottomRight" activeCell="E69" sqref="E69"/>
    </sheetView>
  </sheetViews>
  <sheetFormatPr baseColWidth="10" defaultRowHeight="15" x14ac:dyDescent="0.25"/>
  <cols>
    <col min="1" max="1" width="6.5703125" customWidth="1"/>
    <col min="2" max="3" width="14.140625" customWidth="1"/>
    <col min="4" max="4" width="33.7109375" bestFit="1" customWidth="1"/>
    <col min="5" max="5" width="20.140625" customWidth="1"/>
    <col min="6" max="6" width="21.42578125" customWidth="1"/>
    <col min="7" max="7" width="31.5703125" customWidth="1"/>
    <col min="8" max="8" width="21.42578125" customWidth="1"/>
    <col min="9" max="9" width="23.7109375" customWidth="1"/>
    <col min="10" max="10" width="2.7109375" customWidth="1"/>
    <col min="11" max="11" width="19.5703125" customWidth="1"/>
    <col min="12" max="12" width="25" customWidth="1"/>
    <col min="13" max="13" width="19.7109375" customWidth="1"/>
    <col min="14" max="14" width="3.5703125" customWidth="1"/>
    <col min="15" max="15" width="19.42578125" customWidth="1"/>
    <col min="16" max="16" width="24" bestFit="1" customWidth="1"/>
    <col min="17" max="17" width="30.28515625" customWidth="1"/>
    <col min="18" max="18" width="3.28515625" customWidth="1"/>
    <col min="19" max="19" width="22.7109375" customWidth="1"/>
    <col min="20" max="20" width="27.7109375" bestFit="1" customWidth="1"/>
    <col min="21" max="21" width="2.28515625" customWidth="1"/>
  </cols>
  <sheetData>
    <row r="1" spans="2:20" ht="101.25" customHeight="1" thickBot="1" x14ac:dyDescent="0.3">
      <c r="T1" s="66" t="s">
        <v>298</v>
      </c>
    </row>
    <row r="2" spans="2:20" ht="31.5" customHeight="1" x14ac:dyDescent="0.35">
      <c r="G2" s="44" t="s">
        <v>402</v>
      </c>
      <c r="I2">
        <v>12691.324834683686</v>
      </c>
      <c r="S2" s="68" t="s">
        <v>403</v>
      </c>
      <c r="T2" s="70">
        <f>+I3/1000-T3</f>
        <v>0</v>
      </c>
    </row>
    <row r="3" spans="2:20" ht="39.75" customHeight="1" thickBot="1" x14ac:dyDescent="0.55000000000000004">
      <c r="G3" s="48">
        <v>4.4000000000000004</v>
      </c>
      <c r="I3" s="43">
        <f>+I92</f>
        <v>4069.7000000000007</v>
      </c>
      <c r="Q3" s="69">
        <f>+Q92</f>
        <v>4069.7000000000007</v>
      </c>
      <c r="R3" s="6"/>
      <c r="S3" s="67">
        <f>+S92</f>
        <v>0</v>
      </c>
      <c r="T3" s="71">
        <f>+T92/1000</f>
        <v>4.069700000000001</v>
      </c>
    </row>
    <row r="5" spans="2:20" ht="15.75" x14ac:dyDescent="0.25">
      <c r="B5" s="7" t="s">
        <v>268</v>
      </c>
      <c r="C5" s="7"/>
      <c r="D5" s="7"/>
      <c r="E5" s="6"/>
      <c r="L5" s="72" t="s">
        <v>284</v>
      </c>
      <c r="M5" s="35"/>
      <c r="O5" s="33" t="s">
        <v>290</v>
      </c>
      <c r="P5" s="33"/>
      <c r="Q5" s="33"/>
    </row>
    <row r="6" spans="2:20" s="12" customFormat="1" ht="60.75" customHeight="1" x14ac:dyDescent="0.25">
      <c r="B6" s="11" t="s">
        <v>392</v>
      </c>
      <c r="C6" s="11" t="s">
        <v>393</v>
      </c>
      <c r="D6" s="11" t="s">
        <v>270</v>
      </c>
      <c r="E6" s="11" t="s">
        <v>271</v>
      </c>
      <c r="F6" s="13" t="s">
        <v>287</v>
      </c>
      <c r="G6" s="47" t="s">
        <v>288</v>
      </c>
      <c r="H6" s="13" t="s">
        <v>282</v>
      </c>
      <c r="I6" s="47" t="s">
        <v>283</v>
      </c>
      <c r="J6"/>
      <c r="K6" s="47" t="s">
        <v>399</v>
      </c>
      <c r="L6" s="45" t="s">
        <v>404</v>
      </c>
      <c r="M6" s="28" t="s">
        <v>405</v>
      </c>
      <c r="O6" s="63" t="s">
        <v>406</v>
      </c>
      <c r="P6" s="29" t="s">
        <v>289</v>
      </c>
      <c r="Q6" s="29" t="s">
        <v>295</v>
      </c>
      <c r="S6" s="20" t="s">
        <v>297</v>
      </c>
      <c r="T6" s="34" t="s">
        <v>296</v>
      </c>
    </row>
    <row r="7" spans="2:20" x14ac:dyDescent="0.25">
      <c r="B7" s="8" t="s">
        <v>119</v>
      </c>
      <c r="C7" s="8" t="str">
        <f>+VLOOKUP(B7,[2]Sectores!$B$5:$D$154,3,FALSE)</f>
        <v>ST-19</v>
      </c>
      <c r="D7" s="8" t="s">
        <v>120</v>
      </c>
      <c r="E7" s="9">
        <f>+VLOOKUP($B7,[2]ClientesxSector!$A$4:$B$130,2,FALSE)</f>
        <v>6808</v>
      </c>
      <c r="F7" s="18">
        <f>+VLOOKUP(B7,DatosBase!$I$5:$N$89,5,FALSE)</f>
        <v>5.2745489196621573E-2</v>
      </c>
      <c r="G7" s="3">
        <f>+F7*$G$3*1000</f>
        <v>232.08015246513494</v>
      </c>
      <c r="H7" s="3">
        <f>+VLOOKUP(B7,DatosBase!$I$5:$N$89,6,FALSE)</f>
        <v>0</v>
      </c>
      <c r="I7" s="3">
        <f>+IF(H7&lt;G7,G7-H7,0)</f>
        <v>232.08015246513494</v>
      </c>
      <c r="K7" s="1">
        <f>+VLOOKUP(B7,PRIORIDADES!$H$5:$O$149,8,FALSE)</f>
        <v>1</v>
      </c>
      <c r="L7" s="46">
        <v>0</v>
      </c>
      <c r="M7" s="23">
        <f>+L7</f>
        <v>0</v>
      </c>
      <c r="O7" s="64">
        <v>0</v>
      </c>
      <c r="P7" s="2">
        <v>0</v>
      </c>
      <c r="Q7" s="32">
        <f>+I7*(1-P7*O7)</f>
        <v>232.08015246513494</v>
      </c>
      <c r="S7" s="9">
        <f t="shared" ref="S7:S52" si="0">+M7*E7</f>
        <v>0</v>
      </c>
      <c r="T7" s="3">
        <f>+Q7*(1-M7)</f>
        <v>232.08015246513494</v>
      </c>
    </row>
    <row r="8" spans="2:20" x14ac:dyDescent="0.25">
      <c r="B8" s="1" t="s">
        <v>121</v>
      </c>
      <c r="C8" s="8" t="str">
        <f>+VLOOKUP(B8,[2]Sectores!$B$5:$D$154,3,FALSE)</f>
        <v>ST-19</v>
      </c>
      <c r="D8" s="1" t="s">
        <v>122</v>
      </c>
      <c r="E8" s="4">
        <f>+VLOOKUP($B8,[2]ClientesxSector!$A$4:$B$130,2,FALSE)</f>
        <v>381</v>
      </c>
      <c r="F8" s="24">
        <f>+VLOOKUP(B8,DatosBase!$I$5:$N$89,5,FALSE)</f>
        <v>1.0066387226826042E-2</v>
      </c>
      <c r="G8" s="3">
        <f t="shared" ref="G8:G71" si="1">+F8*$G$3*1000</f>
        <v>44.292103798034589</v>
      </c>
      <c r="H8" s="3">
        <f>+VLOOKUP(B8,DatosBase!$I$5:$N$89,6,FALSE)</f>
        <v>0</v>
      </c>
      <c r="I8" s="3">
        <f t="shared" ref="I8:I71" si="2">+IF(H8&lt;G8,G8-H8,0)</f>
        <v>44.292103798034589</v>
      </c>
      <c r="K8" s="1">
        <f>+VLOOKUP(B8,PRIORIDADES!$H$5:$O$149,8,FALSE)</f>
        <v>1</v>
      </c>
      <c r="L8" s="46">
        <v>0</v>
      </c>
      <c r="M8" s="23">
        <f t="shared" ref="M8:M71" si="3">+L8</f>
        <v>0</v>
      </c>
      <c r="O8" s="64">
        <v>0</v>
      </c>
      <c r="P8" s="2">
        <v>0</v>
      </c>
      <c r="Q8" s="32">
        <f t="shared" ref="Q8:Q44" si="4">+I8*(1-P8*O8)</f>
        <v>44.292103798034589</v>
      </c>
      <c r="S8" s="9">
        <f t="shared" si="0"/>
        <v>0</v>
      </c>
      <c r="T8" s="3">
        <f t="shared" ref="T8:T65" si="5">+Q8*(1-M8)</f>
        <v>44.292103798034589</v>
      </c>
    </row>
    <row r="9" spans="2:20" x14ac:dyDescent="0.25">
      <c r="B9" s="1" t="s">
        <v>123</v>
      </c>
      <c r="C9" s="8" t="str">
        <f>+VLOOKUP(B9,[2]Sectores!$B$5:$D$154,3,FALSE)</f>
        <v>ST-20</v>
      </c>
      <c r="D9" s="1" t="s">
        <v>124</v>
      </c>
      <c r="E9" s="4">
        <f>+VLOOKUP($B9,[2]ClientesxSector!$A$4:$B$130,2,FALSE)</f>
        <v>759</v>
      </c>
      <c r="F9" s="18">
        <f>+VLOOKUP(B9,DatosBase!$I$5:$N$89,5,FALSE)</f>
        <v>7.6370972120608279E-3</v>
      </c>
      <c r="G9" s="3">
        <f t="shared" si="1"/>
        <v>33.603227733067648</v>
      </c>
      <c r="H9" s="3">
        <f>+VLOOKUP(B9,DatosBase!$I$5:$N$89,6,FALSE)</f>
        <v>0</v>
      </c>
      <c r="I9" s="3">
        <f t="shared" si="2"/>
        <v>33.603227733067648</v>
      </c>
      <c r="K9" s="1">
        <f>+VLOOKUP(B9,PRIORIDADES!$H$5:$O$149,8,FALSE)</f>
        <v>1</v>
      </c>
      <c r="L9" s="46">
        <v>0</v>
      </c>
      <c r="M9" s="23">
        <f t="shared" si="3"/>
        <v>0</v>
      </c>
      <c r="O9" s="64">
        <v>0</v>
      </c>
      <c r="P9" s="2">
        <v>0</v>
      </c>
      <c r="Q9" s="32">
        <f t="shared" si="4"/>
        <v>33.603227733067648</v>
      </c>
      <c r="S9" s="9">
        <f t="shared" si="0"/>
        <v>0</v>
      </c>
      <c r="T9" s="3">
        <f t="shared" si="5"/>
        <v>33.603227733067648</v>
      </c>
    </row>
    <row r="10" spans="2:20" x14ac:dyDescent="0.25">
      <c r="B10" s="1" t="s">
        <v>125</v>
      </c>
      <c r="C10" s="8" t="str">
        <f>+VLOOKUP(B10,[2]Sectores!$B$5:$D$154,3,FALSE)</f>
        <v>ST-20</v>
      </c>
      <c r="D10" s="1" t="s">
        <v>126</v>
      </c>
      <c r="E10" s="4">
        <f>+VLOOKUP($B10,[2]ClientesxSector!$A$4:$B$130,2,FALSE)</f>
        <v>1009</v>
      </c>
      <c r="F10" s="18">
        <f>+VLOOKUP(B10,DatosBase!$I$5:$N$89,5,FALSE)</f>
        <v>5.4058076032469015E-3</v>
      </c>
      <c r="G10" s="3">
        <f t="shared" si="1"/>
        <v>23.785553454286369</v>
      </c>
      <c r="H10" s="3">
        <f>+VLOOKUP(B10,DatosBase!$I$5:$N$89,6,FALSE)</f>
        <v>0</v>
      </c>
      <c r="I10" s="3">
        <f t="shared" si="2"/>
        <v>23.785553454286369</v>
      </c>
      <c r="K10" s="1">
        <f>+VLOOKUP(B10,PRIORIDADES!$H$5:$O$149,8,FALSE)</f>
        <v>1</v>
      </c>
      <c r="L10" s="46">
        <v>0</v>
      </c>
      <c r="M10" s="23">
        <f t="shared" si="3"/>
        <v>0</v>
      </c>
      <c r="O10" s="64">
        <v>0</v>
      </c>
      <c r="P10" s="2">
        <v>0</v>
      </c>
      <c r="Q10" s="32">
        <f t="shared" si="4"/>
        <v>23.785553454286369</v>
      </c>
      <c r="S10" s="9">
        <f t="shared" si="0"/>
        <v>0</v>
      </c>
      <c r="T10" s="3">
        <f t="shared" si="5"/>
        <v>23.785553454286369</v>
      </c>
    </row>
    <row r="11" spans="2:20" x14ac:dyDescent="0.25">
      <c r="B11" s="1" t="s">
        <v>127</v>
      </c>
      <c r="C11" s="8" t="str">
        <f>+VLOOKUP(B11,[2]Sectores!$B$5:$D$154,3,FALSE)</f>
        <v>ST-21</v>
      </c>
      <c r="D11" s="1" t="s">
        <v>128</v>
      </c>
      <c r="E11" s="4">
        <f>+VLOOKUP($B11,[2]ClientesxSector!$A$4:$B$130,2,FALSE)</f>
        <v>4282</v>
      </c>
      <c r="F11" s="18">
        <f>+VLOOKUP(B11,DatosBase!$I$5:$N$89,5,FALSE)</f>
        <v>2.3479258085253408E-2</v>
      </c>
      <c r="G11" s="3">
        <f t="shared" si="1"/>
        <v>103.30873557511501</v>
      </c>
      <c r="H11" s="3">
        <f>+VLOOKUP(B11,DatosBase!$I$5:$N$89,6,FALSE)</f>
        <v>0</v>
      </c>
      <c r="I11" s="3">
        <f t="shared" si="2"/>
        <v>103.30873557511501</v>
      </c>
      <c r="K11" s="1">
        <f>+VLOOKUP(B11,PRIORIDADES!$H$5:$O$149,8,FALSE)</f>
        <v>1</v>
      </c>
      <c r="L11" s="46">
        <v>0</v>
      </c>
      <c r="M11" s="23">
        <f t="shared" si="3"/>
        <v>0</v>
      </c>
      <c r="O11" s="64">
        <v>0</v>
      </c>
      <c r="P11" s="2">
        <v>0</v>
      </c>
      <c r="Q11" s="32">
        <f t="shared" si="4"/>
        <v>103.30873557511501</v>
      </c>
      <c r="S11" s="9">
        <f t="shared" si="0"/>
        <v>0</v>
      </c>
      <c r="T11" s="3">
        <f t="shared" si="5"/>
        <v>103.30873557511501</v>
      </c>
    </row>
    <row r="12" spans="2:20" x14ac:dyDescent="0.25">
      <c r="B12" s="1" t="s">
        <v>129</v>
      </c>
      <c r="C12" s="8" t="str">
        <f>+VLOOKUP(B12,[2]Sectores!$B$5:$D$154,3,FALSE)</f>
        <v>ST-21</v>
      </c>
      <c r="D12" s="1" t="s">
        <v>130</v>
      </c>
      <c r="E12" s="4">
        <f>+VLOOKUP($B12,[2]ClientesxSector!$A$4:$B$130,2,FALSE)</f>
        <v>14605</v>
      </c>
      <c r="F12" s="18">
        <f>+VLOOKUP(B12,DatosBase!$I$5:$N$89,5,FALSE)</f>
        <v>7.0087267551783558E-2</v>
      </c>
      <c r="G12" s="3">
        <f t="shared" si="1"/>
        <v>308.38397722784765</v>
      </c>
      <c r="H12" s="3">
        <f>+VLOOKUP(B12,DatosBase!$I$5:$N$89,6,FALSE)</f>
        <v>0</v>
      </c>
      <c r="I12" s="3">
        <f t="shared" si="2"/>
        <v>308.38397722784765</v>
      </c>
      <c r="K12" s="1">
        <f>+VLOOKUP(B12,PRIORIDADES!$H$5:$O$149,8,FALSE)</f>
        <v>1</v>
      </c>
      <c r="L12" s="46">
        <v>0</v>
      </c>
      <c r="M12" s="23">
        <f t="shared" si="3"/>
        <v>0</v>
      </c>
      <c r="O12" s="64">
        <v>0</v>
      </c>
      <c r="P12" s="2">
        <v>0</v>
      </c>
      <c r="Q12" s="32">
        <f t="shared" si="4"/>
        <v>308.38397722784765</v>
      </c>
      <c r="S12" s="9">
        <f t="shared" si="0"/>
        <v>0</v>
      </c>
      <c r="T12" s="3">
        <f t="shared" si="5"/>
        <v>308.38397722784765</v>
      </c>
    </row>
    <row r="13" spans="2:20" x14ac:dyDescent="0.25">
      <c r="B13" s="1" t="s">
        <v>131</v>
      </c>
      <c r="C13" s="8" t="str">
        <f>+VLOOKUP(B13,[2]Sectores!$B$5:$D$154,3,FALSE)</f>
        <v>ST-21</v>
      </c>
      <c r="D13" s="1" t="s">
        <v>132</v>
      </c>
      <c r="E13" s="4">
        <f>+VLOOKUP($B13,[2]ClientesxSector!$A$4:$B$130,2,FALSE)</f>
        <v>4509</v>
      </c>
      <c r="F13" s="18">
        <f>+VLOOKUP(B13,DatosBase!$I$5:$N$89,5,FALSE)</f>
        <v>1.7894945531433521E-2</v>
      </c>
      <c r="G13" s="3">
        <f t="shared" si="1"/>
        <v>78.737760338307496</v>
      </c>
      <c r="H13" s="3">
        <f>+VLOOKUP(B13,DatosBase!$I$5:$N$89,6,FALSE)</f>
        <v>0</v>
      </c>
      <c r="I13" s="3">
        <f t="shared" si="2"/>
        <v>78.737760338307496</v>
      </c>
      <c r="K13" s="1">
        <f>+VLOOKUP(B13,PRIORIDADES!$H$5:$O$149,8,FALSE)</f>
        <v>1</v>
      </c>
      <c r="L13" s="46">
        <v>0</v>
      </c>
      <c r="M13" s="23">
        <f t="shared" si="3"/>
        <v>0</v>
      </c>
      <c r="O13" s="64">
        <v>0</v>
      </c>
      <c r="P13" s="2">
        <v>0</v>
      </c>
      <c r="Q13" s="32">
        <f t="shared" si="4"/>
        <v>78.737760338307496</v>
      </c>
      <c r="S13" s="9">
        <f t="shared" si="0"/>
        <v>0</v>
      </c>
      <c r="T13" s="3">
        <f t="shared" si="5"/>
        <v>78.737760338307496</v>
      </c>
    </row>
    <row r="14" spans="2:20" x14ac:dyDescent="0.25">
      <c r="B14" s="1" t="s">
        <v>133</v>
      </c>
      <c r="C14" s="8" t="str">
        <f>+VLOOKUP(B14,[2]Sectores!$B$5:$D$154,3,FALSE)</f>
        <v>ST-22</v>
      </c>
      <c r="D14" s="1" t="s">
        <v>134</v>
      </c>
      <c r="E14" s="4">
        <f>+VLOOKUP($B14,[2]ClientesxSector!$A$4:$B$130,2,FALSE)</f>
        <v>9130</v>
      </c>
      <c r="F14" s="18">
        <f>+VLOOKUP(B14,DatosBase!$I$5:$N$89,5,FALSE)</f>
        <v>4.5238995846059643E-2</v>
      </c>
      <c r="G14" s="3">
        <f t="shared" si="1"/>
        <v>199.05158172266243</v>
      </c>
      <c r="H14" s="3">
        <f>+VLOOKUP(B14,DatosBase!$I$5:$N$89,6,FALSE)</f>
        <v>0</v>
      </c>
      <c r="I14" s="3">
        <f t="shared" si="2"/>
        <v>199.05158172266243</v>
      </c>
      <c r="K14" s="1">
        <f>+VLOOKUP(B14,PRIORIDADES!$H$5:$O$149,8,FALSE)</f>
        <v>1</v>
      </c>
      <c r="L14" s="46">
        <v>0</v>
      </c>
      <c r="M14" s="23">
        <f t="shared" si="3"/>
        <v>0</v>
      </c>
      <c r="O14" s="64">
        <v>0</v>
      </c>
      <c r="P14" s="2">
        <v>0</v>
      </c>
      <c r="Q14" s="32">
        <f t="shared" si="4"/>
        <v>199.05158172266243</v>
      </c>
      <c r="S14" s="9">
        <f t="shared" si="0"/>
        <v>0</v>
      </c>
      <c r="T14" s="3">
        <f t="shared" si="5"/>
        <v>199.05158172266243</v>
      </c>
    </row>
    <row r="15" spans="2:20" x14ac:dyDescent="0.25">
      <c r="B15" s="202" t="s">
        <v>135</v>
      </c>
      <c r="C15" s="203" t="str">
        <f>+VLOOKUP(B15,[2]Sectores!$B$5:$D$154,3,FALSE)</f>
        <v>ST-22</v>
      </c>
      <c r="D15" s="202" t="s">
        <v>136</v>
      </c>
      <c r="E15" s="204"/>
      <c r="F15" s="18">
        <f>+VLOOKUP(B15,DatosBase!$I$5:$N$89,5,FALSE)</f>
        <v>0</v>
      </c>
      <c r="G15" s="3">
        <f t="shared" si="1"/>
        <v>0</v>
      </c>
      <c r="H15" s="3">
        <f>+VLOOKUP(B15,DatosBase!$I$5:$N$89,6,FALSE)</f>
        <v>0</v>
      </c>
      <c r="I15" s="3">
        <f t="shared" si="2"/>
        <v>0</v>
      </c>
      <c r="K15" s="1">
        <f>+VLOOKUP(B15,PRIORIDADES!$H$5:$O$149,8,FALSE)</f>
        <v>1</v>
      </c>
      <c r="L15" s="46">
        <v>0</v>
      </c>
      <c r="M15" s="23">
        <f t="shared" si="3"/>
        <v>0</v>
      </c>
      <c r="O15" s="64">
        <v>0</v>
      </c>
      <c r="P15" s="2">
        <v>0</v>
      </c>
      <c r="Q15" s="32">
        <f t="shared" si="4"/>
        <v>0</v>
      </c>
      <c r="S15" s="9">
        <f t="shared" si="0"/>
        <v>0</v>
      </c>
      <c r="T15" s="3">
        <f t="shared" si="5"/>
        <v>0</v>
      </c>
    </row>
    <row r="16" spans="2:20" x14ac:dyDescent="0.25">
      <c r="B16" s="1" t="s">
        <v>137</v>
      </c>
      <c r="C16" s="8" t="str">
        <f>+VLOOKUP(B16,[2]Sectores!$B$5:$D$154,3,FALSE)</f>
        <v>ST-22</v>
      </c>
      <c r="D16" s="1" t="s">
        <v>138</v>
      </c>
      <c r="E16" s="4">
        <f>+VLOOKUP($B16,[2]ClientesxSector!$A$4:$B$130,2,FALSE)</f>
        <v>3227</v>
      </c>
      <c r="F16" s="18">
        <f>+VLOOKUP(B16,DatosBase!$I$5:$N$89,5,FALSE)</f>
        <v>1.4795930512495142E-2</v>
      </c>
      <c r="G16" s="3">
        <f t="shared" si="1"/>
        <v>65.102094254978638</v>
      </c>
      <c r="H16" s="3">
        <f>+VLOOKUP(B16,DatosBase!$I$5:$N$89,6,FALSE)</f>
        <v>0</v>
      </c>
      <c r="I16" s="3">
        <f t="shared" si="2"/>
        <v>65.102094254978638</v>
      </c>
      <c r="K16" s="1">
        <f>+VLOOKUP(B16,PRIORIDADES!$H$5:$O$149,8,FALSE)</f>
        <v>1</v>
      </c>
      <c r="L16" s="46">
        <v>0</v>
      </c>
      <c r="M16" s="23">
        <f t="shared" si="3"/>
        <v>0</v>
      </c>
      <c r="O16" s="64">
        <v>0</v>
      </c>
      <c r="P16" s="2">
        <v>0</v>
      </c>
      <c r="Q16" s="32">
        <f t="shared" si="4"/>
        <v>65.102094254978638</v>
      </c>
      <c r="S16" s="9">
        <f t="shared" si="0"/>
        <v>0</v>
      </c>
      <c r="T16" s="3">
        <f t="shared" si="5"/>
        <v>65.102094254978638</v>
      </c>
    </row>
    <row r="17" spans="2:20" x14ac:dyDescent="0.25">
      <c r="B17" s="1" t="s">
        <v>139</v>
      </c>
      <c r="C17" s="8" t="str">
        <f>+VLOOKUP(B17,[2]Sectores!$B$5:$D$154,3,FALSE)</f>
        <v>ST-19</v>
      </c>
      <c r="D17" s="1" t="s">
        <v>140</v>
      </c>
      <c r="E17" s="4">
        <f>+VLOOKUP($B17,[2]ClientesxSector!$A$4:$B$130,2,FALSE)</f>
        <v>745</v>
      </c>
      <c r="F17" s="18">
        <f>+VLOOKUP(B17,DatosBase!$I$5:$N$89,5,FALSE)</f>
        <v>1.063547281330046E-2</v>
      </c>
      <c r="G17" s="3">
        <f t="shared" si="1"/>
        <v>46.796080378522028</v>
      </c>
      <c r="H17" s="3">
        <f>+VLOOKUP(B17,DatosBase!$I$5:$N$89,6,FALSE)</f>
        <v>0</v>
      </c>
      <c r="I17" s="3">
        <f t="shared" si="2"/>
        <v>46.796080378522028</v>
      </c>
      <c r="K17" s="1">
        <f>+VLOOKUP(B17,PRIORIDADES!$H$5:$O$149,8,FALSE)</f>
        <v>1</v>
      </c>
      <c r="L17" s="46">
        <v>0</v>
      </c>
      <c r="M17" s="23">
        <f t="shared" si="3"/>
        <v>0</v>
      </c>
      <c r="O17" s="64">
        <v>0</v>
      </c>
      <c r="P17" s="2">
        <v>0</v>
      </c>
      <c r="Q17" s="32">
        <f t="shared" si="4"/>
        <v>46.796080378522028</v>
      </c>
      <c r="S17" s="9">
        <f t="shared" si="0"/>
        <v>0</v>
      </c>
      <c r="T17" s="3">
        <f t="shared" si="5"/>
        <v>46.796080378522028</v>
      </c>
    </row>
    <row r="18" spans="2:20" x14ac:dyDescent="0.25">
      <c r="B18" s="1" t="s">
        <v>141</v>
      </c>
      <c r="C18" s="8" t="str">
        <f>+VLOOKUP(B18,[2]Sectores!$B$5:$D$154,3,FALSE)</f>
        <v>ST-23</v>
      </c>
      <c r="D18" s="1" t="s">
        <v>142</v>
      </c>
      <c r="E18" s="4">
        <f>+VLOOKUP($B18,[2]ClientesxSector!$A$4:$B$130,2,FALSE)</f>
        <v>7605</v>
      </c>
      <c r="F18" s="18">
        <f>+VLOOKUP(B18,DatosBase!$I$5:$N$89,5,FALSE)</f>
        <v>8.243994321501634E-2</v>
      </c>
      <c r="G18" s="3">
        <f t="shared" si="1"/>
        <v>362.73575014607189</v>
      </c>
      <c r="H18" s="3">
        <f>+VLOOKUP(B18,DatosBase!$I$5:$N$89,6,FALSE)</f>
        <v>18.7012987012987</v>
      </c>
      <c r="I18" s="3">
        <f t="shared" si="2"/>
        <v>344.0344514447732</v>
      </c>
      <c r="K18" s="1">
        <f>+VLOOKUP(B18,PRIORIDADES!$H$5:$O$149,8,FALSE)</f>
        <v>1</v>
      </c>
      <c r="L18" s="46">
        <v>0</v>
      </c>
      <c r="M18" s="23">
        <f t="shared" si="3"/>
        <v>0</v>
      </c>
      <c r="O18" s="64">
        <v>0</v>
      </c>
      <c r="P18" s="2">
        <v>0</v>
      </c>
      <c r="Q18" s="32">
        <f t="shared" si="4"/>
        <v>344.0344514447732</v>
      </c>
      <c r="S18" s="9">
        <f t="shared" si="0"/>
        <v>0</v>
      </c>
      <c r="T18" s="3">
        <f t="shared" si="5"/>
        <v>344.0344514447732</v>
      </c>
    </row>
    <row r="19" spans="2:20" x14ac:dyDescent="0.25">
      <c r="B19" s="1" t="s">
        <v>143</v>
      </c>
      <c r="C19" s="8" t="str">
        <f>+VLOOKUP(B19,[2]Sectores!$B$5:$D$154,3,FALSE)</f>
        <v>ST-23</v>
      </c>
      <c r="D19" s="1" t="s">
        <v>144</v>
      </c>
      <c r="E19" s="4">
        <f>+VLOOKUP($B19,[2]ClientesxSector!$A$4:$B$130,2,FALSE)</f>
        <v>1572</v>
      </c>
      <c r="F19" s="18">
        <f>+VLOOKUP(B19,DatosBase!$I$5:$N$89,5,FALSE)</f>
        <v>3.3709353576965813E-2</v>
      </c>
      <c r="G19" s="3">
        <f t="shared" si="1"/>
        <v>148.32115573864959</v>
      </c>
      <c r="H19" s="3">
        <f>+VLOOKUP(B19,DatosBase!$I$5:$N$89,6,FALSE)</f>
        <v>26.298701298701296</v>
      </c>
      <c r="I19" s="3">
        <f t="shared" si="2"/>
        <v>122.02245443994829</v>
      </c>
      <c r="K19" s="1">
        <f>+VLOOKUP(B19,PRIORIDADES!$H$5:$O$149,8,FALSE)</f>
        <v>1</v>
      </c>
      <c r="L19" s="46">
        <v>0</v>
      </c>
      <c r="M19" s="23">
        <f t="shared" si="3"/>
        <v>0</v>
      </c>
      <c r="O19" s="64">
        <v>0</v>
      </c>
      <c r="P19" s="2">
        <v>0</v>
      </c>
      <c r="Q19" s="32">
        <f t="shared" si="4"/>
        <v>122.02245443994829</v>
      </c>
      <c r="S19" s="9">
        <f t="shared" si="0"/>
        <v>0</v>
      </c>
      <c r="T19" s="3">
        <f t="shared" si="5"/>
        <v>122.02245443994829</v>
      </c>
    </row>
    <row r="20" spans="2:20" x14ac:dyDescent="0.25">
      <c r="B20" s="1" t="s">
        <v>145</v>
      </c>
      <c r="C20" s="8" t="str">
        <f>+VLOOKUP(B20,[2]Sectores!$B$5:$D$154,3,FALSE)</f>
        <v>ST-23</v>
      </c>
      <c r="D20" s="1" t="s">
        <v>146</v>
      </c>
      <c r="E20" s="4">
        <f>+VLOOKUP($B20,[2]ClientesxSector!$A$4:$B$130,2,FALSE)</f>
        <v>281</v>
      </c>
      <c r="F20" s="18">
        <f>+VLOOKUP(B20,DatosBase!$I$5:$N$89,5,FALSE)</f>
        <v>4.6513835720152453E-3</v>
      </c>
      <c r="G20" s="3">
        <f t="shared" si="1"/>
        <v>20.466087716867079</v>
      </c>
      <c r="H20" s="3">
        <f>+VLOOKUP(B20,DatosBase!$I$5:$N$89,6,FALSE)</f>
        <v>0</v>
      </c>
      <c r="I20" s="3">
        <f t="shared" si="2"/>
        <v>20.466087716867079</v>
      </c>
      <c r="K20" s="1">
        <f>+VLOOKUP(B20,PRIORIDADES!$H$5:$O$149,8,FALSE)</f>
        <v>1</v>
      </c>
      <c r="L20" s="46">
        <v>0</v>
      </c>
      <c r="M20" s="23">
        <f t="shared" si="3"/>
        <v>0</v>
      </c>
      <c r="O20" s="64">
        <v>0</v>
      </c>
      <c r="P20" s="2">
        <v>0</v>
      </c>
      <c r="Q20" s="32">
        <f t="shared" si="4"/>
        <v>20.466087716867079</v>
      </c>
      <c r="S20" s="9">
        <f t="shared" si="0"/>
        <v>0</v>
      </c>
      <c r="T20" s="3">
        <f t="shared" si="5"/>
        <v>20.466087716867079</v>
      </c>
    </row>
    <row r="21" spans="2:20" x14ac:dyDescent="0.25">
      <c r="B21" s="1" t="s">
        <v>147</v>
      </c>
      <c r="C21" s="8" t="str">
        <f>+VLOOKUP(B21,[2]Sectores!$B$5:$D$154,3,FALSE)</f>
        <v>ST-23</v>
      </c>
      <c r="D21" s="1" t="s">
        <v>148</v>
      </c>
      <c r="E21" s="4">
        <f>+VLOOKUP($B21,[2]ClientesxSector!$A$4:$B$130,2,FALSE)</f>
        <v>724</v>
      </c>
      <c r="F21" s="18">
        <f>+VLOOKUP(B21,DatosBase!$I$5:$N$89,5,FALSE)</f>
        <v>1.3137159955928587E-2</v>
      </c>
      <c r="G21" s="3">
        <f t="shared" si="1"/>
        <v>57.803503806085786</v>
      </c>
      <c r="H21" s="3">
        <f>+VLOOKUP(B21,DatosBase!$I$5:$N$89,6,FALSE)</f>
        <v>0</v>
      </c>
      <c r="I21" s="3">
        <f t="shared" si="2"/>
        <v>57.803503806085786</v>
      </c>
      <c r="K21" s="1">
        <f>+VLOOKUP(B21,PRIORIDADES!$H$5:$O$149,8,FALSE)</f>
        <v>1</v>
      </c>
      <c r="L21" s="46">
        <v>0</v>
      </c>
      <c r="M21" s="23">
        <f t="shared" si="3"/>
        <v>0</v>
      </c>
      <c r="O21" s="64">
        <v>0</v>
      </c>
      <c r="P21" s="2">
        <v>0</v>
      </c>
      <c r="Q21" s="32">
        <f t="shared" si="4"/>
        <v>57.803503806085786</v>
      </c>
      <c r="S21" s="9">
        <f t="shared" si="0"/>
        <v>0</v>
      </c>
      <c r="T21" s="3">
        <f t="shared" si="5"/>
        <v>57.803503806085786</v>
      </c>
    </row>
    <row r="22" spans="2:20" x14ac:dyDescent="0.25">
      <c r="B22" s="1" t="s">
        <v>149</v>
      </c>
      <c r="C22" s="8" t="str">
        <f>+VLOOKUP(B22,[2]Sectores!$B$5:$D$154,3,FALSE)</f>
        <v>ST-19</v>
      </c>
      <c r="D22" s="1" t="s">
        <v>150</v>
      </c>
      <c r="E22" s="4">
        <f>+VLOOKUP($B22,[2]ClientesxSector!$A$4:$B$130,2,FALSE)</f>
        <v>1326</v>
      </c>
      <c r="F22" s="18">
        <f>+VLOOKUP(B22,DatosBase!$I$5:$N$89,5,FALSE)</f>
        <v>6.1380729974556689E-3</v>
      </c>
      <c r="G22" s="3">
        <f t="shared" si="1"/>
        <v>27.007521188804947</v>
      </c>
      <c r="H22" s="3">
        <f>+VLOOKUP(B22,DatosBase!$I$5:$N$89,6,FALSE)</f>
        <v>0</v>
      </c>
      <c r="I22" s="3">
        <f t="shared" si="2"/>
        <v>27.007521188804947</v>
      </c>
      <c r="K22" s="1">
        <f>+VLOOKUP(B22,PRIORIDADES!$H$5:$O$149,8,FALSE)</f>
        <v>1</v>
      </c>
      <c r="L22" s="46">
        <v>0</v>
      </c>
      <c r="M22" s="23">
        <f t="shared" si="3"/>
        <v>0</v>
      </c>
      <c r="O22" s="64">
        <v>0</v>
      </c>
      <c r="P22" s="2">
        <v>0</v>
      </c>
      <c r="Q22" s="32">
        <f t="shared" si="4"/>
        <v>27.007521188804947</v>
      </c>
      <c r="S22" s="9">
        <f t="shared" si="0"/>
        <v>0</v>
      </c>
      <c r="T22" s="3">
        <f t="shared" si="5"/>
        <v>27.007521188804947</v>
      </c>
    </row>
    <row r="23" spans="2:20" x14ac:dyDescent="0.25">
      <c r="B23" s="1" t="s">
        <v>151</v>
      </c>
      <c r="C23" s="8" t="str">
        <f>+VLOOKUP(B23,[2]Sectores!$B$5:$D$154,3,FALSE)</f>
        <v>ST-19</v>
      </c>
      <c r="D23" s="1" t="s">
        <v>152</v>
      </c>
      <c r="E23" s="4">
        <f>+VLOOKUP($B23,[2]ClientesxSector!$A$4:$B$130,2,FALSE)</f>
        <v>1161</v>
      </c>
      <c r="F23" s="18">
        <f>+VLOOKUP(B23,DatosBase!$I$5:$N$89,5,FALSE)</f>
        <v>4.9447576560077578E-3</v>
      </c>
      <c r="G23" s="3">
        <f t="shared" si="1"/>
        <v>21.756933686434138</v>
      </c>
      <c r="H23" s="3">
        <f>+VLOOKUP(B23,DatosBase!$I$5:$N$89,6,FALSE)</f>
        <v>0</v>
      </c>
      <c r="I23" s="3">
        <f t="shared" si="2"/>
        <v>21.756933686434138</v>
      </c>
      <c r="K23" s="1">
        <f>+VLOOKUP(B23,PRIORIDADES!$H$5:$O$149,8,FALSE)</f>
        <v>1</v>
      </c>
      <c r="L23" s="46">
        <v>0</v>
      </c>
      <c r="M23" s="23">
        <f t="shared" si="3"/>
        <v>0</v>
      </c>
      <c r="O23" s="64">
        <v>0</v>
      </c>
      <c r="P23" s="2">
        <v>0</v>
      </c>
      <c r="Q23" s="32">
        <f t="shared" si="4"/>
        <v>21.756933686434138</v>
      </c>
      <c r="S23" s="9">
        <f t="shared" si="0"/>
        <v>0</v>
      </c>
      <c r="T23" s="3">
        <f t="shared" si="5"/>
        <v>21.756933686434138</v>
      </c>
    </row>
    <row r="24" spans="2:20" x14ac:dyDescent="0.25">
      <c r="B24" s="1" t="s">
        <v>153</v>
      </c>
      <c r="C24" s="8" t="str">
        <f>+VLOOKUP(B24,[2]Sectores!$B$5:$D$154,3,FALSE)</f>
        <v>ST-19</v>
      </c>
      <c r="D24" s="1" t="s">
        <v>154</v>
      </c>
      <c r="E24" s="4">
        <f>+VLOOKUP($B24,[2]ClientesxSector!$A$4:$B$130,2,FALSE)</f>
        <v>256</v>
      </c>
      <c r="F24" s="18">
        <f>+VLOOKUP(B24,DatosBase!$I$5:$N$89,5,FALSE)</f>
        <v>8.0458089654963114E-4</v>
      </c>
      <c r="G24" s="3">
        <f t="shared" si="1"/>
        <v>3.5401559448183773</v>
      </c>
      <c r="H24" s="3">
        <f>+VLOOKUP(B24,DatosBase!$I$5:$N$89,6,FALSE)</f>
        <v>0</v>
      </c>
      <c r="I24" s="3">
        <f t="shared" si="2"/>
        <v>3.5401559448183773</v>
      </c>
      <c r="K24" s="1">
        <f>+VLOOKUP(B24,PRIORIDADES!$H$5:$O$149,8,FALSE)</f>
        <v>1</v>
      </c>
      <c r="L24" s="46">
        <v>0</v>
      </c>
      <c r="M24" s="23">
        <f t="shared" si="3"/>
        <v>0</v>
      </c>
      <c r="O24" s="64">
        <v>0</v>
      </c>
      <c r="P24" s="2">
        <v>0</v>
      </c>
      <c r="Q24" s="32">
        <f t="shared" si="4"/>
        <v>3.5401559448183773</v>
      </c>
      <c r="S24" s="9">
        <f t="shared" si="0"/>
        <v>0</v>
      </c>
      <c r="T24" s="3">
        <f t="shared" si="5"/>
        <v>3.5401559448183773</v>
      </c>
    </row>
    <row r="25" spans="2:20" x14ac:dyDescent="0.25">
      <c r="B25" s="1" t="s">
        <v>155</v>
      </c>
      <c r="C25" s="8" t="str">
        <f>+VLOOKUP(B25,[2]Sectores!$B$5:$D$154,3,FALSE)</f>
        <v>ST-19</v>
      </c>
      <c r="D25" s="1" t="s">
        <v>156</v>
      </c>
      <c r="E25" s="4">
        <f>+VLOOKUP($B25,[2]ClientesxSector!$A$4:$B$130,2,FALSE)</f>
        <v>56</v>
      </c>
      <c r="F25" s="18">
        <f>+VLOOKUP(B25,DatosBase!$I$5:$N$89,5,FALSE)</f>
        <v>1.8427950354864002E-4</v>
      </c>
      <c r="G25" s="3">
        <f t="shared" si="1"/>
        <v>0.81082981561401613</v>
      </c>
      <c r="H25" s="3">
        <f>+VLOOKUP(B25,DatosBase!$I$5:$N$89,6,FALSE)</f>
        <v>0</v>
      </c>
      <c r="I25" s="3">
        <f t="shared" si="2"/>
        <v>0.81082981561401613</v>
      </c>
      <c r="K25" s="1">
        <f>+VLOOKUP(B25,PRIORIDADES!$H$5:$O$149,8,FALSE)</f>
        <v>1</v>
      </c>
      <c r="L25" s="46">
        <v>0</v>
      </c>
      <c r="M25" s="23">
        <f t="shared" si="3"/>
        <v>0</v>
      </c>
      <c r="O25" s="64">
        <v>0</v>
      </c>
      <c r="P25" s="2">
        <v>0</v>
      </c>
      <c r="Q25" s="32">
        <f t="shared" si="4"/>
        <v>0.81082981561401613</v>
      </c>
      <c r="S25" s="9">
        <f t="shared" si="0"/>
        <v>0</v>
      </c>
      <c r="T25" s="3">
        <f t="shared" si="5"/>
        <v>0.81082981561401613</v>
      </c>
    </row>
    <row r="26" spans="2:20" x14ac:dyDescent="0.25">
      <c r="B26" s="1" t="s">
        <v>157</v>
      </c>
      <c r="C26" s="8" t="str">
        <f>+VLOOKUP(B26,[2]Sectores!$B$5:$D$154,3,FALSE)</f>
        <v>ST-19</v>
      </c>
      <c r="D26" s="1" t="s">
        <v>158</v>
      </c>
      <c r="E26" s="4">
        <f>+VLOOKUP($B26,[2]ClientesxSector!$A$4:$B$130,2,FALSE)</f>
        <v>187</v>
      </c>
      <c r="F26" s="18">
        <f>+VLOOKUP(B26,DatosBase!$I$5:$N$89,5,FALSE)</f>
        <v>3.0285126082301751E-3</v>
      </c>
      <c r="G26" s="3">
        <f t="shared" si="1"/>
        <v>13.325455476212772</v>
      </c>
      <c r="H26" s="3">
        <f>+VLOOKUP(B26,DatosBase!$I$5:$N$89,6,FALSE)</f>
        <v>0</v>
      </c>
      <c r="I26" s="3">
        <f t="shared" si="2"/>
        <v>13.325455476212772</v>
      </c>
      <c r="K26" s="1">
        <f>+VLOOKUP(B26,PRIORIDADES!$H$5:$O$149,8,FALSE)</f>
        <v>1</v>
      </c>
      <c r="L26" s="46">
        <v>0</v>
      </c>
      <c r="M26" s="23">
        <f t="shared" si="3"/>
        <v>0</v>
      </c>
      <c r="O26" s="64">
        <v>0</v>
      </c>
      <c r="P26" s="2">
        <v>0</v>
      </c>
      <c r="Q26" s="32">
        <f t="shared" si="4"/>
        <v>13.325455476212772</v>
      </c>
      <c r="S26" s="9">
        <f t="shared" si="0"/>
        <v>0</v>
      </c>
      <c r="T26" s="3">
        <f t="shared" si="5"/>
        <v>13.325455476212772</v>
      </c>
    </row>
    <row r="27" spans="2:20" x14ac:dyDescent="0.25">
      <c r="B27" s="1" t="s">
        <v>159</v>
      </c>
      <c r="C27" s="8" t="str">
        <f>+VLOOKUP(B27,[2]Sectores!$B$5:$D$154,3,FALSE)</f>
        <v>ST-22</v>
      </c>
      <c r="D27" s="1" t="s">
        <v>160</v>
      </c>
      <c r="E27" s="4">
        <f>+VLOOKUP($B27,[2]ClientesxSector!$A$4:$B$130,2,FALSE)</f>
        <v>32</v>
      </c>
      <c r="F27" s="18">
        <f>+VLOOKUP(B27,DatosBase!$I$5:$N$89,5,FALSE)</f>
        <v>1.4781522108668484E-3</v>
      </c>
      <c r="G27" s="3">
        <f t="shared" si="1"/>
        <v>6.5038697278141333</v>
      </c>
      <c r="H27" s="3">
        <f>+VLOOKUP(B27,DatosBase!$I$5:$N$89,6,FALSE)</f>
        <v>0</v>
      </c>
      <c r="I27" s="3">
        <f t="shared" si="2"/>
        <v>6.5038697278141333</v>
      </c>
      <c r="K27" s="1">
        <f>+VLOOKUP(B27,PRIORIDADES!$H$5:$O$149,8,FALSE)</f>
        <v>1</v>
      </c>
      <c r="L27" s="46">
        <v>0</v>
      </c>
      <c r="M27" s="23">
        <f t="shared" si="3"/>
        <v>0</v>
      </c>
      <c r="O27" s="64">
        <v>0</v>
      </c>
      <c r="P27" s="2">
        <v>0</v>
      </c>
      <c r="Q27" s="32">
        <f t="shared" si="4"/>
        <v>6.5038697278141333</v>
      </c>
      <c r="S27" s="9">
        <f t="shared" si="0"/>
        <v>0</v>
      </c>
      <c r="T27" s="3">
        <f t="shared" si="5"/>
        <v>6.5038697278141333</v>
      </c>
    </row>
    <row r="28" spans="2:20" x14ac:dyDescent="0.25">
      <c r="B28" s="1" t="s">
        <v>161</v>
      </c>
      <c r="C28" s="8" t="str">
        <f>+VLOOKUP(B28,[2]Sectores!$B$5:$D$154,3,FALSE)</f>
        <v>ST-22</v>
      </c>
      <c r="D28" s="1" t="s">
        <v>162</v>
      </c>
      <c r="E28" s="4">
        <f>+VLOOKUP($B28,[2]ClientesxSector!$A$4:$B$130,2,FALSE)</f>
        <v>45</v>
      </c>
      <c r="F28" s="18">
        <f>+VLOOKUP(B28,DatosBase!$I$5:$N$89,5,FALSE)</f>
        <v>1.1697087309083538E-3</v>
      </c>
      <c r="G28" s="3">
        <f t="shared" si="1"/>
        <v>5.1467184159967569</v>
      </c>
      <c r="H28" s="3">
        <f>+VLOOKUP(B28,DatosBase!$I$5:$N$89,6,FALSE)</f>
        <v>0</v>
      </c>
      <c r="I28" s="3">
        <f t="shared" si="2"/>
        <v>5.1467184159967569</v>
      </c>
      <c r="K28" s="1">
        <f>+VLOOKUP(B28,PRIORIDADES!$H$5:$O$149,8,FALSE)</f>
        <v>1</v>
      </c>
      <c r="L28" s="46">
        <v>0</v>
      </c>
      <c r="M28" s="23">
        <f t="shared" si="3"/>
        <v>0</v>
      </c>
      <c r="O28" s="64">
        <v>0</v>
      </c>
      <c r="P28" s="2">
        <v>0</v>
      </c>
      <c r="Q28" s="32">
        <f t="shared" si="4"/>
        <v>5.1467184159967569</v>
      </c>
      <c r="S28" s="9">
        <f t="shared" si="0"/>
        <v>0</v>
      </c>
      <c r="T28" s="3">
        <f t="shared" si="5"/>
        <v>5.1467184159967569</v>
      </c>
    </row>
    <row r="29" spans="2:20" x14ac:dyDescent="0.25">
      <c r="B29" s="1" t="s">
        <v>163</v>
      </c>
      <c r="C29" s="8" t="str">
        <f>+VLOOKUP(B29,[2]Sectores!$B$5:$D$154,3,FALSE)</f>
        <v>ST-22</v>
      </c>
      <c r="D29" s="1" t="s">
        <v>164</v>
      </c>
      <c r="E29" s="4">
        <f>+VLOOKUP($B29,[2]ClientesxSector!$A$4:$B$130,2,FALSE)</f>
        <v>56</v>
      </c>
      <c r="F29" s="18">
        <f>+VLOOKUP(B29,DatosBase!$I$5:$N$89,5,FALSE)</f>
        <v>2.1880320763857744E-3</v>
      </c>
      <c r="G29" s="3">
        <f t="shared" si="1"/>
        <v>9.6273411360974084</v>
      </c>
      <c r="H29" s="3">
        <f>+VLOOKUP(B29,DatosBase!$I$5:$N$89,6,FALSE)</f>
        <v>0</v>
      </c>
      <c r="I29" s="3">
        <f t="shared" si="2"/>
        <v>9.6273411360974084</v>
      </c>
      <c r="K29" s="1">
        <f>+VLOOKUP(B29,PRIORIDADES!$H$5:$O$149,8,FALSE)</f>
        <v>1</v>
      </c>
      <c r="L29" s="46">
        <v>0</v>
      </c>
      <c r="M29" s="23">
        <f t="shared" si="3"/>
        <v>0</v>
      </c>
      <c r="O29" s="64">
        <v>0</v>
      </c>
      <c r="P29" s="2">
        <v>0</v>
      </c>
      <c r="Q29" s="32">
        <f t="shared" si="4"/>
        <v>9.6273411360974084</v>
      </c>
      <c r="S29" s="9">
        <f t="shared" si="0"/>
        <v>0</v>
      </c>
      <c r="T29" s="3">
        <f t="shared" si="5"/>
        <v>9.6273411360974084</v>
      </c>
    </row>
    <row r="30" spans="2:20" x14ac:dyDescent="0.25">
      <c r="B30" s="1" t="s">
        <v>165</v>
      </c>
      <c r="C30" s="8" t="str">
        <f>+VLOOKUP(B30,[2]Sectores!$B$5:$D$154,3,FALSE)</f>
        <v>ST-22</v>
      </c>
      <c r="D30" s="1" t="s">
        <v>166</v>
      </c>
      <c r="E30" s="4">
        <f>+VLOOKUP($B30,[2]ClientesxSector!$A$4:$B$130,2,FALSE)</f>
        <v>93</v>
      </c>
      <c r="F30" s="18">
        <f>+VLOOKUP(B30,DatosBase!$I$5:$N$89,5,FALSE)</f>
        <v>3.2982815198249558E-3</v>
      </c>
      <c r="G30" s="3">
        <f t="shared" si="1"/>
        <v>14.512438687229807</v>
      </c>
      <c r="H30" s="3">
        <f>+VLOOKUP(B30,DatosBase!$I$5:$N$89,6,FALSE)</f>
        <v>0</v>
      </c>
      <c r="I30" s="3">
        <f t="shared" si="2"/>
        <v>14.512438687229807</v>
      </c>
      <c r="K30" s="1">
        <f>+VLOOKUP(B30,PRIORIDADES!$H$5:$O$149,8,FALSE)</f>
        <v>1</v>
      </c>
      <c r="L30" s="46">
        <v>0</v>
      </c>
      <c r="M30" s="23">
        <f t="shared" si="3"/>
        <v>0</v>
      </c>
      <c r="O30" s="64">
        <v>0</v>
      </c>
      <c r="P30" s="2">
        <v>0</v>
      </c>
      <c r="Q30" s="32">
        <f t="shared" si="4"/>
        <v>14.512438687229807</v>
      </c>
      <c r="S30" s="9">
        <f t="shared" si="0"/>
        <v>0</v>
      </c>
      <c r="T30" s="3">
        <f t="shared" si="5"/>
        <v>14.512438687229807</v>
      </c>
    </row>
    <row r="31" spans="2:20" x14ac:dyDescent="0.25">
      <c r="B31" s="1" t="s">
        <v>167</v>
      </c>
      <c r="C31" s="8" t="str">
        <f>+VLOOKUP(B31,[2]Sectores!$B$5:$D$154,3,FALSE)</f>
        <v>ST-22</v>
      </c>
      <c r="D31" s="1" t="s">
        <v>168</v>
      </c>
      <c r="E31" s="4">
        <f>+VLOOKUP($B31,[2]ClientesxSector!$A$4:$B$130,2,FALSE)</f>
        <v>68</v>
      </c>
      <c r="F31" s="18">
        <f>+VLOOKUP(B31,DatosBase!$I$5:$N$89,5,FALSE)</f>
        <v>2.3851469475090099E-3</v>
      </c>
      <c r="G31" s="3">
        <f t="shared" si="1"/>
        <v>10.494646569039645</v>
      </c>
      <c r="H31" s="3">
        <f>+VLOOKUP(B31,DatosBase!$I$5:$N$89,6,FALSE)</f>
        <v>0</v>
      </c>
      <c r="I31" s="3">
        <f t="shared" si="2"/>
        <v>10.494646569039645</v>
      </c>
      <c r="K31" s="1">
        <f>+VLOOKUP(B31,PRIORIDADES!$H$5:$O$149,8,FALSE)</f>
        <v>1</v>
      </c>
      <c r="L31" s="46">
        <v>0</v>
      </c>
      <c r="M31" s="23">
        <f t="shared" si="3"/>
        <v>0</v>
      </c>
      <c r="O31" s="64">
        <v>0</v>
      </c>
      <c r="P31" s="2">
        <v>0</v>
      </c>
      <c r="Q31" s="32">
        <f t="shared" si="4"/>
        <v>10.494646569039645</v>
      </c>
      <c r="S31" s="9">
        <f t="shared" si="0"/>
        <v>0</v>
      </c>
      <c r="T31" s="3">
        <f t="shared" si="5"/>
        <v>10.494646569039645</v>
      </c>
    </row>
    <row r="32" spans="2:20" x14ac:dyDescent="0.25">
      <c r="B32" s="1" t="s">
        <v>169</v>
      </c>
      <c r="C32" s="8" t="str">
        <f>+VLOOKUP(B32,[2]Sectores!$B$5:$D$154,3,FALSE)</f>
        <v>ST-22</v>
      </c>
      <c r="D32" s="1" t="s">
        <v>170</v>
      </c>
      <c r="E32" s="4">
        <f>+VLOOKUP($B32,[2]ClientesxSector!$A$4:$B$130,2,FALSE)</f>
        <v>51</v>
      </c>
      <c r="F32" s="18">
        <f>+VLOOKUP(B32,DatosBase!$I$5:$N$89,5,FALSE)</f>
        <v>1.2775321997671137E-3</v>
      </c>
      <c r="G32" s="3">
        <f t="shared" si="1"/>
        <v>5.6211416789753006</v>
      </c>
      <c r="H32" s="3">
        <f>+VLOOKUP(B32,DatosBase!$I$5:$N$89,6,FALSE)</f>
        <v>0</v>
      </c>
      <c r="I32" s="3">
        <f t="shared" si="2"/>
        <v>5.6211416789753006</v>
      </c>
      <c r="K32" s="1">
        <f>+VLOOKUP(B32,PRIORIDADES!$H$5:$O$149,8,FALSE)</f>
        <v>1</v>
      </c>
      <c r="L32" s="46">
        <v>0</v>
      </c>
      <c r="M32" s="23">
        <f t="shared" si="3"/>
        <v>0</v>
      </c>
      <c r="O32" s="64">
        <v>0</v>
      </c>
      <c r="P32" s="2">
        <v>0</v>
      </c>
      <c r="Q32" s="32">
        <f t="shared" si="4"/>
        <v>5.6211416789753006</v>
      </c>
      <c r="S32" s="9">
        <f t="shared" si="0"/>
        <v>0</v>
      </c>
      <c r="T32" s="3">
        <f t="shared" si="5"/>
        <v>5.6211416789753006</v>
      </c>
    </row>
    <row r="33" spans="2:20" x14ac:dyDescent="0.25">
      <c r="B33" s="1" t="s">
        <v>171</v>
      </c>
      <c r="C33" s="8" t="str">
        <f>+VLOOKUP(B33,[2]Sectores!$B$5:$D$154,3,FALSE)</f>
        <v>ST-22</v>
      </c>
      <c r="D33" s="1" t="s">
        <v>172</v>
      </c>
      <c r="E33" s="4">
        <f>+VLOOKUP($B33,[2]ClientesxSector!$A$4:$B$130,2,FALSE)</f>
        <v>363</v>
      </c>
      <c r="F33" s="18">
        <f>+VLOOKUP(B33,DatosBase!$I$5:$N$89,5,FALSE)</f>
        <v>3.8464278184694445E-3</v>
      </c>
      <c r="G33" s="3">
        <f t="shared" si="1"/>
        <v>16.924282401265557</v>
      </c>
      <c r="H33" s="3">
        <f>+VLOOKUP(B33,DatosBase!$I$5:$N$89,6,FALSE)</f>
        <v>0</v>
      </c>
      <c r="I33" s="3">
        <f t="shared" si="2"/>
        <v>16.924282401265557</v>
      </c>
      <c r="K33" s="1">
        <f>+VLOOKUP(B33,PRIORIDADES!$H$5:$O$149,8,FALSE)</f>
        <v>1</v>
      </c>
      <c r="L33" s="46">
        <v>0</v>
      </c>
      <c r="M33" s="23">
        <f t="shared" si="3"/>
        <v>0</v>
      </c>
      <c r="O33" s="64">
        <v>0</v>
      </c>
      <c r="P33" s="2">
        <v>0</v>
      </c>
      <c r="Q33" s="32">
        <f t="shared" si="4"/>
        <v>16.924282401265557</v>
      </c>
      <c r="S33" s="9">
        <f t="shared" si="0"/>
        <v>0</v>
      </c>
      <c r="T33" s="3">
        <f t="shared" si="5"/>
        <v>16.924282401265557</v>
      </c>
    </row>
    <row r="34" spans="2:20" x14ac:dyDescent="0.25">
      <c r="B34" s="1" t="s">
        <v>173</v>
      </c>
      <c r="C34" s="8" t="str">
        <f>+VLOOKUP(B34,[2]Sectores!$B$5:$D$154,3,FALSE)</f>
        <v>ST-22</v>
      </c>
      <c r="D34" s="1" t="s">
        <v>174</v>
      </c>
      <c r="E34" s="4">
        <f>+VLOOKUP($B34,[2]ClientesxSector!$A$4:$B$130,2,FALSE)</f>
        <v>9716</v>
      </c>
      <c r="F34" s="18">
        <f>+VLOOKUP(B34,DatosBase!$I$5:$N$89,5,FALSE)</f>
        <v>6.159587909388789E-2</v>
      </c>
      <c r="G34" s="3">
        <f t="shared" si="1"/>
        <v>271.02186801310671</v>
      </c>
      <c r="H34" s="3">
        <f>+VLOOKUP(B34,DatosBase!$I$5:$N$89,6,FALSE)</f>
        <v>0</v>
      </c>
      <c r="I34" s="3">
        <f t="shared" si="2"/>
        <v>271.02186801310671</v>
      </c>
      <c r="K34" s="1">
        <f>+VLOOKUP(B34,PRIORIDADES!$H$5:$O$149,8,FALSE)</f>
        <v>1</v>
      </c>
      <c r="L34" s="46">
        <v>0</v>
      </c>
      <c r="M34" s="23">
        <f t="shared" si="3"/>
        <v>0</v>
      </c>
      <c r="O34" s="64">
        <v>0</v>
      </c>
      <c r="P34" s="2">
        <v>0</v>
      </c>
      <c r="Q34" s="32">
        <f t="shared" si="4"/>
        <v>271.02186801310671</v>
      </c>
      <c r="S34" s="9">
        <f t="shared" si="0"/>
        <v>0</v>
      </c>
      <c r="T34" s="3">
        <f t="shared" si="5"/>
        <v>271.02186801310671</v>
      </c>
    </row>
    <row r="35" spans="2:20" x14ac:dyDescent="0.25">
      <c r="B35" s="1" t="s">
        <v>175</v>
      </c>
      <c r="C35" s="8" t="str">
        <f>+VLOOKUP(B35,[2]Sectores!$B$5:$D$154,3,FALSE)</f>
        <v>ST-22</v>
      </c>
      <c r="D35" s="1" t="s">
        <v>176</v>
      </c>
      <c r="E35" s="4">
        <f>+VLOOKUP($B35,[2]ClientesxSector!$A$4:$B$130,2,FALSE)</f>
        <v>10963</v>
      </c>
      <c r="F35" s="18">
        <f>+VLOOKUP(B35,DatosBase!$I$5:$N$89,5,FALSE)</f>
        <v>4.709143404220676E-2</v>
      </c>
      <c r="G35" s="3">
        <f t="shared" si="1"/>
        <v>207.20230978570979</v>
      </c>
      <c r="H35" s="3">
        <f>+VLOOKUP(B35,DatosBase!$I$5:$N$89,6,FALSE)</f>
        <v>168.3</v>
      </c>
      <c r="I35" s="3">
        <f t="shared" si="2"/>
        <v>38.902309785709775</v>
      </c>
      <c r="K35" s="1">
        <f>+VLOOKUP(B35,PRIORIDADES!$H$5:$O$149,8,FALSE)</f>
        <v>1</v>
      </c>
      <c r="L35" s="46">
        <v>0</v>
      </c>
      <c r="M35" s="23">
        <f t="shared" si="3"/>
        <v>0</v>
      </c>
      <c r="O35" s="64">
        <v>0</v>
      </c>
      <c r="P35" s="2">
        <v>0</v>
      </c>
      <c r="Q35" s="32">
        <f t="shared" si="4"/>
        <v>38.902309785709775</v>
      </c>
      <c r="S35" s="9">
        <f t="shared" si="0"/>
        <v>0</v>
      </c>
      <c r="T35" s="3">
        <f t="shared" si="5"/>
        <v>38.902309785709775</v>
      </c>
    </row>
    <row r="36" spans="2:20" x14ac:dyDescent="0.25">
      <c r="B36" s="1" t="s">
        <v>177</v>
      </c>
      <c r="C36" s="8" t="str">
        <f>+VLOOKUP(B36,[2]Sectores!$B$5:$D$154,3,FALSE)</f>
        <v>ST-22</v>
      </c>
      <c r="D36" s="1" t="s">
        <v>178</v>
      </c>
      <c r="E36" s="4">
        <f>+VLOOKUP($B36,[2]ClientesxSector!$A$4:$B$130,2,FALSE)</f>
        <v>28696</v>
      </c>
      <c r="F36" s="18">
        <f>+VLOOKUP(B36,DatosBase!$I$5:$N$89,5,FALSE)</f>
        <v>9.5024412905414413E-2</v>
      </c>
      <c r="G36" s="3">
        <f t="shared" si="1"/>
        <v>418.10741678382345</v>
      </c>
      <c r="H36" s="3">
        <f>+VLOOKUP(B36,DatosBase!$I$5:$N$89,6,FALSE)</f>
        <v>0</v>
      </c>
      <c r="I36" s="3">
        <f t="shared" si="2"/>
        <v>418.10741678382345</v>
      </c>
      <c r="K36" s="1">
        <f>+VLOOKUP(B36,PRIORIDADES!$H$5:$O$149,8,FALSE)</f>
        <v>1</v>
      </c>
      <c r="L36" s="46">
        <v>0</v>
      </c>
      <c r="M36" s="23">
        <f t="shared" si="3"/>
        <v>0</v>
      </c>
      <c r="O36" s="64">
        <v>0</v>
      </c>
      <c r="P36" s="2">
        <v>0</v>
      </c>
      <c r="Q36" s="32">
        <f t="shared" si="4"/>
        <v>418.10741678382345</v>
      </c>
      <c r="S36" s="9">
        <f t="shared" si="0"/>
        <v>0</v>
      </c>
      <c r="T36" s="3">
        <f t="shared" si="5"/>
        <v>418.10741678382345</v>
      </c>
    </row>
    <row r="37" spans="2:20" x14ac:dyDescent="0.25">
      <c r="B37" s="1" t="s">
        <v>179</v>
      </c>
      <c r="C37" s="8" t="str">
        <f>+VLOOKUP(B37,[2]Sectores!$B$5:$D$154,3,FALSE)</f>
        <v>ST-22</v>
      </c>
      <c r="D37" s="1" t="s">
        <v>180</v>
      </c>
      <c r="E37" s="4">
        <f>+VLOOKUP($B37,[2]ClientesxSector!$A$4:$B$130,2,FALSE)</f>
        <v>1020</v>
      </c>
      <c r="F37" s="18">
        <f>+VLOOKUP(B37,DatosBase!$I$5:$N$89,5,FALSE)</f>
        <v>5.5039402159979779E-3</v>
      </c>
      <c r="G37" s="3">
        <f t="shared" si="1"/>
        <v>24.217336950391104</v>
      </c>
      <c r="H37" s="3">
        <f>+VLOOKUP(B37,DatosBase!$I$5:$N$89,6,FALSE)</f>
        <v>0</v>
      </c>
      <c r="I37" s="3">
        <f t="shared" si="2"/>
        <v>24.217336950391104</v>
      </c>
      <c r="K37" s="1">
        <f>+VLOOKUP(B37,PRIORIDADES!$H$5:$O$149,8,FALSE)</f>
        <v>1</v>
      </c>
      <c r="L37" s="46">
        <v>0</v>
      </c>
      <c r="M37" s="23">
        <f t="shared" si="3"/>
        <v>0</v>
      </c>
      <c r="O37" s="64">
        <v>0</v>
      </c>
      <c r="P37" s="2">
        <v>0</v>
      </c>
      <c r="Q37" s="32">
        <f t="shared" si="4"/>
        <v>24.217336950391104</v>
      </c>
      <c r="S37" s="9">
        <f t="shared" si="0"/>
        <v>0</v>
      </c>
      <c r="T37" s="3">
        <f t="shared" si="5"/>
        <v>24.217336950391104</v>
      </c>
    </row>
    <row r="38" spans="2:20" x14ac:dyDescent="0.25">
      <c r="B38" s="1" t="s">
        <v>181</v>
      </c>
      <c r="C38" s="8" t="str">
        <f>+VLOOKUP(B38,[2]Sectores!$B$5:$D$154,3,FALSE)</f>
        <v>ST-22</v>
      </c>
      <c r="D38" s="1" t="s">
        <v>182</v>
      </c>
      <c r="E38" s="4">
        <f>+VLOOKUP($B38,[2]ClientesxSector!$A$4:$B$130,2,FALSE)</f>
        <v>8063</v>
      </c>
      <c r="F38" s="18">
        <f>+VLOOKUP(B38,DatosBase!$I$5:$N$89,5,FALSE)</f>
        <v>3.5120155888364812E-2</v>
      </c>
      <c r="G38" s="3">
        <f t="shared" si="1"/>
        <v>154.52868590880519</v>
      </c>
      <c r="H38" s="3">
        <f>+VLOOKUP(B38,DatosBase!$I$5:$N$89,6,FALSE)</f>
        <v>117</v>
      </c>
      <c r="I38" s="3">
        <f t="shared" si="2"/>
        <v>37.528685908805187</v>
      </c>
      <c r="K38" s="1">
        <f>+VLOOKUP(B38,PRIORIDADES!$H$5:$O$149,8,FALSE)</f>
        <v>1</v>
      </c>
      <c r="L38" s="46">
        <v>0</v>
      </c>
      <c r="M38" s="23">
        <f t="shared" si="3"/>
        <v>0</v>
      </c>
      <c r="O38" s="64">
        <v>0</v>
      </c>
      <c r="P38" s="2">
        <v>0</v>
      </c>
      <c r="Q38" s="32">
        <f t="shared" si="4"/>
        <v>37.528685908805187</v>
      </c>
      <c r="S38" s="9">
        <f t="shared" si="0"/>
        <v>0</v>
      </c>
      <c r="T38" s="3">
        <f t="shared" si="5"/>
        <v>37.528685908805187</v>
      </c>
    </row>
    <row r="39" spans="2:20" x14ac:dyDescent="0.25">
      <c r="B39" s="202" t="s">
        <v>183</v>
      </c>
      <c r="C39" s="203" t="str">
        <f>+VLOOKUP(B39,[2]Sectores!$B$5:$D$154,3,FALSE)</f>
        <v>ST-14</v>
      </c>
      <c r="D39" s="202" t="s">
        <v>184</v>
      </c>
      <c r="E39" s="204"/>
      <c r="F39" s="18">
        <f>+VLOOKUP(B39,DatosBase!$I$5:$N$89,5,FALSE)</f>
        <v>0</v>
      </c>
      <c r="G39" s="3">
        <f t="shared" si="1"/>
        <v>0</v>
      </c>
      <c r="H39" s="3">
        <f>+VLOOKUP(B39,DatosBase!$I$5:$N$89,6,FALSE)</f>
        <v>0</v>
      </c>
      <c r="I39" s="3">
        <f t="shared" si="2"/>
        <v>0</v>
      </c>
      <c r="K39" s="1">
        <f>+VLOOKUP(B39,PRIORIDADES!$H$5:$O$149,8,FALSE)</f>
        <v>0</v>
      </c>
      <c r="L39" s="46">
        <v>0</v>
      </c>
      <c r="M39" s="23">
        <f t="shared" si="3"/>
        <v>0</v>
      </c>
      <c r="O39" s="64">
        <v>0</v>
      </c>
      <c r="P39" s="2">
        <v>0</v>
      </c>
      <c r="Q39" s="32">
        <f t="shared" si="4"/>
        <v>0</v>
      </c>
      <c r="S39" s="9">
        <f t="shared" si="0"/>
        <v>0</v>
      </c>
      <c r="T39" s="3">
        <f t="shared" si="5"/>
        <v>0</v>
      </c>
    </row>
    <row r="40" spans="2:20" x14ac:dyDescent="0.25">
      <c r="B40" s="1" t="s">
        <v>185</v>
      </c>
      <c r="C40" s="8" t="str">
        <f>+VLOOKUP(B40,[2]Sectores!$B$5:$D$154,3,FALSE)</f>
        <v>ST-21</v>
      </c>
      <c r="D40" s="1" t="s">
        <v>186</v>
      </c>
      <c r="E40" s="4">
        <f>+VLOOKUP($B40,[2]ClientesxSector!$A$4:$B$130,2,FALSE)</f>
        <v>706</v>
      </c>
      <c r="F40" s="18">
        <f>+VLOOKUP(B40,DatosBase!$I$5:$N$89,5,FALSE)</f>
        <v>9.2667112595061375E-3</v>
      </c>
      <c r="G40" s="3">
        <f t="shared" si="1"/>
        <v>40.77352954182701</v>
      </c>
      <c r="H40" s="3">
        <f>+VLOOKUP(B40,DatosBase!$I$5:$N$89,6,FALSE)</f>
        <v>0</v>
      </c>
      <c r="I40" s="3">
        <f t="shared" si="2"/>
        <v>40.77352954182701</v>
      </c>
      <c r="K40" s="1">
        <f>+VLOOKUP(B40,PRIORIDADES!$H$5:$O$149,8,FALSE)</f>
        <v>1</v>
      </c>
      <c r="L40" s="46">
        <v>0</v>
      </c>
      <c r="M40" s="23">
        <f t="shared" si="3"/>
        <v>0</v>
      </c>
      <c r="O40" s="64">
        <v>0</v>
      </c>
      <c r="P40" s="2">
        <v>0</v>
      </c>
      <c r="Q40" s="32">
        <f t="shared" si="4"/>
        <v>40.77352954182701</v>
      </c>
      <c r="S40" s="9">
        <f t="shared" si="0"/>
        <v>0</v>
      </c>
      <c r="T40" s="3">
        <f t="shared" si="5"/>
        <v>40.77352954182701</v>
      </c>
    </row>
    <row r="41" spans="2:20" x14ac:dyDescent="0.25">
      <c r="B41" s="1" t="s">
        <v>187</v>
      </c>
      <c r="C41" s="8" t="str">
        <f>+VLOOKUP(B41,[2]Sectores!$B$5:$D$154,3,FALSE)</f>
        <v>ST-21</v>
      </c>
      <c r="D41" s="1" t="s">
        <v>188</v>
      </c>
      <c r="E41" s="4">
        <f>+VLOOKUP($B41,[2]ClientesxSector!$A$4:$B$130,2,FALSE)</f>
        <v>146</v>
      </c>
      <c r="F41" s="18">
        <f>+VLOOKUP(B41,DatosBase!$I$5:$N$89,5,FALSE)</f>
        <v>2.8523605228378242E-3</v>
      </c>
      <c r="G41" s="3">
        <f t="shared" si="1"/>
        <v>12.550386300486428</v>
      </c>
      <c r="H41" s="3">
        <f>+VLOOKUP(B41,DatosBase!$I$5:$N$89,6,FALSE)</f>
        <v>0</v>
      </c>
      <c r="I41" s="3">
        <f t="shared" si="2"/>
        <v>12.550386300486428</v>
      </c>
      <c r="K41" s="1">
        <f>+VLOOKUP(B41,PRIORIDADES!$H$5:$O$149,8,FALSE)</f>
        <v>1</v>
      </c>
      <c r="L41" s="46">
        <v>0</v>
      </c>
      <c r="M41" s="23">
        <f t="shared" si="3"/>
        <v>0</v>
      </c>
      <c r="O41" s="64">
        <v>0</v>
      </c>
      <c r="P41" s="2">
        <v>0</v>
      </c>
      <c r="Q41" s="32">
        <f t="shared" si="4"/>
        <v>12.550386300486428</v>
      </c>
      <c r="S41" s="9">
        <f t="shared" si="0"/>
        <v>0</v>
      </c>
      <c r="T41" s="3">
        <f t="shared" si="5"/>
        <v>12.550386300486428</v>
      </c>
    </row>
    <row r="42" spans="2:20" x14ac:dyDescent="0.25">
      <c r="B42" s="1" t="s">
        <v>189</v>
      </c>
      <c r="C42" s="8" t="str">
        <f>+VLOOKUP(B42,[2]Sectores!$B$5:$D$154,3,FALSE)</f>
        <v>ST-20</v>
      </c>
      <c r="D42" s="1" t="s">
        <v>190</v>
      </c>
      <c r="E42" s="4">
        <f>+VLOOKUP($B42,[2]ClientesxSector!$A$4:$B$130,2,FALSE)</f>
        <v>2015</v>
      </c>
      <c r="F42" s="18">
        <f>+VLOOKUP(B42,DatosBase!$I$5:$N$89,5,FALSE)</f>
        <v>2.3782525877020885E-2</v>
      </c>
      <c r="G42" s="3">
        <f t="shared" si="1"/>
        <v>104.64311385889189</v>
      </c>
      <c r="H42" s="3">
        <f>+VLOOKUP(B42,DatosBase!$I$5:$N$89,6,FALSE)</f>
        <v>0</v>
      </c>
      <c r="I42" s="3">
        <f t="shared" si="2"/>
        <v>104.64311385889189</v>
      </c>
      <c r="K42" s="1">
        <f>+VLOOKUP(B42,PRIORIDADES!$H$5:$O$149,8,FALSE)</f>
        <v>1</v>
      </c>
      <c r="L42" s="46">
        <v>0</v>
      </c>
      <c r="M42" s="23">
        <f t="shared" si="3"/>
        <v>0</v>
      </c>
      <c r="O42" s="64">
        <v>0</v>
      </c>
      <c r="P42" s="2">
        <v>0</v>
      </c>
      <c r="Q42" s="32">
        <f t="shared" si="4"/>
        <v>104.64311385889189</v>
      </c>
      <c r="S42" s="9">
        <f t="shared" si="0"/>
        <v>0</v>
      </c>
      <c r="T42" s="3">
        <f t="shared" si="5"/>
        <v>104.64311385889189</v>
      </c>
    </row>
    <row r="43" spans="2:20" x14ac:dyDescent="0.25">
      <c r="B43" s="1" t="s">
        <v>191</v>
      </c>
      <c r="C43" s="8" t="str">
        <f>+VLOOKUP(B43,[2]Sectores!$B$5:$D$154,3,FALSE)</f>
        <v>ST-19</v>
      </c>
      <c r="D43" s="1" t="s">
        <v>192</v>
      </c>
      <c r="E43" s="4">
        <f>+VLOOKUP($B43,[2]ClientesxSector!$A$4:$B$130,2,FALSE)</f>
        <v>118</v>
      </c>
      <c r="F43" s="18">
        <f>+VLOOKUP(B43,DatosBase!$I$5:$N$89,5,FALSE)</f>
        <v>2.7713205121643481E-3</v>
      </c>
      <c r="G43" s="3">
        <f t="shared" si="1"/>
        <v>12.193810253523132</v>
      </c>
      <c r="H43" s="3">
        <f>+VLOOKUP(B43,DatosBase!$I$5:$N$89,6,FALSE)</f>
        <v>0</v>
      </c>
      <c r="I43" s="3">
        <f t="shared" si="2"/>
        <v>12.193810253523132</v>
      </c>
      <c r="K43" s="1">
        <f>+VLOOKUP(B43,PRIORIDADES!$H$5:$O$149,8,FALSE)</f>
        <v>1</v>
      </c>
      <c r="L43" s="46">
        <v>0</v>
      </c>
      <c r="M43" s="23">
        <f t="shared" si="3"/>
        <v>0</v>
      </c>
      <c r="O43" s="64">
        <v>0</v>
      </c>
      <c r="P43" s="2">
        <v>0</v>
      </c>
      <c r="Q43" s="32">
        <f t="shared" si="4"/>
        <v>12.193810253523132</v>
      </c>
      <c r="S43" s="9">
        <f t="shared" si="0"/>
        <v>0</v>
      </c>
      <c r="T43" s="3">
        <f t="shared" si="5"/>
        <v>12.193810253523132</v>
      </c>
    </row>
    <row r="44" spans="2:20" x14ac:dyDescent="0.25">
      <c r="B44" s="1" t="s">
        <v>193</v>
      </c>
      <c r="C44" s="8" t="str">
        <f>+VLOOKUP(B44,[2]Sectores!$B$5:$D$154,3,FALSE)</f>
        <v>ST-19</v>
      </c>
      <c r="D44" s="1" t="s">
        <v>194</v>
      </c>
      <c r="E44" s="205"/>
      <c r="F44" s="18">
        <f>+VLOOKUP(B44,DatosBase!$I$5:$N$89,5,FALSE)</f>
        <v>8.7387907353492548E-5</v>
      </c>
      <c r="G44" s="3">
        <f t="shared" si="1"/>
        <v>0.38450679235536728</v>
      </c>
      <c r="H44" s="3">
        <f>+VLOOKUP(B44,DatosBase!$I$5:$N$89,6,FALSE)</f>
        <v>0</v>
      </c>
      <c r="I44" s="3">
        <f t="shared" si="2"/>
        <v>0.38450679235536728</v>
      </c>
      <c r="K44" s="1">
        <f>+VLOOKUP(B44,PRIORIDADES!$H$5:$O$149,8,FALSE)</f>
        <v>1</v>
      </c>
      <c r="L44" s="46">
        <v>0</v>
      </c>
      <c r="M44" s="23">
        <f t="shared" si="3"/>
        <v>0</v>
      </c>
      <c r="O44" s="64">
        <v>0</v>
      </c>
      <c r="P44" s="2">
        <v>0</v>
      </c>
      <c r="Q44" s="32">
        <f t="shared" si="4"/>
        <v>0.38450679235536728</v>
      </c>
      <c r="S44" s="9">
        <f t="shared" si="0"/>
        <v>0</v>
      </c>
      <c r="T44" s="3">
        <f t="shared" si="5"/>
        <v>0.38450679235536728</v>
      </c>
    </row>
    <row r="45" spans="2:20" x14ac:dyDescent="0.25">
      <c r="B45" s="1" t="s">
        <v>195</v>
      </c>
      <c r="C45" s="8" t="str">
        <f>+VLOOKUP(B45,[2]Sectores!$B$5:$D$154,3,FALSE)</f>
        <v>ST-22</v>
      </c>
      <c r="D45" s="1" t="s">
        <v>196</v>
      </c>
      <c r="E45" s="4">
        <f>+VLOOKUP($B45,[2]ClientesxSector!$A$4:$B$130,2,FALSE)</f>
        <v>218</v>
      </c>
      <c r="F45" s="18">
        <f>+VLOOKUP(B45,DatosBase!$I$5:$N$89,5,FALSE)</f>
        <v>4.7425689354883326E-3</v>
      </c>
      <c r="G45" s="3">
        <f t="shared" si="1"/>
        <v>20.867303316148668</v>
      </c>
      <c r="H45" s="3">
        <f>+VLOOKUP(B45,DatosBase!$I$5:$N$89,6,FALSE)</f>
        <v>0</v>
      </c>
      <c r="I45" s="3">
        <f t="shared" si="2"/>
        <v>20.867303316148668</v>
      </c>
      <c r="K45" s="1">
        <f>+VLOOKUP(B45,PRIORIDADES!$H$5:$O$149,8,FALSE)</f>
        <v>1</v>
      </c>
      <c r="L45" s="46">
        <v>0</v>
      </c>
      <c r="M45" s="23">
        <f t="shared" si="3"/>
        <v>0</v>
      </c>
      <c r="O45" s="64">
        <v>0</v>
      </c>
      <c r="P45" s="2">
        <v>0</v>
      </c>
      <c r="Q45" s="32">
        <f t="shared" ref="Q45:Q91" si="6">+I45*(1-P45*O45)</f>
        <v>20.867303316148668</v>
      </c>
      <c r="S45" s="9">
        <f t="shared" si="0"/>
        <v>0</v>
      </c>
      <c r="T45" s="3">
        <f t="shared" si="5"/>
        <v>20.867303316148668</v>
      </c>
    </row>
    <row r="46" spans="2:20" x14ac:dyDescent="0.25">
      <c r="B46" s="1" t="s">
        <v>197</v>
      </c>
      <c r="C46" s="8" t="str">
        <f>+VLOOKUP(B46,[2]Sectores!$B$5:$D$154,3,FALSE)</f>
        <v>ST-22</v>
      </c>
      <c r="D46" s="1" t="s">
        <v>198</v>
      </c>
      <c r="E46" s="4">
        <f>+VLOOKUP($B46,[2]ClientesxSector!$A$4:$B$130,2,FALSE)</f>
        <v>162</v>
      </c>
      <c r="F46" s="18">
        <f>+VLOOKUP(B46,DatosBase!$I$5:$N$89,5,FALSE)</f>
        <v>2.9935633728462008E-3</v>
      </c>
      <c r="G46" s="3">
        <f t="shared" si="1"/>
        <v>13.171678840523285</v>
      </c>
      <c r="H46" s="3">
        <f>+VLOOKUP(B46,DatosBase!$I$5:$N$89,6,FALSE)</f>
        <v>0</v>
      </c>
      <c r="I46" s="3">
        <f t="shared" si="2"/>
        <v>13.171678840523285</v>
      </c>
      <c r="K46" s="1">
        <f>+VLOOKUP(B46,PRIORIDADES!$H$5:$O$149,8,FALSE)</f>
        <v>1</v>
      </c>
      <c r="L46" s="46">
        <v>0</v>
      </c>
      <c r="M46" s="23">
        <f t="shared" si="3"/>
        <v>0</v>
      </c>
      <c r="O46" s="64">
        <v>0</v>
      </c>
      <c r="P46" s="2">
        <v>0</v>
      </c>
      <c r="Q46" s="32">
        <f t="shared" si="6"/>
        <v>13.171678840523285</v>
      </c>
      <c r="S46" s="9">
        <f t="shared" si="0"/>
        <v>0</v>
      </c>
      <c r="T46" s="3">
        <f t="shared" si="5"/>
        <v>13.171678840523285</v>
      </c>
    </row>
    <row r="47" spans="2:20" x14ac:dyDescent="0.25">
      <c r="B47" s="1" t="s">
        <v>199</v>
      </c>
      <c r="C47" s="8" t="str">
        <f>+VLOOKUP(B47,[2]Sectores!$B$5:$D$154,3,FALSE)</f>
        <v>ST-22</v>
      </c>
      <c r="D47" s="1" t="s">
        <v>200</v>
      </c>
      <c r="E47" s="4">
        <f>+VLOOKUP($B47,[2]ClientesxSector!$A$4:$B$130,2,FALSE)</f>
        <v>175</v>
      </c>
      <c r="F47" s="18">
        <f>+VLOOKUP(B47,DatosBase!$I$5:$N$89,5,FALSE)</f>
        <v>1.8415541569765381E-3</v>
      </c>
      <c r="G47" s="3">
        <f t="shared" si="1"/>
        <v>8.1028382906967682</v>
      </c>
      <c r="H47" s="3">
        <f>+VLOOKUP(B47,DatosBase!$I$5:$N$89,6,FALSE)</f>
        <v>0</v>
      </c>
      <c r="I47" s="3">
        <f t="shared" si="2"/>
        <v>8.1028382906967682</v>
      </c>
      <c r="K47" s="1">
        <f>+VLOOKUP(B47,PRIORIDADES!$H$5:$O$149,8,FALSE)</f>
        <v>1</v>
      </c>
      <c r="L47" s="46">
        <v>0</v>
      </c>
      <c r="M47" s="23">
        <f t="shared" si="3"/>
        <v>0</v>
      </c>
      <c r="O47" s="64">
        <v>0</v>
      </c>
      <c r="P47" s="2">
        <v>0</v>
      </c>
      <c r="Q47" s="32">
        <f t="shared" si="6"/>
        <v>8.1028382906967682</v>
      </c>
      <c r="S47" s="9">
        <f t="shared" si="0"/>
        <v>0</v>
      </c>
      <c r="T47" s="3">
        <f t="shared" si="5"/>
        <v>8.1028382906967682</v>
      </c>
    </row>
    <row r="48" spans="2:20" x14ac:dyDescent="0.25">
      <c r="B48" s="1" t="s">
        <v>201</v>
      </c>
      <c r="C48" s="8" t="str">
        <f>+VLOOKUP(B48,[2]Sectores!$B$5:$D$154,3,FALSE)</f>
        <v>ST-22</v>
      </c>
      <c r="D48" s="1" t="s">
        <v>202</v>
      </c>
      <c r="E48" s="205"/>
      <c r="F48" s="18">
        <f>+VLOOKUP(B48,DatosBase!$I$5:$N$89,5,FALSE)</f>
        <v>0</v>
      </c>
      <c r="G48" s="3">
        <f t="shared" si="1"/>
        <v>0</v>
      </c>
      <c r="H48" s="3">
        <f>+VLOOKUP(B48,DatosBase!$I$5:$N$89,6,FALSE)</f>
        <v>0</v>
      </c>
      <c r="I48" s="3">
        <f t="shared" si="2"/>
        <v>0</v>
      </c>
      <c r="K48" s="1">
        <f>+VLOOKUP(B48,PRIORIDADES!$H$5:$O$149,8,FALSE)</f>
        <v>1</v>
      </c>
      <c r="L48" s="46">
        <v>0</v>
      </c>
      <c r="M48" s="23">
        <f t="shared" si="3"/>
        <v>0</v>
      </c>
      <c r="O48" s="64">
        <v>0</v>
      </c>
      <c r="P48" s="2">
        <v>0</v>
      </c>
      <c r="Q48" s="32">
        <f t="shared" si="6"/>
        <v>0</v>
      </c>
      <c r="S48" s="9">
        <f t="shared" si="0"/>
        <v>0</v>
      </c>
      <c r="T48" s="3">
        <f t="shared" si="5"/>
        <v>0</v>
      </c>
    </row>
    <row r="49" spans="2:20" x14ac:dyDescent="0.25">
      <c r="B49" s="1" t="s">
        <v>203</v>
      </c>
      <c r="C49" s="8" t="str">
        <f>+VLOOKUP(B49,[2]Sectores!$B$5:$D$154,3,FALSE)</f>
        <v>ST-20</v>
      </c>
      <c r="D49" s="1" t="s">
        <v>204</v>
      </c>
      <c r="E49" s="4">
        <f>+VLOOKUP($B49,[2]ClientesxSector!$A$4:$B$130,2,FALSE)</f>
        <v>1222</v>
      </c>
      <c r="F49" s="18">
        <f>+VLOOKUP(B49,DatosBase!$I$5:$N$89,5,FALSE)</f>
        <v>2.0395347648200758E-2</v>
      </c>
      <c r="G49" s="3">
        <f t="shared" si="1"/>
        <v>89.739529652083348</v>
      </c>
      <c r="H49" s="3">
        <f>+VLOOKUP(B49,DatosBase!$I$5:$N$89,6,FALSE)</f>
        <v>0</v>
      </c>
      <c r="I49" s="3">
        <f t="shared" si="2"/>
        <v>89.739529652083348</v>
      </c>
      <c r="K49" s="1">
        <f>+VLOOKUP(B49,PRIORIDADES!$H$5:$O$149,8,FALSE)</f>
        <v>1</v>
      </c>
      <c r="L49" s="46">
        <v>0</v>
      </c>
      <c r="M49" s="23">
        <f t="shared" si="3"/>
        <v>0</v>
      </c>
      <c r="O49" s="64">
        <v>0</v>
      </c>
      <c r="P49" s="2">
        <v>0</v>
      </c>
      <c r="Q49" s="32">
        <f t="shared" si="6"/>
        <v>89.739529652083348</v>
      </c>
      <c r="S49" s="9">
        <f t="shared" si="0"/>
        <v>0</v>
      </c>
      <c r="T49" s="3">
        <f t="shared" si="5"/>
        <v>89.739529652083348</v>
      </c>
    </row>
    <row r="50" spans="2:20" x14ac:dyDescent="0.25">
      <c r="B50" s="1" t="s">
        <v>205</v>
      </c>
      <c r="C50" s="8" t="str">
        <f>+VLOOKUP(B50,[2]Sectores!$B$5:$D$154,3,FALSE)</f>
        <v>ST-23</v>
      </c>
      <c r="D50" s="1" t="s">
        <v>206</v>
      </c>
      <c r="E50" s="4">
        <f>+VLOOKUP($B50,[2]ClientesxSector!$A$4:$B$130,2,FALSE)</f>
        <v>375</v>
      </c>
      <c r="F50" s="18">
        <f>+VLOOKUP(B50,DatosBase!$I$5:$N$89,5,FALSE)</f>
        <v>6.2438592748416911E-3</v>
      </c>
      <c r="G50" s="3">
        <f t="shared" si="1"/>
        <v>27.472980809303444</v>
      </c>
      <c r="H50" s="3">
        <f>+VLOOKUP(B50,DatosBase!$I$5:$N$89,6,FALSE)</f>
        <v>0</v>
      </c>
      <c r="I50" s="3">
        <f t="shared" si="2"/>
        <v>27.472980809303444</v>
      </c>
      <c r="K50" s="1">
        <f>+VLOOKUP(B50,PRIORIDADES!$H$5:$O$149,8,FALSE)</f>
        <v>1</v>
      </c>
      <c r="L50" s="46">
        <v>0</v>
      </c>
      <c r="M50" s="23">
        <f t="shared" si="3"/>
        <v>0</v>
      </c>
      <c r="O50" s="64">
        <v>0</v>
      </c>
      <c r="P50" s="2">
        <v>0</v>
      </c>
      <c r="Q50" s="32">
        <f t="shared" si="6"/>
        <v>27.472980809303444</v>
      </c>
      <c r="S50" s="9">
        <f t="shared" si="0"/>
        <v>0</v>
      </c>
      <c r="T50" s="3">
        <f t="shared" si="5"/>
        <v>27.472980809303444</v>
      </c>
    </row>
    <row r="51" spans="2:20" x14ac:dyDescent="0.25">
      <c r="B51" s="1" t="s">
        <v>443</v>
      </c>
      <c r="C51" s="8" t="str">
        <f>+VLOOKUP(B51,[2]Sectores!$B$5:$D$154,3,FALSE)</f>
        <v>ST-23</v>
      </c>
      <c r="D51" s="1" t="s">
        <v>444</v>
      </c>
      <c r="E51" s="205"/>
      <c r="F51" s="18">
        <f>+VLOOKUP(B51,DatosBase!$I$5:$N$89,5,FALSE)</f>
        <v>0</v>
      </c>
      <c r="G51" s="3">
        <f t="shared" si="1"/>
        <v>0</v>
      </c>
      <c r="H51" s="3">
        <f>+VLOOKUP(B51,DatosBase!$I$5:$N$89,6,FALSE)</f>
        <v>0</v>
      </c>
      <c r="I51" s="3">
        <f t="shared" si="2"/>
        <v>0</v>
      </c>
      <c r="K51" s="1">
        <f>+VLOOKUP(B51,PRIORIDADES!$H$5:$O$149,8,FALSE)</f>
        <v>1</v>
      </c>
      <c r="L51" s="46">
        <v>0</v>
      </c>
      <c r="M51" s="23">
        <f t="shared" si="3"/>
        <v>0</v>
      </c>
      <c r="O51" s="64">
        <v>0</v>
      </c>
      <c r="P51" s="2">
        <v>0</v>
      </c>
      <c r="Q51" s="32">
        <f t="shared" si="6"/>
        <v>0</v>
      </c>
      <c r="S51" s="9">
        <f t="shared" si="0"/>
        <v>0</v>
      </c>
      <c r="T51" s="3">
        <f t="shared" si="5"/>
        <v>0</v>
      </c>
    </row>
    <row r="52" spans="2:20" x14ac:dyDescent="0.25">
      <c r="B52" s="1" t="s">
        <v>445</v>
      </c>
      <c r="C52" s="8" t="str">
        <f>+VLOOKUP(B52,[2]Sectores!$B$5:$D$154,3,FALSE)</f>
        <v>ST-23</v>
      </c>
      <c r="D52" s="1" t="s">
        <v>446</v>
      </c>
      <c r="E52" s="4">
        <f>+VLOOKUP($B52,[2]ClientesxSector!$A$4:$B$130,2,FALSE)</f>
        <v>65</v>
      </c>
      <c r="F52" s="18">
        <f>+VLOOKUP(B52,DatosBase!$I$5:$N$89,5,FALSE)</f>
        <v>0</v>
      </c>
      <c r="G52" s="3">
        <f t="shared" si="1"/>
        <v>0</v>
      </c>
      <c r="H52" s="3">
        <f>+VLOOKUP(B52,DatosBase!$I$5:$N$89,6,FALSE)</f>
        <v>0</v>
      </c>
      <c r="I52" s="3">
        <f t="shared" si="2"/>
        <v>0</v>
      </c>
      <c r="K52" s="1">
        <f>+VLOOKUP(B52,PRIORIDADES!$H$5:$O$149,8,FALSE)</f>
        <v>1</v>
      </c>
      <c r="L52" s="46">
        <v>0</v>
      </c>
      <c r="M52" s="23">
        <f t="shared" si="3"/>
        <v>0</v>
      </c>
      <c r="O52" s="64">
        <v>0</v>
      </c>
      <c r="P52" s="2">
        <v>0</v>
      </c>
      <c r="Q52" s="32">
        <f t="shared" si="6"/>
        <v>0</v>
      </c>
      <c r="S52" s="9">
        <f t="shared" si="0"/>
        <v>0</v>
      </c>
      <c r="T52" s="3">
        <f t="shared" si="5"/>
        <v>0</v>
      </c>
    </row>
    <row r="53" spans="2:20" x14ac:dyDescent="0.25">
      <c r="B53" s="1" t="s">
        <v>207</v>
      </c>
      <c r="C53" s="8" t="str">
        <f>+VLOOKUP(B53,[2]Sectores!$B$5:$D$154,3,FALSE)</f>
        <v>ST-23</v>
      </c>
      <c r="D53" s="1" t="s">
        <v>208</v>
      </c>
      <c r="E53" s="4">
        <f>+VLOOKUP($B53,[2]ClientesxSector!$A$4:$B$130,2,FALSE)</f>
        <v>1</v>
      </c>
      <c r="F53" s="18">
        <f>+VLOOKUP(B53,DatosBase!$I$5:$N$89,5,FALSE)</f>
        <v>4.1324403964367815E-5</v>
      </c>
      <c r="G53" s="3">
        <f t="shared" si="1"/>
        <v>0.18182737744321842</v>
      </c>
      <c r="H53" s="3">
        <f>+VLOOKUP(B53,DatosBase!$I$5:$N$89,6,FALSE)</f>
        <v>0</v>
      </c>
      <c r="I53" s="3">
        <f t="shared" si="2"/>
        <v>0.18182737744321842</v>
      </c>
      <c r="K53" s="1">
        <f>+VLOOKUP(B53,PRIORIDADES!$H$5:$O$149,8,FALSE)</f>
        <v>1</v>
      </c>
      <c r="L53" s="46">
        <v>0</v>
      </c>
      <c r="M53" s="23">
        <f t="shared" si="3"/>
        <v>0</v>
      </c>
      <c r="O53" s="64">
        <v>0</v>
      </c>
      <c r="P53" s="2">
        <v>0</v>
      </c>
      <c r="Q53" s="32">
        <f t="shared" si="6"/>
        <v>0.18182737744321842</v>
      </c>
      <c r="S53" s="9"/>
      <c r="T53" s="3">
        <f t="shared" si="5"/>
        <v>0.18182737744321842</v>
      </c>
    </row>
    <row r="54" spans="2:20" x14ac:dyDescent="0.25">
      <c r="B54" s="1" t="s">
        <v>209</v>
      </c>
      <c r="C54" s="8" t="str">
        <f>+VLOOKUP(B54,[2]Sectores!$B$5:$D$154,3,FALSE)</f>
        <v>ST-20</v>
      </c>
      <c r="D54" s="1" t="s">
        <v>210</v>
      </c>
      <c r="E54" s="4">
        <f>+VLOOKUP($B54,[2]ClientesxSector!$A$4:$B$130,2,FALSE)</f>
        <v>553</v>
      </c>
      <c r="F54" s="18">
        <f>+VLOOKUP(B54,DatosBase!$I$5:$N$89,5,FALSE)</f>
        <v>1.0705432732069989E-2</v>
      </c>
      <c r="G54" s="3">
        <f t="shared" si="1"/>
        <v>47.103904021107958</v>
      </c>
      <c r="H54" s="3">
        <f>+VLOOKUP(B54,DatosBase!$I$5:$N$89,6,FALSE)</f>
        <v>0</v>
      </c>
      <c r="I54" s="3">
        <f t="shared" si="2"/>
        <v>47.103904021107958</v>
      </c>
      <c r="K54" s="1">
        <f>+VLOOKUP(B54,PRIORIDADES!$H$5:$O$149,8,FALSE)</f>
        <v>1</v>
      </c>
      <c r="L54" s="46">
        <v>0</v>
      </c>
      <c r="M54" s="23">
        <f t="shared" si="3"/>
        <v>0</v>
      </c>
      <c r="O54" s="64">
        <v>0</v>
      </c>
      <c r="P54" s="2">
        <v>0</v>
      </c>
      <c r="Q54" s="32">
        <f t="shared" si="6"/>
        <v>47.103904021107958</v>
      </c>
      <c r="S54" s="9">
        <f>+M54*E54</f>
        <v>0</v>
      </c>
      <c r="T54" s="3">
        <f t="shared" si="5"/>
        <v>47.103904021107958</v>
      </c>
    </row>
    <row r="55" spans="2:20" x14ac:dyDescent="0.25">
      <c r="B55" s="1" t="s">
        <v>211</v>
      </c>
      <c r="C55" s="8" t="str">
        <f>+VLOOKUP(B55,[2]Sectores!$B$5:$D$154,3,FALSE)</f>
        <v>ST-20</v>
      </c>
      <c r="D55" s="1" t="s">
        <v>212</v>
      </c>
      <c r="E55" s="4">
        <f>+VLOOKUP($B55,[2]ClientesxSector!$A$4:$B$130,2,FALSE)</f>
        <v>615</v>
      </c>
      <c r="F55" s="18">
        <f>+VLOOKUP(B55,DatosBase!$I$5:$N$89,5,FALSE)</f>
        <v>1.2121888004483217E-2</v>
      </c>
      <c r="G55" s="3">
        <f t="shared" si="1"/>
        <v>53.336307219726159</v>
      </c>
      <c r="H55" s="3">
        <f>+VLOOKUP(B55,DatosBase!$I$5:$N$89,6,FALSE)</f>
        <v>0</v>
      </c>
      <c r="I55" s="3">
        <f t="shared" si="2"/>
        <v>53.336307219726159</v>
      </c>
      <c r="K55" s="1">
        <f>+VLOOKUP(B55,PRIORIDADES!$H$5:$O$149,8,FALSE)</f>
        <v>1</v>
      </c>
      <c r="L55" s="46">
        <v>0</v>
      </c>
      <c r="M55" s="23">
        <f t="shared" si="3"/>
        <v>0</v>
      </c>
      <c r="O55" s="64">
        <v>0</v>
      </c>
      <c r="P55" s="2">
        <v>0</v>
      </c>
      <c r="Q55" s="32">
        <f t="shared" si="6"/>
        <v>53.336307219726159</v>
      </c>
      <c r="S55" s="9">
        <f>+M55*E55</f>
        <v>0</v>
      </c>
      <c r="T55" s="3">
        <f t="shared" si="5"/>
        <v>53.336307219726159</v>
      </c>
    </row>
    <row r="56" spans="2:20" x14ac:dyDescent="0.25">
      <c r="B56" s="1" t="s">
        <v>213</v>
      </c>
      <c r="C56" s="8" t="str">
        <f>+VLOOKUP(B56,[2]Sectores!$B$5:$D$154,3,FALSE)</f>
        <v>ST-20</v>
      </c>
      <c r="D56" s="1" t="s">
        <v>214</v>
      </c>
      <c r="E56" s="4">
        <f>+VLOOKUP($B56,[2]ClientesxSector!$A$4:$B$130,2,FALSE)</f>
        <v>972</v>
      </c>
      <c r="F56" s="18">
        <f>+VLOOKUP(B56,DatosBase!$I$5:$N$89,5,FALSE)</f>
        <v>1.2891120823976244E-2</v>
      </c>
      <c r="G56" s="3">
        <f t="shared" si="1"/>
        <v>56.720931625495474</v>
      </c>
      <c r="H56" s="3">
        <f>+VLOOKUP(B56,DatosBase!$I$5:$N$89,6,FALSE)</f>
        <v>0</v>
      </c>
      <c r="I56" s="3">
        <f t="shared" si="2"/>
        <v>56.720931625495474</v>
      </c>
      <c r="K56" s="1">
        <f>+VLOOKUP(B56,PRIORIDADES!$H$5:$O$149,8,FALSE)</f>
        <v>1</v>
      </c>
      <c r="L56" s="46">
        <v>0</v>
      </c>
      <c r="M56" s="23">
        <f t="shared" si="3"/>
        <v>0</v>
      </c>
      <c r="O56" s="64">
        <v>0</v>
      </c>
      <c r="P56" s="2">
        <v>0</v>
      </c>
      <c r="Q56" s="32">
        <f t="shared" si="6"/>
        <v>56.720931625495474</v>
      </c>
      <c r="S56" s="9">
        <f>+M56*E56</f>
        <v>0</v>
      </c>
      <c r="T56" s="3">
        <f t="shared" si="5"/>
        <v>56.720931625495474</v>
      </c>
    </row>
    <row r="57" spans="2:20" x14ac:dyDescent="0.25">
      <c r="B57" s="1" t="s">
        <v>215</v>
      </c>
      <c r="C57" s="8" t="str">
        <f>+VLOOKUP(B57,[2]Sectores!$B$5:$D$154,3,FALSE)</f>
        <v>ST-20</v>
      </c>
      <c r="D57" s="1" t="s">
        <v>216</v>
      </c>
      <c r="E57" s="4">
        <f>+VLOOKUP($B57,[2]ClientesxSector!$A$4:$B$130,2,FALSE)</f>
        <v>1309</v>
      </c>
      <c r="F57" s="18">
        <f>+VLOOKUP(B57,DatosBase!$I$5:$N$89,5,FALSE)</f>
        <v>1.880754497427738E-2</v>
      </c>
      <c r="G57" s="3">
        <f t="shared" si="1"/>
        <v>82.753197886820473</v>
      </c>
      <c r="H57" s="3">
        <f>+VLOOKUP(B57,DatosBase!$I$5:$N$89,6,FALSE)</f>
        <v>0</v>
      </c>
      <c r="I57" s="3">
        <f t="shared" si="2"/>
        <v>82.753197886820473</v>
      </c>
      <c r="K57" s="1">
        <f>+VLOOKUP(B57,PRIORIDADES!$H$5:$O$149,8,FALSE)</f>
        <v>1</v>
      </c>
      <c r="L57" s="46">
        <v>0</v>
      </c>
      <c r="M57" s="23">
        <f t="shared" si="3"/>
        <v>0</v>
      </c>
      <c r="O57" s="64">
        <v>0</v>
      </c>
      <c r="P57" s="2">
        <v>0</v>
      </c>
      <c r="Q57" s="32">
        <f t="shared" si="6"/>
        <v>82.753197886820473</v>
      </c>
      <c r="S57" s="9">
        <f>+M57*E57</f>
        <v>0</v>
      </c>
      <c r="T57" s="3">
        <f t="shared" si="5"/>
        <v>82.753197886820473</v>
      </c>
    </row>
    <row r="58" spans="2:20" x14ac:dyDescent="0.25">
      <c r="B58" s="1" t="s">
        <v>217</v>
      </c>
      <c r="C58" s="8" t="str">
        <f>+VLOOKUP(B58,[2]Sectores!$B$5:$D$154,3,FALSE)</f>
        <v>ST-20</v>
      </c>
      <c r="D58" s="1" t="s">
        <v>218</v>
      </c>
      <c r="E58" s="4">
        <f>+VLOOKUP($B58,[2]ClientesxSector!$A$4:$B$130,2,FALSE)</f>
        <v>508</v>
      </c>
      <c r="F58" s="185">
        <f>+VLOOKUP(B58,DatosBase!$I$5:$N$89,5,FALSE)</f>
        <v>7.3003546395474204E-3</v>
      </c>
      <c r="G58" s="186">
        <f t="shared" si="1"/>
        <v>32.121560414008655</v>
      </c>
      <c r="H58" s="186">
        <f>+VLOOKUP(B58,DatosBase!$I$5:$N$89,6,FALSE)</f>
        <v>0</v>
      </c>
      <c r="I58" s="186">
        <f t="shared" si="2"/>
        <v>32.121560414008655</v>
      </c>
      <c r="K58" s="1">
        <f>+VLOOKUP(B58,PRIORIDADES!$H$5:$O$149,8,FALSE)</f>
        <v>1</v>
      </c>
      <c r="L58" s="46">
        <v>0</v>
      </c>
      <c r="M58" s="23">
        <f t="shared" si="3"/>
        <v>0</v>
      </c>
      <c r="O58" s="64">
        <v>0</v>
      </c>
      <c r="P58" s="2">
        <v>0</v>
      </c>
      <c r="Q58" s="32">
        <f t="shared" si="6"/>
        <v>32.121560414008655</v>
      </c>
      <c r="S58" s="26"/>
      <c r="T58" s="3">
        <f t="shared" si="5"/>
        <v>32.121560414008655</v>
      </c>
    </row>
    <row r="59" spans="2:20" x14ac:dyDescent="0.25">
      <c r="B59" s="1" t="s">
        <v>447</v>
      </c>
      <c r="C59" s="8" t="str">
        <f>+VLOOKUP(B59,[2]Sectores!$B$5:$D$154,3,FALSE)</f>
        <v>ST-20</v>
      </c>
      <c r="D59" s="1" t="s">
        <v>448</v>
      </c>
      <c r="E59" s="205"/>
      <c r="F59" s="185">
        <f>+VLOOKUP(B59,DatosBase!$I$5:$N$89,5,FALSE)</f>
        <v>2.1372485250035678E-4</v>
      </c>
      <c r="G59" s="186">
        <f t="shared" si="1"/>
        <v>0.94038935100156995</v>
      </c>
      <c r="H59" s="186">
        <f>+VLOOKUP(B59,DatosBase!$I$5:$N$89,6,FALSE)</f>
        <v>0</v>
      </c>
      <c r="I59" s="186">
        <f t="shared" si="2"/>
        <v>0.94038935100156995</v>
      </c>
      <c r="K59" s="1">
        <f>+VLOOKUP(B59,PRIORIDADES!$H$5:$O$149,8,FALSE)</f>
        <v>1</v>
      </c>
      <c r="L59" s="46">
        <v>0</v>
      </c>
      <c r="M59" s="23">
        <f t="shared" si="3"/>
        <v>0</v>
      </c>
      <c r="O59" s="64">
        <v>0</v>
      </c>
      <c r="P59" s="2">
        <v>0</v>
      </c>
      <c r="Q59" s="32">
        <f t="shared" si="6"/>
        <v>0.94038935100156995</v>
      </c>
      <c r="S59" s="26"/>
      <c r="T59" s="3">
        <f t="shared" si="5"/>
        <v>0.94038935100156995</v>
      </c>
    </row>
    <row r="60" spans="2:20" x14ac:dyDescent="0.25">
      <c r="B60" s="1" t="s">
        <v>219</v>
      </c>
      <c r="C60" s="8" t="str">
        <f>+VLOOKUP(B60,[2]Sectores!$B$5:$D$154,3,FALSE)</f>
        <v>ST-24</v>
      </c>
      <c r="D60" s="1" t="s">
        <v>220</v>
      </c>
      <c r="E60" s="4">
        <f>+VLOOKUP($B60,[2]ClientesxSector!$A$4:$B$130,2,FALSE)</f>
        <v>1677</v>
      </c>
      <c r="F60" s="18">
        <f>+VLOOKUP(B60,DatosBase!$I$5:$N$89,5,FALSE)</f>
        <v>3.2033800188614722E-2</v>
      </c>
      <c r="G60" s="3">
        <f t="shared" si="1"/>
        <v>140.94872082990477</v>
      </c>
      <c r="H60" s="3">
        <f>+VLOOKUP(B60,DatosBase!$I$5:$N$89,6,FALSE)</f>
        <v>0</v>
      </c>
      <c r="I60" s="3">
        <f t="shared" si="2"/>
        <v>140.94872082990477</v>
      </c>
      <c r="K60" s="1">
        <f>+VLOOKUP(B60,PRIORIDADES!$H$5:$O$149,8,FALSE)</f>
        <v>1</v>
      </c>
      <c r="L60" s="46">
        <v>0</v>
      </c>
      <c r="M60" s="23">
        <f t="shared" si="3"/>
        <v>0</v>
      </c>
      <c r="O60" s="64">
        <v>0</v>
      </c>
      <c r="P60" s="2">
        <v>0</v>
      </c>
      <c r="Q60" s="32">
        <f t="shared" si="6"/>
        <v>140.94872082990477</v>
      </c>
      <c r="S60" s="9">
        <f t="shared" ref="S60:S65" si="7">+M60*E60</f>
        <v>0</v>
      </c>
      <c r="T60" s="3">
        <f t="shared" si="5"/>
        <v>140.94872082990477</v>
      </c>
    </row>
    <row r="61" spans="2:20" x14ac:dyDescent="0.25">
      <c r="B61" s="1" t="s">
        <v>221</v>
      </c>
      <c r="C61" s="8" t="str">
        <f>+VLOOKUP(B61,[2]Sectores!$B$5:$D$154,3,FALSE)</f>
        <v>ST-24</v>
      </c>
      <c r="D61" s="1" t="s">
        <v>222</v>
      </c>
      <c r="E61" s="4">
        <f>+VLOOKUP($B61,[2]ClientesxSector!$A$4:$B$130,2,FALSE)</f>
        <v>1224</v>
      </c>
      <c r="F61" s="18">
        <f>+VLOOKUP(B61,DatosBase!$I$5:$N$89,5,FALSE)</f>
        <v>2.1208409875153725E-2</v>
      </c>
      <c r="G61" s="3">
        <f t="shared" si="1"/>
        <v>93.317003450676395</v>
      </c>
      <c r="H61" s="3">
        <f>+VLOOKUP(B61,DatosBase!$I$5:$N$89,6,FALSE)</f>
        <v>0</v>
      </c>
      <c r="I61" s="3">
        <f t="shared" si="2"/>
        <v>93.317003450676395</v>
      </c>
      <c r="K61" s="1">
        <f>+VLOOKUP(B61,PRIORIDADES!$H$5:$O$149,8,FALSE)</f>
        <v>1</v>
      </c>
      <c r="L61" s="46">
        <v>0</v>
      </c>
      <c r="M61" s="23">
        <f t="shared" si="3"/>
        <v>0</v>
      </c>
      <c r="O61" s="64">
        <v>0</v>
      </c>
      <c r="P61" s="2">
        <v>0</v>
      </c>
      <c r="Q61" s="32">
        <f t="shared" si="6"/>
        <v>93.317003450676395</v>
      </c>
      <c r="S61" s="9">
        <f t="shared" si="7"/>
        <v>0</v>
      </c>
      <c r="T61" s="3">
        <f t="shared" si="5"/>
        <v>93.317003450676395</v>
      </c>
    </row>
    <row r="62" spans="2:20" x14ac:dyDescent="0.25">
      <c r="B62" s="1" t="s">
        <v>223</v>
      </c>
      <c r="C62" s="8" t="str">
        <f>+VLOOKUP(B62,[2]Sectores!$B$5:$D$154,3,FALSE)</f>
        <v>ST-24</v>
      </c>
      <c r="D62" s="1" t="s">
        <v>224</v>
      </c>
      <c r="E62" s="4">
        <f>+VLOOKUP($B62,[2]ClientesxSector!$A$4:$B$130,2,FALSE)</f>
        <v>203</v>
      </c>
      <c r="F62" s="18">
        <f>+VLOOKUP(B62,DatosBase!$I$5:$N$89,5,FALSE)</f>
        <v>4.40903944793443E-3</v>
      </c>
      <c r="G62" s="3">
        <f t="shared" si="1"/>
        <v>19.399773570911492</v>
      </c>
      <c r="H62" s="3">
        <f>+VLOOKUP(B62,DatosBase!$I$5:$N$89,6,FALSE)</f>
        <v>0</v>
      </c>
      <c r="I62" s="3">
        <f t="shared" si="2"/>
        <v>19.399773570911492</v>
      </c>
      <c r="K62" s="1">
        <f>+VLOOKUP(B62,PRIORIDADES!$H$5:$O$149,8,FALSE)</f>
        <v>1</v>
      </c>
      <c r="L62" s="46">
        <v>0</v>
      </c>
      <c r="M62" s="23">
        <f t="shared" si="3"/>
        <v>0</v>
      </c>
      <c r="O62" s="64">
        <v>0</v>
      </c>
      <c r="P62" s="2">
        <v>0</v>
      </c>
      <c r="Q62" s="32">
        <f t="shared" si="6"/>
        <v>19.399773570911492</v>
      </c>
      <c r="S62" s="9">
        <f t="shared" si="7"/>
        <v>0</v>
      </c>
      <c r="T62" s="3">
        <f t="shared" si="5"/>
        <v>19.399773570911492</v>
      </c>
    </row>
    <row r="63" spans="2:20" x14ac:dyDescent="0.25">
      <c r="B63" s="1" t="s">
        <v>225</v>
      </c>
      <c r="C63" s="8" t="str">
        <f>+VLOOKUP(B63,[2]Sectores!$B$5:$D$154,3,FALSE)</f>
        <v>ST-24</v>
      </c>
      <c r="D63" s="1" t="s">
        <v>226</v>
      </c>
      <c r="E63" s="4">
        <f>+VLOOKUP($B63,[2]ClientesxSector!$A$4:$B$130,2,FALSE)</f>
        <v>295</v>
      </c>
      <c r="F63" s="18">
        <f>+VLOOKUP(B63,DatosBase!$I$5:$N$89,5,FALSE)</f>
        <v>4.4061733152640165E-3</v>
      </c>
      <c r="G63" s="3">
        <f t="shared" si="1"/>
        <v>19.387162587161672</v>
      </c>
      <c r="H63" s="3">
        <f>+VLOOKUP(B63,DatosBase!$I$5:$N$89,6,FALSE)</f>
        <v>0</v>
      </c>
      <c r="I63" s="3">
        <f t="shared" si="2"/>
        <v>19.387162587161672</v>
      </c>
      <c r="K63" s="1">
        <f>+VLOOKUP(B63,PRIORIDADES!$H$5:$O$149,8,FALSE)</f>
        <v>1</v>
      </c>
      <c r="L63" s="46">
        <v>0</v>
      </c>
      <c r="M63" s="23">
        <f t="shared" si="3"/>
        <v>0</v>
      </c>
      <c r="O63" s="64">
        <v>0</v>
      </c>
      <c r="P63" s="2">
        <v>0</v>
      </c>
      <c r="Q63" s="32">
        <f t="shared" si="6"/>
        <v>19.387162587161672</v>
      </c>
      <c r="S63" s="9">
        <f t="shared" si="7"/>
        <v>0</v>
      </c>
      <c r="T63" s="3">
        <f t="shared" si="5"/>
        <v>19.387162587161672</v>
      </c>
    </row>
    <row r="64" spans="2:20" x14ac:dyDescent="0.25">
      <c r="B64" s="1" t="s">
        <v>227</v>
      </c>
      <c r="C64" s="8" t="str">
        <f>+VLOOKUP(B64,[2]Sectores!$B$5:$D$154,3,FALSE)</f>
        <v>ST-24</v>
      </c>
      <c r="D64" s="1" t="s">
        <v>228</v>
      </c>
      <c r="E64" s="4">
        <f>+VLOOKUP($B64,[2]ClientesxSector!$A$4:$B$130,2,FALSE)</f>
        <v>248</v>
      </c>
      <c r="F64" s="18">
        <f>+VLOOKUP(B64,DatosBase!$I$5:$N$89,5,FALSE)</f>
        <v>5.8145457593489352E-3</v>
      </c>
      <c r="G64" s="3">
        <f t="shared" si="1"/>
        <v>25.584001341135316</v>
      </c>
      <c r="H64" s="3">
        <f>+VLOOKUP(B64,DatosBase!$I$5:$N$89,6,FALSE)</f>
        <v>0</v>
      </c>
      <c r="I64" s="3">
        <f t="shared" si="2"/>
        <v>25.584001341135316</v>
      </c>
      <c r="K64" s="1">
        <f>+VLOOKUP(B64,PRIORIDADES!$H$5:$O$149,8,FALSE)</f>
        <v>1</v>
      </c>
      <c r="L64" s="46">
        <v>0</v>
      </c>
      <c r="M64" s="23">
        <f t="shared" si="3"/>
        <v>0</v>
      </c>
      <c r="O64" s="64">
        <v>0</v>
      </c>
      <c r="P64" s="2">
        <v>0</v>
      </c>
      <c r="Q64" s="32">
        <f t="shared" si="6"/>
        <v>25.584001341135316</v>
      </c>
      <c r="S64" s="9">
        <f t="shared" si="7"/>
        <v>0</v>
      </c>
      <c r="T64" s="3">
        <f t="shared" si="5"/>
        <v>25.584001341135316</v>
      </c>
    </row>
    <row r="65" spans="2:20" x14ac:dyDescent="0.25">
      <c r="B65" s="1" t="s">
        <v>229</v>
      </c>
      <c r="C65" s="8" t="str">
        <f>+VLOOKUP(B65,[2]Sectores!$B$5:$D$154,3,FALSE)</f>
        <v>ST-25</v>
      </c>
      <c r="D65" s="1" t="s">
        <v>230</v>
      </c>
      <c r="E65" s="4">
        <f>+VLOOKUP($B65,[2]ClientesxSector!$A$4:$B$130,2,FALSE)</f>
        <v>1136</v>
      </c>
      <c r="F65" s="18">
        <f>+VLOOKUP(B65,DatosBase!$I$5:$N$89,5,FALSE)</f>
        <v>1.621160186151557E-2</v>
      </c>
      <c r="G65" s="3">
        <f t="shared" si="1"/>
        <v>71.331048190668511</v>
      </c>
      <c r="H65" s="3">
        <f>+VLOOKUP(B65,DatosBase!$I$5:$N$89,6,FALSE)</f>
        <v>0</v>
      </c>
      <c r="I65" s="3">
        <f t="shared" si="2"/>
        <v>71.331048190668511</v>
      </c>
      <c r="K65" s="1">
        <f>+VLOOKUP(B65,PRIORIDADES!$H$5:$O$149,8,FALSE)</f>
        <v>1</v>
      </c>
      <c r="L65" s="46">
        <v>0</v>
      </c>
      <c r="M65" s="23">
        <f t="shared" si="3"/>
        <v>0</v>
      </c>
      <c r="O65" s="64">
        <v>0</v>
      </c>
      <c r="P65" s="2">
        <v>0</v>
      </c>
      <c r="Q65" s="32">
        <f t="shared" si="6"/>
        <v>71.331048190668511</v>
      </c>
      <c r="S65" s="9">
        <f t="shared" si="7"/>
        <v>0</v>
      </c>
      <c r="T65" s="3">
        <f t="shared" si="5"/>
        <v>71.331048190668511</v>
      </c>
    </row>
    <row r="66" spans="2:20" x14ac:dyDescent="0.25">
      <c r="B66" s="1" t="s">
        <v>231</v>
      </c>
      <c r="C66" s="8" t="str">
        <f>+VLOOKUP(B66,[2]Sectores!$B$5:$D$154,3,FALSE)</f>
        <v>ST-25</v>
      </c>
      <c r="D66" s="1" t="s">
        <v>232</v>
      </c>
      <c r="E66" s="4">
        <f>+VLOOKUP($B66,[2]ClientesxSector!$A$4:$B$130,2,FALSE)</f>
        <v>167</v>
      </c>
      <c r="F66" s="18">
        <f>+VLOOKUP(B66,DatosBase!$I$5:$N$89,5,FALSE)</f>
        <v>3.1093330808802276E-3</v>
      </c>
      <c r="G66" s="3">
        <f t="shared" si="1"/>
        <v>13.681065555873003</v>
      </c>
      <c r="H66" s="3">
        <f>+VLOOKUP(B66,DatosBase!$I$5:$N$89,6,FALSE)</f>
        <v>0</v>
      </c>
      <c r="I66" s="3">
        <f t="shared" si="2"/>
        <v>13.681065555873003</v>
      </c>
      <c r="K66" s="1">
        <f>+VLOOKUP(B66,PRIORIDADES!$H$5:$O$149,8,FALSE)</f>
        <v>1</v>
      </c>
      <c r="L66" s="46">
        <v>0</v>
      </c>
      <c r="M66" s="23">
        <f t="shared" si="3"/>
        <v>0</v>
      </c>
      <c r="O66" s="64">
        <v>0</v>
      </c>
      <c r="P66" s="2">
        <v>0</v>
      </c>
      <c r="Q66" s="32">
        <f t="shared" si="6"/>
        <v>13.681065555873003</v>
      </c>
      <c r="S66" s="9">
        <f t="shared" ref="S66:S91" si="8">+M66*E66</f>
        <v>0</v>
      </c>
      <c r="T66" s="3">
        <f t="shared" ref="T66:T91" si="9">+Q66*(1-M66)</f>
        <v>13.681065555873003</v>
      </c>
    </row>
    <row r="67" spans="2:20" x14ac:dyDescent="0.25">
      <c r="B67" s="1" t="s">
        <v>233</v>
      </c>
      <c r="C67" s="8" t="str">
        <f>+VLOOKUP(B67,[2]Sectores!$B$5:$D$154,3,FALSE)</f>
        <v>ST-25</v>
      </c>
      <c r="D67" s="1" t="s">
        <v>234</v>
      </c>
      <c r="E67" s="4">
        <f>+VLOOKUP($B67,[2]ClientesxSector!$A$4:$B$130,2,FALSE)</f>
        <v>427</v>
      </c>
      <c r="F67" s="18">
        <f>+VLOOKUP(B67,DatosBase!$I$5:$N$89,5,FALSE)</f>
        <v>5.4918322296005238E-3</v>
      </c>
      <c r="G67" s="3">
        <f t="shared" si="1"/>
        <v>24.164061810242309</v>
      </c>
      <c r="H67" s="3">
        <f>+VLOOKUP(B67,DatosBase!$I$5:$N$89,6,FALSE)</f>
        <v>0</v>
      </c>
      <c r="I67" s="3">
        <f t="shared" si="2"/>
        <v>24.164061810242309</v>
      </c>
      <c r="K67" s="1">
        <f>+VLOOKUP(B67,PRIORIDADES!$H$5:$O$149,8,FALSE)</f>
        <v>1</v>
      </c>
      <c r="L67" s="46">
        <v>0</v>
      </c>
      <c r="M67" s="23">
        <f t="shared" si="3"/>
        <v>0</v>
      </c>
      <c r="O67" s="64">
        <v>0</v>
      </c>
      <c r="P67" s="2">
        <v>0</v>
      </c>
      <c r="Q67" s="32">
        <f t="shared" si="6"/>
        <v>24.164061810242309</v>
      </c>
      <c r="S67" s="9">
        <f t="shared" si="8"/>
        <v>0</v>
      </c>
      <c r="T67" s="3">
        <f t="shared" si="9"/>
        <v>24.164061810242309</v>
      </c>
    </row>
    <row r="68" spans="2:20" x14ac:dyDescent="0.25">
      <c r="B68" s="1" t="s">
        <v>235</v>
      </c>
      <c r="C68" s="8" t="str">
        <f>+VLOOKUP(B68,[2]Sectores!$B$5:$D$154,3,FALSE)</f>
        <v>ST-25</v>
      </c>
      <c r="D68" s="1" t="s">
        <v>236</v>
      </c>
      <c r="E68" s="4">
        <f>+VLOOKUP($B68,[2]ClientesxSector!$A$4:$B$130,2,FALSE)</f>
        <v>88</v>
      </c>
      <c r="F68" s="18">
        <f>+VLOOKUP(B68,DatosBase!$I$5:$N$89,5,FALSE)</f>
        <v>1.861150255002345E-3</v>
      </c>
      <c r="G68" s="3">
        <f t="shared" si="1"/>
        <v>8.1890611220103171</v>
      </c>
      <c r="H68" s="3">
        <f>+VLOOKUP(B68,DatosBase!$I$5:$N$89,6,FALSE)</f>
        <v>0</v>
      </c>
      <c r="I68" s="3">
        <f t="shared" si="2"/>
        <v>8.1890611220103171</v>
      </c>
      <c r="K68" s="1">
        <f>+VLOOKUP(B68,PRIORIDADES!$H$5:$O$149,8,FALSE)</f>
        <v>1</v>
      </c>
      <c r="L68" s="46">
        <v>0</v>
      </c>
      <c r="M68" s="23">
        <f t="shared" si="3"/>
        <v>0</v>
      </c>
      <c r="O68" s="64">
        <v>0</v>
      </c>
      <c r="P68" s="2">
        <v>0</v>
      </c>
      <c r="Q68" s="32">
        <f t="shared" si="6"/>
        <v>8.1890611220103171</v>
      </c>
      <c r="S68" s="9">
        <f t="shared" si="8"/>
        <v>0</v>
      </c>
      <c r="T68" s="3">
        <f t="shared" si="9"/>
        <v>8.1890611220103171</v>
      </c>
    </row>
    <row r="69" spans="2:20" x14ac:dyDescent="0.25">
      <c r="B69" s="1" t="s">
        <v>237</v>
      </c>
      <c r="C69" s="8" t="str">
        <f>+VLOOKUP(B69,[2]Sectores!$B$5:$D$154,3,FALSE)</f>
        <v>ST-25</v>
      </c>
      <c r="D69" s="1" t="s">
        <v>238</v>
      </c>
      <c r="E69" s="4">
        <f>+VLOOKUP($B69,[2]ClientesxSector!$A$4:$B$130,2,FALSE)</f>
        <v>27</v>
      </c>
      <c r="F69" s="18">
        <f>+VLOOKUP(B69,DatosBase!$I$5:$N$89,5,FALSE)</f>
        <v>1.0107505457504849E-3</v>
      </c>
      <c r="G69" s="3">
        <f t="shared" si="1"/>
        <v>4.4473024013021343</v>
      </c>
      <c r="H69" s="3">
        <f>+VLOOKUP(B69,DatosBase!$I$5:$N$89,6,FALSE)</f>
        <v>0</v>
      </c>
      <c r="I69" s="3">
        <f t="shared" si="2"/>
        <v>4.4473024013021343</v>
      </c>
      <c r="K69" s="1">
        <f>+VLOOKUP(B69,PRIORIDADES!$H$5:$O$149,8,FALSE)</f>
        <v>1</v>
      </c>
      <c r="L69" s="46">
        <v>0</v>
      </c>
      <c r="M69" s="23">
        <f t="shared" si="3"/>
        <v>0</v>
      </c>
      <c r="O69" s="64">
        <v>0</v>
      </c>
      <c r="P69" s="2">
        <v>0</v>
      </c>
      <c r="Q69" s="32">
        <f t="shared" si="6"/>
        <v>4.4473024013021343</v>
      </c>
      <c r="S69" s="9">
        <f t="shared" si="8"/>
        <v>0</v>
      </c>
      <c r="T69" s="3">
        <f t="shared" si="9"/>
        <v>4.4473024013021343</v>
      </c>
    </row>
    <row r="70" spans="2:20" x14ac:dyDescent="0.25">
      <c r="B70" s="1" t="s">
        <v>239</v>
      </c>
      <c r="C70" s="8" t="str">
        <f>+VLOOKUP(B70,[2]Sectores!$B$5:$D$154,3,FALSE)</f>
        <v>ST-25</v>
      </c>
      <c r="D70" s="1" t="s">
        <v>240</v>
      </c>
      <c r="E70" s="4">
        <f>+VLOOKUP($B70,[2]ClientesxSector!$A$4:$B$130,2,FALSE)</f>
        <v>39</v>
      </c>
      <c r="F70" s="18">
        <f>+VLOOKUP(B70,DatosBase!$I$5:$N$89,5,FALSE)</f>
        <v>1.5405928683802799E-3</v>
      </c>
      <c r="G70" s="3">
        <f t="shared" si="1"/>
        <v>6.7786086208732321</v>
      </c>
      <c r="H70" s="3">
        <f>+VLOOKUP(B70,DatosBase!$I$5:$N$89,6,FALSE)</f>
        <v>0</v>
      </c>
      <c r="I70" s="3">
        <f t="shared" si="2"/>
        <v>6.7786086208732321</v>
      </c>
      <c r="K70" s="1">
        <f>+VLOOKUP(B70,PRIORIDADES!$H$5:$O$149,8,FALSE)</f>
        <v>1</v>
      </c>
      <c r="L70" s="46">
        <v>0</v>
      </c>
      <c r="M70" s="23">
        <f t="shared" si="3"/>
        <v>0</v>
      </c>
      <c r="O70" s="64">
        <v>0</v>
      </c>
      <c r="P70" s="2">
        <v>0</v>
      </c>
      <c r="Q70" s="32">
        <f t="shared" si="6"/>
        <v>6.7786086208732321</v>
      </c>
      <c r="S70" s="9">
        <f t="shared" si="8"/>
        <v>0</v>
      </c>
      <c r="T70" s="3">
        <f t="shared" si="9"/>
        <v>6.7786086208732321</v>
      </c>
    </row>
    <row r="71" spans="2:20" x14ac:dyDescent="0.25">
      <c r="B71" s="1" t="s">
        <v>241</v>
      </c>
      <c r="C71" s="8" t="str">
        <f>+VLOOKUP(B71,[2]Sectores!$B$5:$D$154,3,FALSE)</f>
        <v>ST-25</v>
      </c>
      <c r="D71" s="1" t="s">
        <v>242</v>
      </c>
      <c r="E71" s="4">
        <f>+VLOOKUP($B71,[2]ClientesxSector!$A$4:$B$130,2,FALSE)</f>
        <v>32</v>
      </c>
      <c r="F71" s="18">
        <f>+VLOOKUP(B71,DatosBase!$I$5:$N$89,5,FALSE)</f>
        <v>1.7654563988632776E-3</v>
      </c>
      <c r="G71" s="3">
        <f t="shared" si="1"/>
        <v>7.7680081549984221</v>
      </c>
      <c r="H71" s="3">
        <f>+VLOOKUP(B71,DatosBase!$I$5:$N$89,6,FALSE)</f>
        <v>0</v>
      </c>
      <c r="I71" s="3">
        <f t="shared" si="2"/>
        <v>7.7680081549984221</v>
      </c>
      <c r="K71" s="1">
        <f>+VLOOKUP(B71,PRIORIDADES!$H$5:$O$149,8,FALSE)</f>
        <v>1</v>
      </c>
      <c r="L71" s="46">
        <v>0</v>
      </c>
      <c r="M71" s="23">
        <f t="shared" si="3"/>
        <v>0</v>
      </c>
      <c r="O71" s="64">
        <v>0</v>
      </c>
      <c r="P71" s="2">
        <v>0</v>
      </c>
      <c r="Q71" s="32">
        <f t="shared" si="6"/>
        <v>7.7680081549984221</v>
      </c>
      <c r="S71" s="9">
        <f t="shared" si="8"/>
        <v>0</v>
      </c>
      <c r="T71" s="3">
        <f t="shared" si="9"/>
        <v>7.7680081549984221</v>
      </c>
    </row>
    <row r="72" spans="2:20" x14ac:dyDescent="0.25">
      <c r="B72" s="1" t="s">
        <v>243</v>
      </c>
      <c r="C72" s="8" t="str">
        <f>+VLOOKUP(B72,[2]Sectores!$B$5:$D$154,3,FALSE)</f>
        <v>ST-25</v>
      </c>
      <c r="D72" s="1" t="s">
        <v>244</v>
      </c>
      <c r="E72" s="4">
        <f>+VLOOKUP($B72,[2]ClientesxSector!$A$4:$B$130,2,FALSE)</f>
        <v>12</v>
      </c>
      <c r="F72" s="18">
        <f>+VLOOKUP(B72,DatosBase!$I$5:$N$89,5,FALSE)</f>
        <v>1.154571076621986E-3</v>
      </c>
      <c r="G72" s="3">
        <f t="shared" ref="G72:G91" si="10">+F72*$G$3*1000</f>
        <v>5.0801127371367381</v>
      </c>
      <c r="H72" s="3">
        <f>+VLOOKUP(B72,DatosBase!$I$5:$N$89,6,FALSE)</f>
        <v>0</v>
      </c>
      <c r="I72" s="3">
        <f t="shared" ref="I72:I91" si="11">+IF(H72&lt;G72,G72-H72,0)</f>
        <v>5.0801127371367381</v>
      </c>
      <c r="K72" s="1">
        <f>+VLOOKUP(B72,PRIORIDADES!$H$5:$O$149,8,FALSE)</f>
        <v>1</v>
      </c>
      <c r="L72" s="46">
        <v>0</v>
      </c>
      <c r="M72" s="23">
        <f t="shared" ref="M72:M91" si="12">+L72</f>
        <v>0</v>
      </c>
      <c r="O72" s="64">
        <v>0</v>
      </c>
      <c r="P72" s="2">
        <v>0</v>
      </c>
      <c r="Q72" s="32">
        <f t="shared" si="6"/>
        <v>5.0801127371367381</v>
      </c>
      <c r="S72" s="9">
        <f t="shared" si="8"/>
        <v>0</v>
      </c>
      <c r="T72" s="3">
        <f t="shared" si="9"/>
        <v>5.0801127371367381</v>
      </c>
    </row>
    <row r="73" spans="2:20" x14ac:dyDescent="0.25">
      <c r="B73" s="1" t="s">
        <v>245</v>
      </c>
      <c r="C73" s="8" t="str">
        <f>+VLOOKUP(B73,[2]Sectores!$B$5:$D$154,3,FALSE)</f>
        <v>ST-25</v>
      </c>
      <c r="D73" s="1" t="s">
        <v>246</v>
      </c>
      <c r="E73" s="4">
        <f>+VLOOKUP($B73,[2]ClientesxSector!$A$4:$B$130,2,FALSE)</f>
        <v>163</v>
      </c>
      <c r="F73" s="18">
        <f>+VLOOKUP(B73,DatosBase!$I$5:$N$89,5,FALSE)</f>
        <v>4.0492136938244938E-3</v>
      </c>
      <c r="G73" s="3">
        <f t="shared" si="10"/>
        <v>17.816540252827775</v>
      </c>
      <c r="H73" s="3">
        <f>+VLOOKUP(B73,DatosBase!$I$5:$N$89,6,FALSE)</f>
        <v>0</v>
      </c>
      <c r="I73" s="3">
        <f t="shared" si="11"/>
        <v>17.816540252827775</v>
      </c>
      <c r="K73" s="1">
        <f>+VLOOKUP(B73,PRIORIDADES!$H$5:$O$149,8,FALSE)</f>
        <v>1</v>
      </c>
      <c r="L73" s="46">
        <v>0</v>
      </c>
      <c r="M73" s="23">
        <f t="shared" si="12"/>
        <v>0</v>
      </c>
      <c r="O73" s="64">
        <v>0</v>
      </c>
      <c r="P73" s="2">
        <v>0</v>
      </c>
      <c r="Q73" s="32">
        <f t="shared" si="6"/>
        <v>17.816540252827775</v>
      </c>
      <c r="S73" s="9">
        <f t="shared" si="8"/>
        <v>0</v>
      </c>
      <c r="T73" s="3">
        <f t="shared" si="9"/>
        <v>17.816540252827775</v>
      </c>
    </row>
    <row r="74" spans="2:20" x14ac:dyDescent="0.25">
      <c r="B74" s="1" t="s">
        <v>247</v>
      </c>
      <c r="C74" s="8" t="str">
        <f>+VLOOKUP(B74,[2]Sectores!$B$5:$D$154,3,FALSE)</f>
        <v>ST-25</v>
      </c>
      <c r="D74" s="1" t="s">
        <v>248</v>
      </c>
      <c r="E74" s="4">
        <f>+VLOOKUP($B74,[2]ClientesxSector!$A$4:$B$130,2,FALSE)</f>
        <v>28</v>
      </c>
      <c r="F74" s="18">
        <f>+VLOOKUP(B74,DatosBase!$I$5:$N$89,5,FALSE)</f>
        <v>1.0328690603279632E-3</v>
      </c>
      <c r="G74" s="3">
        <f t="shared" si="10"/>
        <v>4.5446238654430386</v>
      </c>
      <c r="H74" s="3">
        <f>+VLOOKUP(B74,DatosBase!$I$5:$N$89,6,FALSE)</f>
        <v>0</v>
      </c>
      <c r="I74" s="3">
        <f t="shared" si="11"/>
        <v>4.5446238654430386</v>
      </c>
      <c r="K74" s="1">
        <f>+VLOOKUP(B74,PRIORIDADES!$H$5:$O$149,8,FALSE)</f>
        <v>1</v>
      </c>
      <c r="L74" s="46">
        <v>0</v>
      </c>
      <c r="M74" s="23">
        <f t="shared" si="12"/>
        <v>0</v>
      </c>
      <c r="O74" s="64">
        <v>0</v>
      </c>
      <c r="P74" s="2">
        <v>0</v>
      </c>
      <c r="Q74" s="32">
        <f t="shared" si="6"/>
        <v>4.5446238654430386</v>
      </c>
      <c r="S74" s="9">
        <f t="shared" si="8"/>
        <v>0</v>
      </c>
      <c r="T74" s="3">
        <f t="shared" si="9"/>
        <v>4.5446238654430386</v>
      </c>
    </row>
    <row r="75" spans="2:20" x14ac:dyDescent="0.25">
      <c r="B75" s="1" t="s">
        <v>249</v>
      </c>
      <c r="C75" s="8" t="str">
        <f>+VLOOKUP(B75,[2]Sectores!$B$5:$D$154,3,FALSE)</f>
        <v>ST-25</v>
      </c>
      <c r="D75" s="1" t="s">
        <v>250</v>
      </c>
      <c r="E75" s="4">
        <f>+VLOOKUP($B75,[2]ClientesxSector!$A$4:$B$130,2,FALSE)</f>
        <v>6</v>
      </c>
      <c r="F75" s="18">
        <f>+VLOOKUP(B75,DatosBase!$I$5:$N$89,5,FALSE)</f>
        <v>6.2758083268317613E-5</v>
      </c>
      <c r="G75" s="3">
        <f t="shared" si="10"/>
        <v>0.27613556638059755</v>
      </c>
      <c r="H75" s="3">
        <f>+VLOOKUP(B75,DatosBase!$I$5:$N$89,6,FALSE)</f>
        <v>0</v>
      </c>
      <c r="I75" s="3">
        <f t="shared" si="11"/>
        <v>0.27613556638059755</v>
      </c>
      <c r="K75" s="1">
        <f>+VLOOKUP(B75,PRIORIDADES!$H$5:$O$149,8,FALSE)</f>
        <v>1</v>
      </c>
      <c r="L75" s="46">
        <v>0</v>
      </c>
      <c r="M75" s="23">
        <f t="shared" si="12"/>
        <v>0</v>
      </c>
      <c r="O75" s="64">
        <v>0</v>
      </c>
      <c r="P75" s="2">
        <v>0</v>
      </c>
      <c r="Q75" s="32">
        <f t="shared" si="6"/>
        <v>0.27613556638059755</v>
      </c>
      <c r="S75" s="9">
        <f t="shared" si="8"/>
        <v>0</v>
      </c>
      <c r="T75" s="3">
        <f t="shared" si="9"/>
        <v>0.27613556638059755</v>
      </c>
    </row>
    <row r="76" spans="2:20" x14ac:dyDescent="0.25">
      <c r="B76" s="1" t="s">
        <v>449</v>
      </c>
      <c r="C76" s="8" t="str">
        <f>+VLOOKUP(B76,[2]Sectores!$B$5:$D$154,3,FALSE)</f>
        <v>ST-25</v>
      </c>
      <c r="D76" s="1" t="s">
        <v>450</v>
      </c>
      <c r="E76" s="4">
        <f>+VLOOKUP($B76,[2]ClientesxSector!$A$4:$B$130,2,FALSE)</f>
        <v>7</v>
      </c>
      <c r="F76" s="18">
        <f>+VLOOKUP(B76,DatosBase!$I$5:$N$89,5,FALSE)</f>
        <v>0</v>
      </c>
      <c r="G76" s="3">
        <f t="shared" si="10"/>
        <v>0</v>
      </c>
      <c r="H76" s="3">
        <f>+VLOOKUP(B76,DatosBase!$I$5:$N$89,6,FALSE)</f>
        <v>0</v>
      </c>
      <c r="I76" s="3">
        <f t="shared" si="11"/>
        <v>0</v>
      </c>
      <c r="K76" s="1">
        <f>+VLOOKUP(B76,PRIORIDADES!$H$5:$O$149,8,FALSE)</f>
        <v>1</v>
      </c>
      <c r="L76" s="46">
        <v>0</v>
      </c>
      <c r="M76" s="23">
        <f t="shared" si="12"/>
        <v>0</v>
      </c>
      <c r="O76" s="64">
        <v>0</v>
      </c>
      <c r="P76" s="2">
        <v>0</v>
      </c>
      <c r="Q76" s="32">
        <f t="shared" si="6"/>
        <v>0</v>
      </c>
      <c r="S76" s="9">
        <f t="shared" si="8"/>
        <v>0</v>
      </c>
      <c r="T76" s="3">
        <f t="shared" si="9"/>
        <v>0</v>
      </c>
    </row>
    <row r="77" spans="2:20" x14ac:dyDescent="0.25">
      <c r="B77" s="1" t="s">
        <v>251</v>
      </c>
      <c r="C77" s="8" t="str">
        <f>+VLOOKUP(B77,[2]Sectores!$B$5:$D$154,3,FALSE)</f>
        <v>ST-25</v>
      </c>
      <c r="D77" s="1" t="s">
        <v>252</v>
      </c>
      <c r="E77" s="205"/>
      <c r="F77" s="18">
        <f>+VLOOKUP(B77,DatosBase!$I$5:$N$89,5,FALSE)</f>
        <v>0</v>
      </c>
      <c r="G77" s="3">
        <f t="shared" si="10"/>
        <v>0</v>
      </c>
      <c r="H77" s="3">
        <f>+VLOOKUP(B77,DatosBase!$I$5:$N$89,6,FALSE)</f>
        <v>0</v>
      </c>
      <c r="I77" s="3">
        <f t="shared" si="11"/>
        <v>0</v>
      </c>
      <c r="K77" s="1">
        <f>+VLOOKUP(B77,PRIORIDADES!$H$5:$O$149,8,FALSE)</f>
        <v>1</v>
      </c>
      <c r="L77" s="46">
        <v>0</v>
      </c>
      <c r="M77" s="23">
        <f t="shared" si="12"/>
        <v>0</v>
      </c>
      <c r="O77" s="64">
        <v>0</v>
      </c>
      <c r="P77" s="2">
        <v>0</v>
      </c>
      <c r="Q77" s="32">
        <f t="shared" si="6"/>
        <v>0</v>
      </c>
      <c r="S77" s="9">
        <f t="shared" si="8"/>
        <v>0</v>
      </c>
      <c r="T77" s="3">
        <f t="shared" si="9"/>
        <v>0</v>
      </c>
    </row>
    <row r="78" spans="2:20" x14ac:dyDescent="0.25">
      <c r="B78" s="1" t="s">
        <v>451</v>
      </c>
      <c r="C78" s="8" t="str">
        <f>+VLOOKUP(B78,[2]Sectores!$B$5:$D$154,3,FALSE)</f>
        <v>ST-25</v>
      </c>
      <c r="D78" s="1" t="s">
        <v>452</v>
      </c>
      <c r="E78" s="205"/>
      <c r="F78" s="18">
        <f>+VLOOKUP(B78,DatosBase!$I$5:$N$89,5,FALSE)</f>
        <v>0</v>
      </c>
      <c r="G78" s="3">
        <f t="shared" si="10"/>
        <v>0</v>
      </c>
      <c r="H78" s="3">
        <f>+VLOOKUP(B78,DatosBase!$I$5:$N$89,6,FALSE)</f>
        <v>0</v>
      </c>
      <c r="I78" s="3">
        <f t="shared" si="11"/>
        <v>0</v>
      </c>
      <c r="K78" s="1">
        <f>+VLOOKUP(B78,PRIORIDADES!$H$5:$O$149,8,FALSE)</f>
        <v>1</v>
      </c>
      <c r="L78" s="46">
        <v>0</v>
      </c>
      <c r="M78" s="23">
        <f t="shared" si="12"/>
        <v>0</v>
      </c>
      <c r="O78" s="64">
        <v>0</v>
      </c>
      <c r="P78" s="2">
        <v>0</v>
      </c>
      <c r="Q78" s="32">
        <f t="shared" si="6"/>
        <v>0</v>
      </c>
      <c r="S78" s="9">
        <f t="shared" si="8"/>
        <v>0</v>
      </c>
      <c r="T78" s="3">
        <f t="shared" si="9"/>
        <v>0</v>
      </c>
    </row>
    <row r="79" spans="2:20" x14ac:dyDescent="0.25">
      <c r="B79" s="1" t="s">
        <v>253</v>
      </c>
      <c r="C79" s="8" t="str">
        <f>+VLOOKUP(B79,[2]Sectores!$B$5:$D$154,3,FALSE)</f>
        <v>ST-26</v>
      </c>
      <c r="D79" s="1" t="s">
        <v>254</v>
      </c>
      <c r="E79" s="4">
        <f>+VLOOKUP($B79,[2]ClientesxSector!$A$4:$B$130,2,FALSE)</f>
        <v>621</v>
      </c>
      <c r="F79" s="18">
        <f>+VLOOKUP(B79,DatosBase!$I$5:$N$89,5,FALSE)</f>
        <v>2.5424517687713737E-2</v>
      </c>
      <c r="G79" s="3">
        <f t="shared" si="10"/>
        <v>111.86787782594045</v>
      </c>
      <c r="H79" s="3">
        <f>+VLOOKUP(B79,DatosBase!$I$5:$N$89,6,FALSE)</f>
        <v>0</v>
      </c>
      <c r="I79" s="3">
        <f t="shared" si="11"/>
        <v>111.86787782594045</v>
      </c>
      <c r="K79" s="1">
        <f>+VLOOKUP(B79,PRIORIDADES!$H$5:$O$149,8,FALSE)</f>
        <v>1</v>
      </c>
      <c r="L79" s="46">
        <v>0</v>
      </c>
      <c r="M79" s="23">
        <f t="shared" si="12"/>
        <v>0</v>
      </c>
      <c r="O79" s="64">
        <v>0</v>
      </c>
      <c r="P79" s="2">
        <v>0</v>
      </c>
      <c r="Q79" s="32">
        <f t="shared" si="6"/>
        <v>111.86787782594045</v>
      </c>
      <c r="S79" s="9">
        <f t="shared" si="8"/>
        <v>0</v>
      </c>
      <c r="T79" s="3">
        <f t="shared" si="9"/>
        <v>111.86787782594045</v>
      </c>
    </row>
    <row r="80" spans="2:20" x14ac:dyDescent="0.25">
      <c r="B80" s="1" t="s">
        <v>255</v>
      </c>
      <c r="C80" s="8" t="str">
        <f>+VLOOKUP(B80,[2]Sectores!$B$5:$D$154,3,FALSE)</f>
        <v>ST-26</v>
      </c>
      <c r="D80" s="1" t="s">
        <v>256</v>
      </c>
      <c r="E80" s="4">
        <f>+VLOOKUP($B80,[2]ClientesxSector!$A$4:$B$130,2,FALSE)</f>
        <v>772</v>
      </c>
      <c r="F80" s="18">
        <f>+VLOOKUP(B80,DatosBase!$I$5:$N$89,5,FALSE)</f>
        <v>1.7870079892197476E-2</v>
      </c>
      <c r="G80" s="3">
        <f t="shared" si="10"/>
        <v>78.62835152566889</v>
      </c>
      <c r="H80" s="3">
        <f>+VLOOKUP(B80,DatosBase!$I$5:$N$89,6,FALSE)</f>
        <v>0</v>
      </c>
      <c r="I80" s="3">
        <f t="shared" si="11"/>
        <v>78.62835152566889</v>
      </c>
      <c r="K80" s="1">
        <f>+VLOOKUP(B80,PRIORIDADES!$H$5:$O$149,8,FALSE)</f>
        <v>1</v>
      </c>
      <c r="L80" s="46">
        <v>0</v>
      </c>
      <c r="M80" s="23">
        <f t="shared" si="12"/>
        <v>0</v>
      </c>
      <c r="O80" s="64">
        <v>0</v>
      </c>
      <c r="P80" s="2">
        <v>0</v>
      </c>
      <c r="Q80" s="32">
        <f t="shared" si="6"/>
        <v>78.62835152566889</v>
      </c>
      <c r="S80" s="9">
        <f t="shared" si="8"/>
        <v>0</v>
      </c>
      <c r="T80" s="3">
        <f t="shared" si="9"/>
        <v>78.62835152566889</v>
      </c>
    </row>
    <row r="81" spans="2:20" x14ac:dyDescent="0.25">
      <c r="B81" s="1" t="s">
        <v>257</v>
      </c>
      <c r="C81" s="8" t="str">
        <f>+VLOOKUP(B81,[2]Sectores!$B$5:$D$154,3,FALSE)</f>
        <v>ST-26</v>
      </c>
      <c r="D81" s="1" t="s">
        <v>258</v>
      </c>
      <c r="E81" s="4">
        <f>+VLOOKUP($B81,[2]ClientesxSector!$A$4:$B$130,2,FALSE)</f>
        <v>134</v>
      </c>
      <c r="F81" s="18">
        <f>+VLOOKUP(B81,DatosBase!$I$5:$N$89,5,FALSE)</f>
        <v>2.7168035905543709E-3</v>
      </c>
      <c r="G81" s="3">
        <f t="shared" si="10"/>
        <v>11.953935798439232</v>
      </c>
      <c r="H81" s="3">
        <f>+VLOOKUP(B81,DatosBase!$I$5:$N$89,6,FALSE)</f>
        <v>0</v>
      </c>
      <c r="I81" s="3">
        <f t="shared" si="11"/>
        <v>11.953935798439232</v>
      </c>
      <c r="K81" s="1">
        <f>+VLOOKUP(B81,PRIORIDADES!$H$5:$O$149,8,FALSE)</f>
        <v>1</v>
      </c>
      <c r="L81" s="46">
        <v>0</v>
      </c>
      <c r="M81" s="23">
        <f t="shared" si="12"/>
        <v>0</v>
      </c>
      <c r="O81" s="64">
        <v>0</v>
      </c>
      <c r="P81" s="2">
        <v>0</v>
      </c>
      <c r="Q81" s="32">
        <f t="shared" si="6"/>
        <v>11.953935798439232</v>
      </c>
      <c r="S81" s="9">
        <f t="shared" si="8"/>
        <v>0</v>
      </c>
      <c r="T81" s="3">
        <f t="shared" si="9"/>
        <v>11.953935798439232</v>
      </c>
    </row>
    <row r="82" spans="2:20" x14ac:dyDescent="0.25">
      <c r="B82" s="1" t="s">
        <v>259</v>
      </c>
      <c r="C82" s="8" t="str">
        <f>+VLOOKUP(B82,[2]Sectores!$B$5:$D$154,3,FALSE)</f>
        <v>ST-27</v>
      </c>
      <c r="D82" s="1" t="s">
        <v>260</v>
      </c>
      <c r="E82" s="4">
        <f>+VLOOKUP($B82,[2]ClientesxSector!$A$4:$B$130,2,FALSE)</f>
        <v>540</v>
      </c>
      <c r="F82" s="18">
        <f>+VLOOKUP(B82,DatosBase!$I$5:$N$89,5,FALSE)</f>
        <v>0</v>
      </c>
      <c r="G82" s="3">
        <f t="shared" si="10"/>
        <v>0</v>
      </c>
      <c r="H82" s="3">
        <f>+VLOOKUP(B82,DatosBase!$I$5:$N$89,6,FALSE)</f>
        <v>0</v>
      </c>
      <c r="I82" s="3">
        <f t="shared" si="11"/>
        <v>0</v>
      </c>
      <c r="K82" s="1">
        <f>+VLOOKUP(B82,PRIORIDADES!$H$5:$O$149,8,FALSE)</f>
        <v>1</v>
      </c>
      <c r="L82" s="46">
        <v>0</v>
      </c>
      <c r="M82" s="23">
        <f t="shared" si="12"/>
        <v>0</v>
      </c>
      <c r="O82" s="64">
        <v>0</v>
      </c>
      <c r="P82" s="2">
        <v>0</v>
      </c>
      <c r="Q82" s="32">
        <f t="shared" si="6"/>
        <v>0</v>
      </c>
      <c r="S82" s="9">
        <f t="shared" si="8"/>
        <v>0</v>
      </c>
      <c r="T82" s="3">
        <f t="shared" si="9"/>
        <v>0</v>
      </c>
    </row>
    <row r="83" spans="2:20" x14ac:dyDescent="0.25">
      <c r="B83" s="1" t="s">
        <v>453</v>
      </c>
      <c r="C83" s="8" t="str">
        <f>+VLOOKUP(B83,[2]Sectores!$B$5:$D$154,3,FALSE)</f>
        <v>ST-27</v>
      </c>
      <c r="D83" s="1" t="s">
        <v>454</v>
      </c>
      <c r="E83" s="205"/>
      <c r="F83" s="18">
        <f>+VLOOKUP(B83,DatosBase!$I$5:$N$89,5,FALSE)</f>
        <v>0</v>
      </c>
      <c r="G83" s="3">
        <f t="shared" si="10"/>
        <v>0</v>
      </c>
      <c r="H83" s="3">
        <f>+VLOOKUP(B83,DatosBase!$I$5:$N$89,6,FALSE)</f>
        <v>0</v>
      </c>
      <c r="I83" s="3">
        <f t="shared" si="11"/>
        <v>0</v>
      </c>
      <c r="K83" s="1">
        <f>+VLOOKUP(B83,PRIORIDADES!$H$5:$O$149,8,FALSE)</f>
        <v>1</v>
      </c>
      <c r="L83" s="46">
        <v>0</v>
      </c>
      <c r="M83" s="23">
        <f t="shared" si="12"/>
        <v>0</v>
      </c>
      <c r="O83" s="64">
        <v>0</v>
      </c>
      <c r="P83" s="2">
        <v>0</v>
      </c>
      <c r="Q83" s="32">
        <f t="shared" si="6"/>
        <v>0</v>
      </c>
      <c r="S83" s="9">
        <f t="shared" si="8"/>
        <v>0</v>
      </c>
      <c r="T83" s="3">
        <f t="shared" si="9"/>
        <v>0</v>
      </c>
    </row>
    <row r="84" spans="2:20" x14ac:dyDescent="0.25">
      <c r="B84" s="1" t="s">
        <v>455</v>
      </c>
      <c r="C84" s="8" t="str">
        <f>+VLOOKUP(B84,[2]Sectores!$B$5:$D$154,3,FALSE)</f>
        <v>ST-27</v>
      </c>
      <c r="D84" s="1" t="s">
        <v>456</v>
      </c>
      <c r="E84" s="205"/>
      <c r="F84" s="18">
        <f>+VLOOKUP(B84,DatosBase!$I$5:$N$89,5,FALSE)</f>
        <v>9.3042605094598805E-3</v>
      </c>
      <c r="G84" s="3">
        <f t="shared" si="10"/>
        <v>40.938746241623477</v>
      </c>
      <c r="H84" s="3">
        <f>+VLOOKUP(B84,DatosBase!$I$5:$N$89,6,FALSE)</f>
        <v>0</v>
      </c>
      <c r="I84" s="3">
        <f t="shared" si="11"/>
        <v>40.938746241623477</v>
      </c>
      <c r="K84" s="1">
        <f>+VLOOKUP(B84,PRIORIDADES!$H$5:$O$149,8,FALSE)</f>
        <v>1</v>
      </c>
      <c r="L84" s="46">
        <v>0</v>
      </c>
      <c r="M84" s="23">
        <f t="shared" si="12"/>
        <v>0</v>
      </c>
      <c r="O84" s="64">
        <v>0</v>
      </c>
      <c r="P84" s="2">
        <v>0</v>
      </c>
      <c r="Q84" s="32">
        <f t="shared" si="6"/>
        <v>40.938746241623477</v>
      </c>
      <c r="S84" s="9">
        <f t="shared" si="8"/>
        <v>0</v>
      </c>
      <c r="T84" s="3">
        <f t="shared" si="9"/>
        <v>40.938746241623477</v>
      </c>
    </row>
    <row r="85" spans="2:20" x14ac:dyDescent="0.25">
      <c r="B85" s="1" t="s">
        <v>261</v>
      </c>
      <c r="C85" s="8" t="str">
        <f>+VLOOKUP(B85,[2]Sectores!$B$5:$D$154,3,FALSE)</f>
        <v>ST-28</v>
      </c>
      <c r="D85" s="1" t="s">
        <v>262</v>
      </c>
      <c r="E85" s="205"/>
      <c r="F85" s="18">
        <f>+VLOOKUP(B85,DatosBase!$I$5:$N$89,5,FALSE)</f>
        <v>0</v>
      </c>
      <c r="G85" s="3">
        <f t="shared" si="10"/>
        <v>0</v>
      </c>
      <c r="H85" s="3">
        <f>+VLOOKUP(B85,DatosBase!$I$5:$N$89,6,FALSE)</f>
        <v>0</v>
      </c>
      <c r="I85" s="3">
        <f t="shared" si="11"/>
        <v>0</v>
      </c>
      <c r="K85" s="1">
        <f>+VLOOKUP(B85,PRIORIDADES!$H$5:$O$149,8,FALSE)</f>
        <v>1</v>
      </c>
      <c r="L85" s="46">
        <v>0</v>
      </c>
      <c r="M85" s="23">
        <f t="shared" si="12"/>
        <v>0</v>
      </c>
      <c r="O85" s="64">
        <v>0</v>
      </c>
      <c r="P85" s="2">
        <v>0</v>
      </c>
      <c r="Q85" s="32">
        <f t="shared" si="6"/>
        <v>0</v>
      </c>
      <c r="S85" s="9">
        <f t="shared" si="8"/>
        <v>0</v>
      </c>
      <c r="T85" s="3">
        <f t="shared" si="9"/>
        <v>0</v>
      </c>
    </row>
    <row r="86" spans="2:20" x14ac:dyDescent="0.25">
      <c r="B86" s="1" t="s">
        <v>457</v>
      </c>
      <c r="C86" s="8" t="str">
        <f>+VLOOKUP(B86,[2]Sectores!$B$5:$D$154,3,FALSE)</f>
        <v>ST-23</v>
      </c>
      <c r="D86" s="1" t="s">
        <v>458</v>
      </c>
      <c r="E86" s="205"/>
      <c r="F86" s="18">
        <f>+VLOOKUP(B86,DatosBase!$I$5:$N$89,5,FALSE)</f>
        <v>0</v>
      </c>
      <c r="G86" s="3">
        <f t="shared" si="10"/>
        <v>0</v>
      </c>
      <c r="H86" s="3">
        <f>+VLOOKUP(B86,DatosBase!$I$5:$N$89,6,FALSE)</f>
        <v>0</v>
      </c>
      <c r="I86" s="3">
        <f t="shared" si="11"/>
        <v>0</v>
      </c>
      <c r="K86" s="1">
        <f>+VLOOKUP(B86,PRIORIDADES!$H$5:$O$149,8,FALSE)</f>
        <v>1</v>
      </c>
      <c r="L86" s="46">
        <v>0</v>
      </c>
      <c r="M86" s="23">
        <f t="shared" si="12"/>
        <v>0</v>
      </c>
      <c r="O86" s="64">
        <v>0</v>
      </c>
      <c r="P86" s="2">
        <v>0</v>
      </c>
      <c r="Q86" s="32">
        <f t="shared" si="6"/>
        <v>0</v>
      </c>
      <c r="S86" s="9">
        <f t="shared" si="8"/>
        <v>0</v>
      </c>
      <c r="T86" s="3">
        <f t="shared" si="9"/>
        <v>0</v>
      </c>
    </row>
    <row r="87" spans="2:20" x14ac:dyDescent="0.25">
      <c r="B87" s="202" t="s">
        <v>263</v>
      </c>
      <c r="C87" s="203" t="str">
        <f>+VLOOKUP(B87,[2]Sectores!$B$5:$D$154,3,FALSE)</f>
        <v>ST-14</v>
      </c>
      <c r="D87" s="202" t="s">
        <v>264</v>
      </c>
      <c r="E87" s="204"/>
      <c r="F87" s="18">
        <f>+VLOOKUP(B87,DatosBase!$I$5:$N$89,5,FALSE)</f>
        <v>0</v>
      </c>
      <c r="G87" s="3">
        <f t="shared" si="10"/>
        <v>0</v>
      </c>
      <c r="H87" s="3">
        <f>+VLOOKUP(B87,DatosBase!$I$5:$N$89,6,FALSE)</f>
        <v>0</v>
      </c>
      <c r="I87" s="3">
        <f t="shared" si="11"/>
        <v>0</v>
      </c>
      <c r="K87" s="1">
        <f>+VLOOKUP(B87,PRIORIDADES!$H$5:$O$149,8,FALSE)</f>
        <v>0</v>
      </c>
      <c r="L87" s="46">
        <v>0</v>
      </c>
      <c r="M87" s="23">
        <f t="shared" si="12"/>
        <v>0</v>
      </c>
      <c r="O87" s="64">
        <v>0</v>
      </c>
      <c r="P87" s="2">
        <v>0</v>
      </c>
      <c r="Q87" s="32">
        <f t="shared" si="6"/>
        <v>0</v>
      </c>
      <c r="S87" s="9">
        <f t="shared" si="8"/>
        <v>0</v>
      </c>
      <c r="T87" s="3">
        <f t="shared" si="9"/>
        <v>0</v>
      </c>
    </row>
    <row r="88" spans="2:20" x14ac:dyDescent="0.25">
      <c r="B88" s="1" t="s">
        <v>265</v>
      </c>
      <c r="C88" s="8" t="str">
        <f>+VLOOKUP(B88,[2]Sectores!$B$5:$D$154,3,FALSE)</f>
        <v>ST-22</v>
      </c>
      <c r="D88" s="1" t="s">
        <v>266</v>
      </c>
      <c r="E88" s="4">
        <f>+VLOOKUP($B88,[2]ClientesxSector!$A$4:$B$130,2,FALSE)</f>
        <v>2</v>
      </c>
      <c r="F88" s="18">
        <f>+VLOOKUP(B88,DatosBase!$I$5:$N$89,5,FALSE)</f>
        <v>0</v>
      </c>
      <c r="G88" s="3">
        <f t="shared" si="10"/>
        <v>0</v>
      </c>
      <c r="H88" s="3">
        <f>+VLOOKUP(B88,DatosBase!$I$5:$N$89,6,FALSE)</f>
        <v>0</v>
      </c>
      <c r="I88" s="3">
        <f t="shared" si="11"/>
        <v>0</v>
      </c>
      <c r="K88" s="1">
        <f>+VLOOKUP(B88,PRIORIDADES!$H$5:$O$149,8,FALSE)</f>
        <v>1</v>
      </c>
      <c r="L88" s="46">
        <v>0</v>
      </c>
      <c r="M88" s="23">
        <f t="shared" si="12"/>
        <v>0</v>
      </c>
      <c r="O88" s="64">
        <v>0</v>
      </c>
      <c r="P88" s="2">
        <v>0</v>
      </c>
      <c r="Q88" s="32">
        <f t="shared" si="6"/>
        <v>0</v>
      </c>
      <c r="S88" s="9">
        <f t="shared" si="8"/>
        <v>0</v>
      </c>
      <c r="T88" s="3">
        <f t="shared" si="9"/>
        <v>0</v>
      </c>
    </row>
    <row r="89" spans="2:20" x14ac:dyDescent="0.25">
      <c r="B89" s="1" t="s">
        <v>459</v>
      </c>
      <c r="C89" s="8" t="str">
        <f>+VLOOKUP(B89,[2]Sectores!$B$5:$D$154,3,FALSE)</f>
        <v>ST-24</v>
      </c>
      <c r="D89" s="1" t="s">
        <v>460</v>
      </c>
      <c r="E89" s="205"/>
      <c r="F89" s="18">
        <f>+VLOOKUP(B89,DatosBase!$I$5:$N$89,5,FALSE)</f>
        <v>3.4563362407743263E-2</v>
      </c>
      <c r="G89" s="3">
        <f t="shared" si="10"/>
        <v>152.07879459407036</v>
      </c>
      <c r="H89" s="3">
        <f>+VLOOKUP(B89,DatosBase!$I$5:$N$89,6,FALSE)</f>
        <v>0</v>
      </c>
      <c r="I89" s="3">
        <f t="shared" si="11"/>
        <v>152.07879459407036</v>
      </c>
      <c r="K89" s="1">
        <f>+VLOOKUP(B89,PRIORIDADES!$H$5:$O$149,8,FALSE)</f>
        <v>1</v>
      </c>
      <c r="L89" s="46">
        <v>0</v>
      </c>
      <c r="M89" s="23">
        <f t="shared" si="12"/>
        <v>0</v>
      </c>
      <c r="O89" s="64">
        <v>0</v>
      </c>
      <c r="P89" s="2">
        <v>0</v>
      </c>
      <c r="Q89" s="32">
        <f t="shared" si="6"/>
        <v>152.07879459407036</v>
      </c>
      <c r="S89" s="9">
        <f t="shared" si="8"/>
        <v>0</v>
      </c>
      <c r="T89" s="3">
        <f t="shared" si="9"/>
        <v>152.07879459407036</v>
      </c>
    </row>
    <row r="90" spans="2:20" x14ac:dyDescent="0.25">
      <c r="B90" s="1" t="s">
        <v>461</v>
      </c>
      <c r="C90" s="8" t="str">
        <f>+VLOOKUP(B90,[2]Sectores!$B$5:$D$154,3,FALSE)</f>
        <v>ST-24</v>
      </c>
      <c r="D90" s="1" t="s">
        <v>462</v>
      </c>
      <c r="E90" s="205"/>
      <c r="F90" s="18">
        <f>+VLOOKUP(B90,DatosBase!$I$5:$N$89,5,FALSE)</f>
        <v>4.4012308130652618E-4</v>
      </c>
      <c r="G90" s="3">
        <f t="shared" si="10"/>
        <v>1.9365415577487155</v>
      </c>
      <c r="H90" s="3">
        <f>+VLOOKUP(B90,DatosBase!$I$5:$N$89,6,FALSE)</f>
        <v>0</v>
      </c>
      <c r="I90" s="3">
        <f t="shared" si="11"/>
        <v>1.9365415577487155</v>
      </c>
      <c r="K90" s="1">
        <f>+VLOOKUP(B90,PRIORIDADES!$H$5:$O$149,8,FALSE)</f>
        <v>1</v>
      </c>
      <c r="L90" s="46">
        <v>0</v>
      </c>
      <c r="M90" s="23">
        <f t="shared" si="12"/>
        <v>0</v>
      </c>
      <c r="O90" s="64">
        <v>0</v>
      </c>
      <c r="P90" s="2">
        <v>0</v>
      </c>
      <c r="Q90" s="32">
        <f t="shared" si="6"/>
        <v>1.9365415577487155</v>
      </c>
      <c r="S90" s="9">
        <f t="shared" si="8"/>
        <v>0</v>
      </c>
      <c r="T90" s="3">
        <f t="shared" si="9"/>
        <v>1.9365415577487155</v>
      </c>
    </row>
    <row r="91" spans="2:20" x14ac:dyDescent="0.25">
      <c r="B91" s="1" t="s">
        <v>463</v>
      </c>
      <c r="C91" s="8" t="str">
        <f>+VLOOKUP(B91,[2]Sectores!$B$5:$D$154,3,FALSE)</f>
        <v>ST-28</v>
      </c>
      <c r="D91" s="1" t="s">
        <v>464</v>
      </c>
      <c r="E91" s="205"/>
      <c r="F91" s="18">
        <f>+VLOOKUP(B91,DatosBase!$I$5:$N$89,5,FALSE)</f>
        <v>4.5636598221630002E-4</v>
      </c>
      <c r="G91" s="3">
        <f t="shared" si="10"/>
        <v>2.00801032175172</v>
      </c>
      <c r="H91" s="3">
        <f>+VLOOKUP(B91,DatosBase!$I$5:$N$89,6,FALSE)</f>
        <v>0</v>
      </c>
      <c r="I91" s="3">
        <f t="shared" si="11"/>
        <v>2.00801032175172</v>
      </c>
      <c r="K91" s="1">
        <f>+VLOOKUP(B91,PRIORIDADES!$H$5:$O$149,8,FALSE)</f>
        <v>1</v>
      </c>
      <c r="L91" s="46">
        <v>0</v>
      </c>
      <c r="M91" s="23">
        <f t="shared" si="12"/>
        <v>0</v>
      </c>
      <c r="O91" s="64">
        <v>0</v>
      </c>
      <c r="P91" s="2">
        <v>0</v>
      </c>
      <c r="Q91" s="32">
        <f t="shared" si="6"/>
        <v>2.00801032175172</v>
      </c>
      <c r="S91" s="9">
        <f t="shared" si="8"/>
        <v>0</v>
      </c>
      <c r="T91" s="3">
        <f t="shared" si="9"/>
        <v>2.00801032175172</v>
      </c>
    </row>
    <row r="92" spans="2:20" ht="18.75" x14ac:dyDescent="0.3">
      <c r="B92" s="14" t="s">
        <v>272</v>
      </c>
      <c r="C92" s="37"/>
      <c r="D92" s="15"/>
      <c r="E92" s="16">
        <f>SUM(E7:E91)</f>
        <v>134797</v>
      </c>
      <c r="F92" s="19">
        <f t="shared" ref="F92:J92" si="13">SUM(F7:F91)</f>
        <v>1</v>
      </c>
      <c r="G92" s="17">
        <f t="shared" si="13"/>
        <v>4400.0000000000018</v>
      </c>
      <c r="H92" s="17">
        <f t="shared" si="13"/>
        <v>330.3</v>
      </c>
      <c r="I92" s="17">
        <f t="shared" si="13"/>
        <v>4069.7000000000007</v>
      </c>
      <c r="J92">
        <f t="shared" si="13"/>
        <v>0</v>
      </c>
      <c r="Q92" s="17">
        <f>SUM(Q7:Q91)</f>
        <v>4069.7000000000007</v>
      </c>
      <c r="S92" s="21">
        <f>SUM(S7:S91)</f>
        <v>0</v>
      </c>
      <c r="T92" s="17">
        <f>SUM(T7:T91)</f>
        <v>4069.7000000000007</v>
      </c>
    </row>
  </sheetData>
  <conditionalFormatting sqref="M7:M91">
    <cfRule type="cellIs" dxfId="31" priority="35" operator="equal">
      <formula>0</formula>
    </cfRule>
    <cfRule type="cellIs" dxfId="30" priority="36" operator="equal">
      <formula>1</formula>
    </cfRule>
  </conditionalFormatting>
  <conditionalFormatting sqref="M32">
    <cfRule type="cellIs" dxfId="29" priority="33" operator="equal">
      <formula>0</formula>
    </cfRule>
    <cfRule type="cellIs" dxfId="28" priority="34" operator="equal">
      <formula>1</formula>
    </cfRule>
  </conditionalFormatting>
  <conditionalFormatting sqref="M37">
    <cfRule type="cellIs" dxfId="27" priority="31" operator="equal">
      <formula>0</formula>
    </cfRule>
    <cfRule type="cellIs" dxfId="26" priority="32" operator="equal">
      <formula>1</formula>
    </cfRule>
  </conditionalFormatting>
  <conditionalFormatting sqref="M38">
    <cfRule type="cellIs" dxfId="25" priority="29" operator="equal">
      <formula>0</formula>
    </cfRule>
    <cfRule type="cellIs" dxfId="24" priority="30" operator="equal">
      <formula>1</formula>
    </cfRule>
  </conditionalFormatting>
  <conditionalFormatting sqref="M39">
    <cfRule type="cellIs" dxfId="23" priority="27" operator="equal">
      <formula>0</formula>
    </cfRule>
    <cfRule type="cellIs" dxfId="22" priority="28" operator="equal">
      <formula>1</formula>
    </cfRule>
  </conditionalFormatting>
  <conditionalFormatting sqref="M50">
    <cfRule type="cellIs" dxfId="21" priority="25" operator="equal">
      <formula>0</formula>
    </cfRule>
    <cfRule type="cellIs" dxfId="20" priority="26" operator="equal">
      <formula>1</formula>
    </cfRule>
  </conditionalFormatting>
  <conditionalFormatting sqref="M62">
    <cfRule type="cellIs" dxfId="19" priority="23" operator="equal">
      <formula>0</formula>
    </cfRule>
    <cfRule type="cellIs" dxfId="18" priority="24" operator="equal">
      <formula>1</formula>
    </cfRule>
  </conditionalFormatting>
  <conditionalFormatting sqref="M65:M91">
    <cfRule type="cellIs" dxfId="17" priority="21" operator="equal">
      <formula>0</formula>
    </cfRule>
    <cfRule type="cellIs" dxfId="16" priority="22" operator="equal">
      <formula>1</formula>
    </cfRule>
  </conditionalFormatting>
  <conditionalFormatting sqref="O7:O31 O33:O36 O40:O91">
    <cfRule type="cellIs" dxfId="15" priority="18" operator="equal">
      <formula>0</formula>
    </cfRule>
    <cfRule type="cellIs" dxfId="14" priority="19" operator="equal">
      <formula>1</formula>
    </cfRule>
  </conditionalFormatting>
  <conditionalFormatting sqref="O32">
    <cfRule type="cellIs" dxfId="13" priority="16" operator="equal">
      <formula>0</formula>
    </cfRule>
    <cfRule type="cellIs" dxfId="12" priority="17" operator="equal">
      <formula>1</formula>
    </cfRule>
  </conditionalFormatting>
  <conditionalFormatting sqref="O37">
    <cfRule type="cellIs" dxfId="11" priority="14" operator="equal">
      <formula>0</formula>
    </cfRule>
    <cfRule type="cellIs" dxfId="10" priority="15" operator="equal">
      <formula>1</formula>
    </cfRule>
  </conditionalFormatting>
  <conditionalFormatting sqref="O38">
    <cfRule type="cellIs" dxfId="9" priority="12" operator="equal">
      <formula>0</formula>
    </cfRule>
    <cfRule type="cellIs" dxfId="8" priority="13" operator="equal">
      <formula>1</formula>
    </cfRule>
  </conditionalFormatting>
  <conditionalFormatting sqref="O39">
    <cfRule type="cellIs" dxfId="7" priority="10" operator="equal">
      <formula>0</formula>
    </cfRule>
    <cfRule type="cellIs" dxfId="6" priority="11" operator="equal">
      <formula>1</formula>
    </cfRule>
  </conditionalFormatting>
  <conditionalFormatting sqref="O50">
    <cfRule type="cellIs" dxfId="5" priority="8" operator="equal">
      <formula>0</formula>
    </cfRule>
    <cfRule type="cellIs" dxfId="4" priority="9" operator="equal">
      <formula>1</formula>
    </cfRule>
  </conditionalFormatting>
  <conditionalFormatting sqref="O62">
    <cfRule type="cellIs" dxfId="3" priority="6" operator="equal">
      <formula>0</formula>
    </cfRule>
    <cfRule type="cellIs" dxfId="2" priority="7" operator="equal">
      <formula>1</formula>
    </cfRule>
  </conditionalFormatting>
  <conditionalFormatting sqref="O65">
    <cfRule type="cellIs" dxfId="1" priority="4" operator="equal">
      <formula>0</formula>
    </cfRule>
    <cfRule type="cellIs" dxfId="0" priority="5" operator="equal">
      <formula>1</formula>
    </cfRule>
  </conditionalFormatting>
  <conditionalFormatting sqref="K7:K91">
    <cfRule type="iconSet" priority="3">
      <iconSet>
        <cfvo type="percent" val="0"/>
        <cfvo type="percent" val="33"/>
        <cfvo type="percent" val="67"/>
      </iconSet>
    </cfRule>
  </conditionalFormatting>
  <conditionalFormatting sqref="F7:F9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{B2D3B981-37F9-42B3-BB69-5566153B75AB}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D3B981-37F9-42B3-BB69-5566153B7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F7:F91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00B050"/>
  </sheetPr>
  <dimension ref="A1:C147"/>
  <sheetViews>
    <sheetView zoomScale="85" zoomScaleNormal="85" workbookViewId="0">
      <selection activeCell="E69" sqref="E69"/>
    </sheetView>
  </sheetViews>
  <sheetFormatPr baseColWidth="10" defaultRowHeight="15" x14ac:dyDescent="0.25"/>
  <cols>
    <col min="1" max="1" width="8.5703125" style="41" bestFit="1" customWidth="1"/>
    <col min="2" max="2" width="32.7109375" style="41" customWidth="1"/>
    <col min="3" max="3" width="16" style="42" customWidth="1"/>
    <col min="4" max="16384" width="11.42578125" style="41"/>
  </cols>
  <sheetData>
    <row r="1" spans="1:3" ht="15.75" thickBot="1" x14ac:dyDescent="0.3">
      <c r="A1" s="154" t="s">
        <v>269</v>
      </c>
      <c r="B1" s="155" t="s">
        <v>270</v>
      </c>
      <c r="C1" s="156" t="s">
        <v>285</v>
      </c>
    </row>
    <row r="2" spans="1:3" x14ac:dyDescent="0.25">
      <c r="A2" s="157" t="s">
        <v>2</v>
      </c>
      <c r="B2" s="158" t="s">
        <v>1</v>
      </c>
      <c r="C2" s="159">
        <f>+VLOOKUP($A2,'Matriz de Corte AA'!$B$7:$M$68,12,FALSE)</f>
        <v>1</v>
      </c>
    </row>
    <row r="3" spans="1:3" x14ac:dyDescent="0.25">
      <c r="A3" s="160" t="s">
        <v>4</v>
      </c>
      <c r="B3" s="161" t="s">
        <v>3</v>
      </c>
      <c r="C3" s="162">
        <f>+VLOOKUP($A3,'Matriz de Corte AA'!$B$7:$M$68,12,FALSE)</f>
        <v>1</v>
      </c>
    </row>
    <row r="4" spans="1:3" x14ac:dyDescent="0.25">
      <c r="A4" s="160" t="s">
        <v>6</v>
      </c>
      <c r="B4" s="161" t="s">
        <v>5</v>
      </c>
      <c r="C4" s="162">
        <f>+VLOOKUP($A4,'Matriz de Corte AA'!$B$7:$M$68,12,FALSE)</f>
        <v>1</v>
      </c>
    </row>
    <row r="5" spans="1:3" x14ac:dyDescent="0.25">
      <c r="A5" s="160" t="s">
        <v>9</v>
      </c>
      <c r="B5" s="161" t="s">
        <v>8</v>
      </c>
      <c r="C5" s="162">
        <f>+VLOOKUP($A5,'Matriz de Corte AA'!$B$7:$M$68,12,FALSE)</f>
        <v>1</v>
      </c>
    </row>
    <row r="6" spans="1:3" x14ac:dyDescent="0.25">
      <c r="A6" s="160" t="s">
        <v>108</v>
      </c>
      <c r="B6" s="161" t="s">
        <v>10</v>
      </c>
      <c r="C6" s="162">
        <f>+VLOOKUP($A6,'Matriz de Corte AA'!$B$7:$M$68,12,FALSE)</f>
        <v>0</v>
      </c>
    </row>
    <row r="7" spans="1:3" x14ac:dyDescent="0.25">
      <c r="A7" s="160" t="s">
        <v>12</v>
      </c>
      <c r="B7" s="161" t="s">
        <v>11</v>
      </c>
      <c r="C7" s="162">
        <f>+VLOOKUP($A7,'Matriz de Corte AA'!$B$7:$M$68,12,FALSE)</f>
        <v>1</v>
      </c>
    </row>
    <row r="8" spans="1:3" x14ac:dyDescent="0.25">
      <c r="A8" s="160" t="s">
        <v>13</v>
      </c>
      <c r="B8" s="161" t="s">
        <v>113</v>
      </c>
      <c r="C8" s="162">
        <f>+VLOOKUP($A8,'Matriz de Corte AA'!$B$7:$M$68,12,FALSE)</f>
        <v>1</v>
      </c>
    </row>
    <row r="9" spans="1:3" x14ac:dyDescent="0.25">
      <c r="A9" s="160" t="s">
        <v>14</v>
      </c>
      <c r="B9" s="161" t="s">
        <v>114</v>
      </c>
      <c r="C9" s="162">
        <f>+VLOOKUP($A9,'Matriz de Corte AA'!$B$7:$M$68,12,FALSE)</f>
        <v>1</v>
      </c>
    </row>
    <row r="10" spans="1:3" x14ac:dyDescent="0.25">
      <c r="A10" s="160" t="s">
        <v>15</v>
      </c>
      <c r="B10" s="161" t="s">
        <v>115</v>
      </c>
      <c r="C10" s="162">
        <f>+VLOOKUP($A10,'Matriz de Corte AA'!$B$7:$M$68,12,FALSE)</f>
        <v>1</v>
      </c>
    </row>
    <row r="11" spans="1:3" x14ac:dyDescent="0.25">
      <c r="A11" s="160" t="s">
        <v>16</v>
      </c>
      <c r="B11" s="161" t="s">
        <v>116</v>
      </c>
      <c r="C11" s="162">
        <f>+VLOOKUP($A11,'Matriz de Corte AA'!$B$7:$M$68,12,FALSE)</f>
        <v>1</v>
      </c>
    </row>
    <row r="12" spans="1:3" x14ac:dyDescent="0.25">
      <c r="A12" s="160" t="s">
        <v>17</v>
      </c>
      <c r="B12" s="161" t="s">
        <v>117</v>
      </c>
      <c r="C12" s="162">
        <f>+VLOOKUP($A12,'Matriz de Corte AA'!$B$7:$M$68,12,FALSE)</f>
        <v>1</v>
      </c>
    </row>
    <row r="13" spans="1:3" x14ac:dyDescent="0.25">
      <c r="A13" s="160" t="s">
        <v>19</v>
      </c>
      <c r="B13" s="161" t="s">
        <v>18</v>
      </c>
      <c r="C13" s="162">
        <f>+VLOOKUP($A13,'Matriz de Corte AA'!$B$7:$M$68,12,FALSE)</f>
        <v>1</v>
      </c>
    </row>
    <row r="14" spans="1:3" x14ac:dyDescent="0.25">
      <c r="A14" s="160" t="s">
        <v>21</v>
      </c>
      <c r="B14" s="161" t="s">
        <v>20</v>
      </c>
      <c r="C14" s="162">
        <f>+VLOOKUP($A14,'Matriz de Corte AA'!$B$7:$M$68,12,FALSE)</f>
        <v>1</v>
      </c>
    </row>
    <row r="15" spans="1:3" x14ac:dyDescent="0.25">
      <c r="A15" s="160" t="s">
        <v>24</v>
      </c>
      <c r="B15" s="161" t="s">
        <v>23</v>
      </c>
      <c r="C15" s="162">
        <f>+VLOOKUP($A15,'Matriz de Corte AA'!$B$7:$M$68,12,FALSE)</f>
        <v>1</v>
      </c>
    </row>
    <row r="16" spans="1:3" x14ac:dyDescent="0.25">
      <c r="A16" s="160" t="s">
        <v>26</v>
      </c>
      <c r="B16" s="161" t="s">
        <v>25</v>
      </c>
      <c r="C16" s="162">
        <f>+VLOOKUP($A16,'Matriz de Corte AA'!$B$7:$M$68,12,FALSE)</f>
        <v>1</v>
      </c>
    </row>
    <row r="17" spans="1:3" x14ac:dyDescent="0.25">
      <c r="A17" s="160" t="s">
        <v>28</v>
      </c>
      <c r="B17" s="161" t="s">
        <v>27</v>
      </c>
      <c r="C17" s="162">
        <f>+VLOOKUP($A17,'Matriz de Corte AA'!$B$7:$M$68,12,FALSE)</f>
        <v>0</v>
      </c>
    </row>
    <row r="18" spans="1:3" x14ac:dyDescent="0.25">
      <c r="A18" s="160" t="s">
        <v>30</v>
      </c>
      <c r="B18" s="161" t="s">
        <v>29</v>
      </c>
      <c r="C18" s="162">
        <f>+VLOOKUP($A18,'Matriz de Corte AA'!$B$7:$M$68,12,FALSE)</f>
        <v>0</v>
      </c>
    </row>
    <row r="19" spans="1:3" x14ac:dyDescent="0.25">
      <c r="A19" s="160" t="s">
        <v>32</v>
      </c>
      <c r="B19" s="161" t="s">
        <v>31</v>
      </c>
      <c r="C19" s="162">
        <f>+VLOOKUP($A19,'Matriz de Corte AA'!$B$7:$M$68,12,FALSE)</f>
        <v>1</v>
      </c>
    </row>
    <row r="20" spans="1:3" x14ac:dyDescent="0.25">
      <c r="A20" s="160" t="s">
        <v>34</v>
      </c>
      <c r="B20" s="161" t="s">
        <v>33</v>
      </c>
      <c r="C20" s="162">
        <f>+VLOOKUP($A20,'Matriz de Corte AA'!$B$7:$M$68,12,FALSE)</f>
        <v>1</v>
      </c>
    </row>
    <row r="21" spans="1:3" x14ac:dyDescent="0.25">
      <c r="A21" s="160" t="s">
        <v>36</v>
      </c>
      <c r="B21" s="161" t="s">
        <v>35</v>
      </c>
      <c r="C21" s="162">
        <f>+VLOOKUP($A21,'Matriz de Corte AA'!$B$7:$M$68,12,FALSE)</f>
        <v>0</v>
      </c>
    </row>
    <row r="22" spans="1:3" x14ac:dyDescent="0.25">
      <c r="A22" s="160" t="s">
        <v>38</v>
      </c>
      <c r="B22" s="161" t="s">
        <v>37</v>
      </c>
      <c r="C22" s="162">
        <f>+VLOOKUP($A22,'Matriz de Corte AA'!$B$7:$M$68,12,FALSE)</f>
        <v>1</v>
      </c>
    </row>
    <row r="23" spans="1:3" x14ac:dyDescent="0.25">
      <c r="A23" s="160" t="s">
        <v>40</v>
      </c>
      <c r="B23" s="161" t="s">
        <v>39</v>
      </c>
      <c r="C23" s="162">
        <f>+VLOOKUP($A23,'Matriz de Corte AA'!$B$7:$M$68,12,FALSE)</f>
        <v>1</v>
      </c>
    </row>
    <row r="24" spans="1:3" x14ac:dyDescent="0.25">
      <c r="A24" s="160" t="s">
        <v>42</v>
      </c>
      <c r="B24" s="161" t="s">
        <v>41</v>
      </c>
      <c r="C24" s="162">
        <f>+VLOOKUP($A24,'Matriz de Corte AA'!$B$7:$M$68,12,FALSE)</f>
        <v>0</v>
      </c>
    </row>
    <row r="25" spans="1:3" x14ac:dyDescent="0.25">
      <c r="A25" s="160" t="s">
        <v>44</v>
      </c>
      <c r="B25" s="161" t="s">
        <v>43</v>
      </c>
      <c r="C25" s="162">
        <f>+VLOOKUP($A25,'Matriz de Corte AA'!$B$7:$M$68,12,FALSE)</f>
        <v>1</v>
      </c>
    </row>
    <row r="26" spans="1:3" x14ac:dyDescent="0.25">
      <c r="A26" s="160" t="s">
        <v>48</v>
      </c>
      <c r="B26" s="161" t="s">
        <v>47</v>
      </c>
      <c r="C26" s="162">
        <f>+VLOOKUP($A26,'Matriz de Corte AA'!$B$7:$M$68,12,FALSE)</f>
        <v>0</v>
      </c>
    </row>
    <row r="27" spans="1:3" x14ac:dyDescent="0.25">
      <c r="A27" s="160" t="s">
        <v>50</v>
      </c>
      <c r="B27" s="161" t="s">
        <v>49</v>
      </c>
      <c r="C27" s="162">
        <f>+VLOOKUP($A27,'Matriz de Corte AA'!$B$7:$M$68,12,FALSE)</f>
        <v>1</v>
      </c>
    </row>
    <row r="28" spans="1:3" x14ac:dyDescent="0.25">
      <c r="A28" s="160" t="s">
        <v>52</v>
      </c>
      <c r="B28" s="161" t="s">
        <v>51</v>
      </c>
      <c r="C28" s="162">
        <f>+VLOOKUP($A28,'Matriz de Corte AA'!$B$7:$M$68,12,FALSE)</f>
        <v>0</v>
      </c>
    </row>
    <row r="29" spans="1:3" x14ac:dyDescent="0.25">
      <c r="A29" s="160" t="s">
        <v>54</v>
      </c>
      <c r="B29" s="161" t="s">
        <v>45</v>
      </c>
      <c r="C29" s="162">
        <f>+VLOOKUP($A29,'Matriz de Corte AA'!$B$7:$M$68,12,FALSE)</f>
        <v>0</v>
      </c>
    </row>
    <row r="30" spans="1:3" x14ac:dyDescent="0.25">
      <c r="A30" s="160" t="s">
        <v>56</v>
      </c>
      <c r="B30" s="161" t="s">
        <v>55</v>
      </c>
      <c r="C30" s="162">
        <f>+VLOOKUP($A30,'Matriz de Corte AA'!$B$7:$M$68,12,FALSE)</f>
        <v>1</v>
      </c>
    </row>
    <row r="31" spans="1:3" x14ac:dyDescent="0.25">
      <c r="A31" s="160" t="s">
        <v>58</v>
      </c>
      <c r="B31" s="161" t="s">
        <v>57</v>
      </c>
      <c r="C31" s="162">
        <f>+VLOOKUP($A31,'Matriz de Corte AA'!$B$7:$M$68,12,FALSE)</f>
        <v>1</v>
      </c>
    </row>
    <row r="32" spans="1:3" x14ac:dyDescent="0.25">
      <c r="A32" s="160" t="s">
        <v>60</v>
      </c>
      <c r="B32" s="161" t="s">
        <v>59</v>
      </c>
      <c r="C32" s="162">
        <f>+VLOOKUP($A32,'Matriz de Corte AA'!$B$7:$M$68,12,FALSE)</f>
        <v>1</v>
      </c>
    </row>
    <row r="33" spans="1:3" x14ac:dyDescent="0.25">
      <c r="A33" s="160" t="s">
        <v>62</v>
      </c>
      <c r="B33" s="161" t="s">
        <v>61</v>
      </c>
      <c r="C33" s="162">
        <f>+VLOOKUP($A33,'Matriz de Corte AA'!$B$7:$M$68,12,FALSE)</f>
        <v>1</v>
      </c>
    </row>
    <row r="34" spans="1:3" x14ac:dyDescent="0.25">
      <c r="A34" s="160" t="s">
        <v>64</v>
      </c>
      <c r="B34" s="161" t="s">
        <v>63</v>
      </c>
      <c r="C34" s="162">
        <f>+VLOOKUP($A34,'Matriz de Corte AA'!$B$7:$M$68,12,FALSE)</f>
        <v>1</v>
      </c>
    </row>
    <row r="35" spans="1:3" x14ac:dyDescent="0.25">
      <c r="A35" s="160" t="s">
        <v>66</v>
      </c>
      <c r="B35" s="161" t="s">
        <v>65</v>
      </c>
      <c r="C35" s="162">
        <f>+VLOOKUP($A35,'Matriz de Corte AA'!$B$7:$M$68,12,FALSE)</f>
        <v>1</v>
      </c>
    </row>
    <row r="36" spans="1:3" x14ac:dyDescent="0.25">
      <c r="A36" s="160" t="s">
        <v>68</v>
      </c>
      <c r="B36" s="161" t="s">
        <v>67</v>
      </c>
      <c r="C36" s="162">
        <f>+VLOOKUP($A36,'Matriz de Corte AA'!$B$7:$M$68,12,FALSE)</f>
        <v>0</v>
      </c>
    </row>
    <row r="37" spans="1:3" x14ac:dyDescent="0.25">
      <c r="A37" s="160" t="s">
        <v>70</v>
      </c>
      <c r="B37" s="161" t="s">
        <v>69</v>
      </c>
      <c r="C37" s="162">
        <f>+VLOOKUP($A37,'Matriz de Corte AA'!$B$7:$M$68,12,FALSE)</f>
        <v>0</v>
      </c>
    </row>
    <row r="38" spans="1:3" x14ac:dyDescent="0.25">
      <c r="A38" s="160" t="s">
        <v>72</v>
      </c>
      <c r="B38" s="161" t="s">
        <v>71</v>
      </c>
      <c r="C38" s="162">
        <f>+VLOOKUP($A38,'Matriz de Corte AA'!$B$7:$M$68,12,FALSE)</f>
        <v>1</v>
      </c>
    </row>
    <row r="39" spans="1:3" x14ac:dyDescent="0.25">
      <c r="A39" s="160" t="s">
        <v>74</v>
      </c>
      <c r="B39" s="161" t="s">
        <v>73</v>
      </c>
      <c r="C39" s="162">
        <f>+VLOOKUP($A39,'Matriz de Corte AA'!$B$7:$M$68,12,FALSE)</f>
        <v>1</v>
      </c>
    </row>
    <row r="40" spans="1:3" x14ac:dyDescent="0.25">
      <c r="A40" s="160" t="s">
        <v>76</v>
      </c>
      <c r="B40" s="161" t="s">
        <v>75</v>
      </c>
      <c r="C40" s="162">
        <f>+VLOOKUP($A40,'Matriz de Corte AA'!$B$7:$M$68,12,FALSE)</f>
        <v>1</v>
      </c>
    </row>
    <row r="41" spans="1:3" x14ac:dyDescent="0.25">
      <c r="A41" s="160" t="s">
        <v>77</v>
      </c>
      <c r="B41" s="161" t="s">
        <v>46</v>
      </c>
      <c r="C41" s="162">
        <f>+VLOOKUP($A41,'Matriz de Corte AA'!$B$7:$M$68,12,FALSE)</f>
        <v>1</v>
      </c>
    </row>
    <row r="42" spans="1:3" x14ac:dyDescent="0.25">
      <c r="A42" s="160" t="s">
        <v>471</v>
      </c>
      <c r="B42" s="161" t="s">
        <v>472</v>
      </c>
      <c r="C42" s="162">
        <f>+VLOOKUP($A42,'Matriz de Corte AA'!$B$7:$M$68,12,FALSE)</f>
        <v>0</v>
      </c>
    </row>
    <row r="43" spans="1:3" x14ac:dyDescent="0.25">
      <c r="A43" s="160" t="s">
        <v>78</v>
      </c>
      <c r="B43" s="161" t="s">
        <v>53</v>
      </c>
      <c r="C43" s="162">
        <f>+VLOOKUP($A43,'Matriz de Corte AA'!$B$7:$M$68,12,FALSE)</f>
        <v>0</v>
      </c>
    </row>
    <row r="44" spans="1:3" x14ac:dyDescent="0.25">
      <c r="A44" s="160" t="s">
        <v>79</v>
      </c>
      <c r="B44" s="161" t="s">
        <v>118</v>
      </c>
      <c r="C44" s="162">
        <f>+VLOOKUP($A44,'Matriz de Corte AA'!$B$7:$M$68,12,FALSE)</f>
        <v>0</v>
      </c>
    </row>
    <row r="45" spans="1:3" x14ac:dyDescent="0.25">
      <c r="A45" s="160" t="s">
        <v>81</v>
      </c>
      <c r="B45" s="161" t="s">
        <v>80</v>
      </c>
      <c r="C45" s="162">
        <f>+VLOOKUP($A45,'Matriz de Corte AA'!$B$7:$M$68,12,FALSE)</f>
        <v>1</v>
      </c>
    </row>
    <row r="46" spans="1:3" x14ac:dyDescent="0.25">
      <c r="A46" s="160" t="s">
        <v>83</v>
      </c>
      <c r="B46" s="161" t="s">
        <v>82</v>
      </c>
      <c r="C46" s="162">
        <f>+VLOOKUP($A46,'Matriz de Corte AA'!$B$7:$M$68,12,FALSE)</f>
        <v>1</v>
      </c>
    </row>
    <row r="47" spans="1:3" x14ac:dyDescent="0.25">
      <c r="A47" s="160" t="s">
        <v>85</v>
      </c>
      <c r="B47" s="161" t="s">
        <v>84</v>
      </c>
      <c r="C47" s="162">
        <f>+VLOOKUP($A47,'Matriz de Corte AA'!$B$7:$M$68,12,FALSE)</f>
        <v>1</v>
      </c>
    </row>
    <row r="48" spans="1:3" x14ac:dyDescent="0.25">
      <c r="A48" s="160" t="s">
        <v>87</v>
      </c>
      <c r="B48" s="161" t="s">
        <v>86</v>
      </c>
      <c r="C48" s="162">
        <f>+VLOOKUP($A48,'Matriz de Corte AA'!$B$7:$M$68,12,FALSE)</f>
        <v>1</v>
      </c>
    </row>
    <row r="49" spans="1:3" x14ac:dyDescent="0.25">
      <c r="A49" s="160" t="s">
        <v>109</v>
      </c>
      <c r="B49" s="161" t="s">
        <v>286</v>
      </c>
      <c r="C49" s="162">
        <f>+VLOOKUP($A49,'Matriz de Corte AA'!$B$7:$M$68,12,FALSE)</f>
        <v>1</v>
      </c>
    </row>
    <row r="50" spans="1:3" x14ac:dyDescent="0.25">
      <c r="A50" s="160" t="s">
        <v>89</v>
      </c>
      <c r="B50" s="161" t="s">
        <v>88</v>
      </c>
      <c r="C50" s="162">
        <f>+VLOOKUP($A50,'Matriz de Corte AA'!$B$7:$M$68,12,FALSE)</f>
        <v>1</v>
      </c>
    </row>
    <row r="51" spans="1:3" x14ac:dyDescent="0.25">
      <c r="A51" s="160" t="s">
        <v>91</v>
      </c>
      <c r="B51" s="161" t="s">
        <v>90</v>
      </c>
      <c r="C51" s="162">
        <f>+VLOOKUP($A51,'Matriz de Corte AA'!$B$7:$M$68,12,FALSE)</f>
        <v>1</v>
      </c>
    </row>
    <row r="52" spans="1:3" x14ac:dyDescent="0.25">
      <c r="A52" s="160" t="s">
        <v>93</v>
      </c>
      <c r="B52" s="161" t="s">
        <v>92</v>
      </c>
      <c r="C52" s="162">
        <f>+VLOOKUP($A52,'Matriz de Corte AA'!$B$7:$M$68,12,FALSE)</f>
        <v>1</v>
      </c>
    </row>
    <row r="53" spans="1:3" x14ac:dyDescent="0.25">
      <c r="A53" s="160" t="s">
        <v>95</v>
      </c>
      <c r="B53" s="161" t="s">
        <v>94</v>
      </c>
      <c r="C53" s="162">
        <f>+VLOOKUP($A53,'Matriz de Corte AA'!$B$7:$M$68,12,FALSE)</f>
        <v>1</v>
      </c>
    </row>
    <row r="54" spans="1:3" x14ac:dyDescent="0.25">
      <c r="A54" s="160" t="s">
        <v>110</v>
      </c>
      <c r="B54" s="161" t="s">
        <v>277</v>
      </c>
      <c r="C54" s="162">
        <f>+VLOOKUP($A54,'Matriz de Corte AA'!$B$7:$M$68,12,FALSE)</f>
        <v>1</v>
      </c>
    </row>
    <row r="55" spans="1:3" x14ac:dyDescent="0.25">
      <c r="A55" s="160" t="s">
        <v>111</v>
      </c>
      <c r="B55" s="161" t="s">
        <v>278</v>
      </c>
      <c r="C55" s="162">
        <f>+VLOOKUP($A55,'Matriz de Corte AA'!$B$7:$M$68,12,FALSE)</f>
        <v>1</v>
      </c>
    </row>
    <row r="56" spans="1:3" x14ac:dyDescent="0.25">
      <c r="A56" s="160" t="s">
        <v>97</v>
      </c>
      <c r="B56" s="161" t="s">
        <v>96</v>
      </c>
      <c r="C56" s="162">
        <f>+VLOOKUP($A56,'Matriz de Corte AA'!$B$7:$M$68,12,FALSE)</f>
        <v>1</v>
      </c>
    </row>
    <row r="57" spans="1:3" x14ac:dyDescent="0.25">
      <c r="A57" s="160" t="s">
        <v>99</v>
      </c>
      <c r="B57" s="161" t="s">
        <v>98</v>
      </c>
      <c r="C57" s="162">
        <f>+VLOOKUP($A57,'Matriz de Corte AA'!$B$7:$M$68,12,FALSE)</f>
        <v>1</v>
      </c>
    </row>
    <row r="58" spans="1:3" x14ac:dyDescent="0.25">
      <c r="A58" s="160" t="s">
        <v>101</v>
      </c>
      <c r="B58" s="161" t="s">
        <v>100</v>
      </c>
      <c r="C58" s="162">
        <f>+VLOOKUP($A58,'Matriz de Corte AA'!$B$7:$M$68,12,FALSE)</f>
        <v>1</v>
      </c>
    </row>
    <row r="59" spans="1:3" x14ac:dyDescent="0.25">
      <c r="A59" s="160" t="s">
        <v>103</v>
      </c>
      <c r="B59" s="161" t="s">
        <v>102</v>
      </c>
      <c r="C59" s="162">
        <f>+VLOOKUP($A59,'Matriz de Corte AA'!$B$7:$M$68,12,FALSE)</f>
        <v>1</v>
      </c>
    </row>
    <row r="60" spans="1:3" x14ac:dyDescent="0.25">
      <c r="A60" s="160" t="s">
        <v>105</v>
      </c>
      <c r="B60" s="161" t="s">
        <v>104</v>
      </c>
      <c r="C60" s="162">
        <f>+VLOOKUP($A60,'Matriz de Corte AA'!$B$7:$M$68,12,FALSE)</f>
        <v>1</v>
      </c>
    </row>
    <row r="61" spans="1:3" x14ac:dyDescent="0.25">
      <c r="A61" s="160" t="s">
        <v>107</v>
      </c>
      <c r="B61" s="161" t="s">
        <v>106</v>
      </c>
      <c r="C61" s="162">
        <f>+VLOOKUP($A61,'Matriz de Corte AA'!$B$7:$M$68,12,FALSE)</f>
        <v>1</v>
      </c>
    </row>
    <row r="62" spans="1:3" x14ac:dyDescent="0.25">
      <c r="A62" s="160" t="s">
        <v>183</v>
      </c>
      <c r="B62" s="161" t="s">
        <v>184</v>
      </c>
      <c r="C62" s="162">
        <f>+VLOOKUP($A62,'Matriz de Corte AA'!$B$7:$M$68,12,FALSE)</f>
        <v>1</v>
      </c>
    </row>
    <row r="63" spans="1:3" ht="15.75" thickBot="1" x14ac:dyDescent="0.3">
      <c r="A63" s="163" t="s">
        <v>263</v>
      </c>
      <c r="B63" s="164" t="s">
        <v>264</v>
      </c>
      <c r="C63" s="165">
        <f>+VLOOKUP($A63,'Matriz de Corte AA'!$B$7:$M$68,12,FALSE)</f>
        <v>1</v>
      </c>
    </row>
    <row r="64" spans="1:3" x14ac:dyDescent="0.25">
      <c r="A64" s="166" t="s">
        <v>119</v>
      </c>
      <c r="B64" s="167" t="s">
        <v>120</v>
      </c>
      <c r="C64" s="168">
        <f>+VLOOKUP($A64,'Matriz de Corte AC'!$B$7:$M$91,12,FALSE)</f>
        <v>0</v>
      </c>
    </row>
    <row r="65" spans="1:3" x14ac:dyDescent="0.25">
      <c r="A65" s="169" t="s">
        <v>121</v>
      </c>
      <c r="B65" s="170" t="s">
        <v>122</v>
      </c>
      <c r="C65" s="171">
        <f>+VLOOKUP($A65,'Matriz de Corte AC'!$B$7:$M$91,12,FALSE)</f>
        <v>0</v>
      </c>
    </row>
    <row r="66" spans="1:3" x14ac:dyDescent="0.25">
      <c r="A66" s="169" t="s">
        <v>123</v>
      </c>
      <c r="B66" s="170" t="s">
        <v>124</v>
      </c>
      <c r="C66" s="171">
        <f>+VLOOKUP($A66,'Matriz de Corte AC'!$B$7:$M$91,12,FALSE)</f>
        <v>0</v>
      </c>
    </row>
    <row r="67" spans="1:3" x14ac:dyDescent="0.25">
      <c r="A67" s="169" t="s">
        <v>125</v>
      </c>
      <c r="B67" s="170" t="s">
        <v>126</v>
      </c>
      <c r="C67" s="171">
        <f>+VLOOKUP($A67,'Matriz de Corte AC'!$B$7:$M$91,12,FALSE)</f>
        <v>0</v>
      </c>
    </row>
    <row r="68" spans="1:3" x14ac:dyDescent="0.25">
      <c r="A68" s="169" t="s">
        <v>127</v>
      </c>
      <c r="B68" s="170" t="s">
        <v>128</v>
      </c>
      <c r="C68" s="171">
        <f>+VLOOKUP($A68,'Matriz de Corte AC'!$B$7:$M$91,12,FALSE)</f>
        <v>0</v>
      </c>
    </row>
    <row r="69" spans="1:3" x14ac:dyDescent="0.25">
      <c r="A69" s="169" t="s">
        <v>129</v>
      </c>
      <c r="B69" s="170" t="s">
        <v>130</v>
      </c>
      <c r="C69" s="171">
        <f>+VLOOKUP($A69,'Matriz de Corte AC'!$B$7:$M$91,12,FALSE)</f>
        <v>0</v>
      </c>
    </row>
    <row r="70" spans="1:3" x14ac:dyDescent="0.25">
      <c r="A70" s="169" t="s">
        <v>131</v>
      </c>
      <c r="B70" s="170" t="s">
        <v>132</v>
      </c>
      <c r="C70" s="171">
        <f>+VLOOKUP($A70,'Matriz de Corte AC'!$B$7:$M$91,12,FALSE)</f>
        <v>0</v>
      </c>
    </row>
    <row r="71" spans="1:3" x14ac:dyDescent="0.25">
      <c r="A71" s="169" t="s">
        <v>133</v>
      </c>
      <c r="B71" s="170" t="s">
        <v>134</v>
      </c>
      <c r="C71" s="171">
        <f>+VLOOKUP($A71,'Matriz de Corte AC'!$B$7:$M$91,12,FALSE)</f>
        <v>0</v>
      </c>
    </row>
    <row r="72" spans="1:3" x14ac:dyDescent="0.25">
      <c r="A72" s="169" t="s">
        <v>135</v>
      </c>
      <c r="B72" s="170" t="s">
        <v>136</v>
      </c>
      <c r="C72" s="171">
        <f>+VLOOKUP($A72,'Matriz de Corte AC'!$B$7:$M$91,12,FALSE)</f>
        <v>0</v>
      </c>
    </row>
    <row r="73" spans="1:3" x14ac:dyDescent="0.25">
      <c r="A73" s="169" t="s">
        <v>137</v>
      </c>
      <c r="B73" s="170" t="s">
        <v>138</v>
      </c>
      <c r="C73" s="171">
        <f>+VLOOKUP($A73,'Matriz de Corte AC'!$B$7:$M$91,12,FALSE)</f>
        <v>0</v>
      </c>
    </row>
    <row r="74" spans="1:3" x14ac:dyDescent="0.25">
      <c r="A74" s="169" t="s">
        <v>139</v>
      </c>
      <c r="B74" s="170" t="s">
        <v>140</v>
      </c>
      <c r="C74" s="171">
        <f>+VLOOKUP($A74,'Matriz de Corte AC'!$B$7:$M$91,12,FALSE)</f>
        <v>0</v>
      </c>
    </row>
    <row r="75" spans="1:3" x14ac:dyDescent="0.25">
      <c r="A75" s="169" t="s">
        <v>141</v>
      </c>
      <c r="B75" s="170" t="s">
        <v>142</v>
      </c>
      <c r="C75" s="171">
        <f>+VLOOKUP($A75,'Matriz de Corte AC'!$B$7:$M$91,12,FALSE)</f>
        <v>0</v>
      </c>
    </row>
    <row r="76" spans="1:3" x14ac:dyDescent="0.25">
      <c r="A76" s="169" t="s">
        <v>143</v>
      </c>
      <c r="B76" s="170" t="s">
        <v>144</v>
      </c>
      <c r="C76" s="171">
        <f>+VLOOKUP($A76,'Matriz de Corte AC'!$B$7:$M$91,12,FALSE)</f>
        <v>0</v>
      </c>
    </row>
    <row r="77" spans="1:3" x14ac:dyDescent="0.25">
      <c r="A77" s="169" t="s">
        <v>145</v>
      </c>
      <c r="B77" s="170" t="s">
        <v>146</v>
      </c>
      <c r="C77" s="171">
        <f>+VLOOKUP($A77,'Matriz de Corte AC'!$B$7:$M$91,12,FALSE)</f>
        <v>0</v>
      </c>
    </row>
    <row r="78" spans="1:3" x14ac:dyDescent="0.25">
      <c r="A78" s="169" t="s">
        <v>147</v>
      </c>
      <c r="B78" s="170" t="s">
        <v>148</v>
      </c>
      <c r="C78" s="171">
        <f>+VLOOKUP($A78,'Matriz de Corte AC'!$B$7:$M$91,12,FALSE)</f>
        <v>0</v>
      </c>
    </row>
    <row r="79" spans="1:3" x14ac:dyDescent="0.25">
      <c r="A79" s="169" t="s">
        <v>149</v>
      </c>
      <c r="B79" s="170" t="s">
        <v>150</v>
      </c>
      <c r="C79" s="171">
        <f>+VLOOKUP($A79,'Matriz de Corte AC'!$B$7:$M$91,12,FALSE)</f>
        <v>0</v>
      </c>
    </row>
    <row r="80" spans="1:3" x14ac:dyDescent="0.25">
      <c r="A80" s="169" t="s">
        <v>151</v>
      </c>
      <c r="B80" s="170" t="s">
        <v>152</v>
      </c>
      <c r="C80" s="171">
        <f>+VLOOKUP($A80,'Matriz de Corte AC'!$B$7:$M$91,12,FALSE)</f>
        <v>0</v>
      </c>
    </row>
    <row r="81" spans="1:3" x14ac:dyDescent="0.25">
      <c r="A81" s="169" t="s">
        <v>153</v>
      </c>
      <c r="B81" s="170" t="s">
        <v>154</v>
      </c>
      <c r="C81" s="171">
        <f>+VLOOKUP($A81,'Matriz de Corte AC'!$B$7:$M$91,12,FALSE)</f>
        <v>0</v>
      </c>
    </row>
    <row r="82" spans="1:3" x14ac:dyDescent="0.25">
      <c r="A82" s="169" t="s">
        <v>155</v>
      </c>
      <c r="B82" s="170" t="s">
        <v>156</v>
      </c>
      <c r="C82" s="171">
        <f>+VLOOKUP($A82,'Matriz de Corte AC'!$B$7:$M$91,12,FALSE)</f>
        <v>0</v>
      </c>
    </row>
    <row r="83" spans="1:3" x14ac:dyDescent="0.25">
      <c r="A83" s="169" t="s">
        <v>157</v>
      </c>
      <c r="B83" s="170" t="s">
        <v>158</v>
      </c>
      <c r="C83" s="171">
        <f>+VLOOKUP($A83,'Matriz de Corte AC'!$B$7:$M$91,12,FALSE)</f>
        <v>0</v>
      </c>
    </row>
    <row r="84" spans="1:3" x14ac:dyDescent="0.25">
      <c r="A84" s="169" t="s">
        <v>159</v>
      </c>
      <c r="B84" s="170" t="s">
        <v>160</v>
      </c>
      <c r="C84" s="171">
        <f>+VLOOKUP($A84,'Matriz de Corte AC'!$B$7:$M$91,12,FALSE)</f>
        <v>0</v>
      </c>
    </row>
    <row r="85" spans="1:3" x14ac:dyDescent="0.25">
      <c r="A85" s="169" t="s">
        <v>161</v>
      </c>
      <c r="B85" s="170" t="s">
        <v>162</v>
      </c>
      <c r="C85" s="171">
        <f>+VLOOKUP($A85,'Matriz de Corte AC'!$B$7:$M$91,12,FALSE)</f>
        <v>0</v>
      </c>
    </row>
    <row r="86" spans="1:3" x14ac:dyDescent="0.25">
      <c r="A86" s="169" t="s">
        <v>163</v>
      </c>
      <c r="B86" s="170" t="s">
        <v>164</v>
      </c>
      <c r="C86" s="171">
        <f>+VLOOKUP($A86,'Matriz de Corte AC'!$B$7:$M$91,12,FALSE)</f>
        <v>0</v>
      </c>
    </row>
    <row r="87" spans="1:3" x14ac:dyDescent="0.25">
      <c r="A87" s="169" t="s">
        <v>165</v>
      </c>
      <c r="B87" s="170" t="s">
        <v>166</v>
      </c>
      <c r="C87" s="171">
        <f>+VLOOKUP($A87,'Matriz de Corte AC'!$B$7:$M$91,12,FALSE)</f>
        <v>0</v>
      </c>
    </row>
    <row r="88" spans="1:3" x14ac:dyDescent="0.25">
      <c r="A88" s="169" t="s">
        <v>167</v>
      </c>
      <c r="B88" s="170" t="s">
        <v>168</v>
      </c>
      <c r="C88" s="171">
        <f>+VLOOKUP($A88,'Matriz de Corte AC'!$B$7:$M$91,12,FALSE)</f>
        <v>0</v>
      </c>
    </row>
    <row r="89" spans="1:3" x14ac:dyDescent="0.25">
      <c r="A89" s="169" t="s">
        <v>169</v>
      </c>
      <c r="B89" s="170" t="s">
        <v>170</v>
      </c>
      <c r="C89" s="171">
        <f>+VLOOKUP($A89,'Matriz de Corte AC'!$B$7:$M$91,12,FALSE)</f>
        <v>0</v>
      </c>
    </row>
    <row r="90" spans="1:3" x14ac:dyDescent="0.25">
      <c r="A90" s="169" t="s">
        <v>171</v>
      </c>
      <c r="B90" s="170" t="s">
        <v>172</v>
      </c>
      <c r="C90" s="171">
        <f>+VLOOKUP($A90,'Matriz de Corte AC'!$B$7:$M$91,12,FALSE)</f>
        <v>0</v>
      </c>
    </row>
    <row r="91" spans="1:3" x14ac:dyDescent="0.25">
      <c r="A91" s="169" t="s">
        <v>173</v>
      </c>
      <c r="B91" s="170" t="s">
        <v>174</v>
      </c>
      <c r="C91" s="171">
        <f>+VLOOKUP($A91,'Matriz de Corte AC'!$B$7:$M$91,12,FALSE)</f>
        <v>0</v>
      </c>
    </row>
    <row r="92" spans="1:3" x14ac:dyDescent="0.25">
      <c r="A92" s="169" t="s">
        <v>175</v>
      </c>
      <c r="B92" s="170" t="s">
        <v>176</v>
      </c>
      <c r="C92" s="171">
        <f>+VLOOKUP($A92,'Matriz de Corte AC'!$B$7:$M$91,12,FALSE)</f>
        <v>0</v>
      </c>
    </row>
    <row r="93" spans="1:3" x14ac:dyDescent="0.25">
      <c r="A93" s="169" t="s">
        <v>177</v>
      </c>
      <c r="B93" s="170" t="s">
        <v>178</v>
      </c>
      <c r="C93" s="171">
        <f>+VLOOKUP($A93,'Matriz de Corte AC'!$B$7:$M$91,12,FALSE)</f>
        <v>0</v>
      </c>
    </row>
    <row r="94" spans="1:3" x14ac:dyDescent="0.25">
      <c r="A94" s="169" t="s">
        <v>179</v>
      </c>
      <c r="B94" s="170" t="s">
        <v>180</v>
      </c>
      <c r="C94" s="171">
        <f>+VLOOKUP($A94,'Matriz de Corte AC'!$B$7:$M$91,12,FALSE)</f>
        <v>0</v>
      </c>
    </row>
    <row r="95" spans="1:3" x14ac:dyDescent="0.25">
      <c r="A95" s="169" t="s">
        <v>181</v>
      </c>
      <c r="B95" s="170" t="s">
        <v>182</v>
      </c>
      <c r="C95" s="171">
        <f>+VLOOKUP($A95,'Matriz de Corte AC'!$B$7:$M$91,12,FALSE)</f>
        <v>0</v>
      </c>
    </row>
    <row r="96" spans="1:3" x14ac:dyDescent="0.25">
      <c r="A96" s="169" t="s">
        <v>183</v>
      </c>
      <c r="B96" s="170" t="s">
        <v>184</v>
      </c>
      <c r="C96" s="171">
        <f>+VLOOKUP($A96,'Matriz de Corte AC'!$B$7:$M$91,12,FALSE)</f>
        <v>0</v>
      </c>
    </row>
    <row r="97" spans="1:3" x14ac:dyDescent="0.25">
      <c r="A97" s="169" t="s">
        <v>185</v>
      </c>
      <c r="B97" s="170" t="s">
        <v>186</v>
      </c>
      <c r="C97" s="171">
        <f>+VLOOKUP($A97,'Matriz de Corte AC'!$B$7:$M$91,12,FALSE)</f>
        <v>0</v>
      </c>
    </row>
    <row r="98" spans="1:3" x14ac:dyDescent="0.25">
      <c r="A98" s="169" t="s">
        <v>187</v>
      </c>
      <c r="B98" s="170" t="s">
        <v>188</v>
      </c>
      <c r="C98" s="171">
        <f>+VLOOKUP($A98,'Matriz de Corte AC'!$B$7:$M$91,12,FALSE)</f>
        <v>0</v>
      </c>
    </row>
    <row r="99" spans="1:3" x14ac:dyDescent="0.25">
      <c r="A99" s="169" t="s">
        <v>189</v>
      </c>
      <c r="B99" s="170" t="s">
        <v>190</v>
      </c>
      <c r="C99" s="171">
        <f>+VLOOKUP($A99,'Matriz de Corte AC'!$B$7:$M$91,12,FALSE)</f>
        <v>0</v>
      </c>
    </row>
    <row r="100" spans="1:3" x14ac:dyDescent="0.25">
      <c r="A100" s="169" t="s">
        <v>191</v>
      </c>
      <c r="B100" s="170" t="s">
        <v>192</v>
      </c>
      <c r="C100" s="171">
        <f>+VLOOKUP($A100,'Matriz de Corte AC'!$B$7:$M$91,12,FALSE)</f>
        <v>0</v>
      </c>
    </row>
    <row r="101" spans="1:3" x14ac:dyDescent="0.25">
      <c r="A101" s="169" t="s">
        <v>193</v>
      </c>
      <c r="B101" s="170" t="s">
        <v>194</v>
      </c>
      <c r="C101" s="171">
        <f>+VLOOKUP($A101,'Matriz de Corte AC'!$B$7:$M$91,12,FALSE)</f>
        <v>0</v>
      </c>
    </row>
    <row r="102" spans="1:3" x14ac:dyDescent="0.25">
      <c r="A102" s="169" t="s">
        <v>195</v>
      </c>
      <c r="B102" s="170" t="s">
        <v>196</v>
      </c>
      <c r="C102" s="171">
        <f>+VLOOKUP($A102,'Matriz de Corte AC'!$B$7:$M$91,12,FALSE)</f>
        <v>0</v>
      </c>
    </row>
    <row r="103" spans="1:3" x14ac:dyDescent="0.25">
      <c r="A103" s="169" t="s">
        <v>197</v>
      </c>
      <c r="B103" s="170" t="s">
        <v>198</v>
      </c>
      <c r="C103" s="171">
        <f>+VLOOKUP($A103,'Matriz de Corte AC'!$B$7:$M$91,12,FALSE)</f>
        <v>0</v>
      </c>
    </row>
    <row r="104" spans="1:3" x14ac:dyDescent="0.25">
      <c r="A104" s="169" t="s">
        <v>199</v>
      </c>
      <c r="B104" s="170" t="s">
        <v>200</v>
      </c>
      <c r="C104" s="171">
        <f>+VLOOKUP($A104,'Matriz de Corte AC'!$B$7:$M$91,12,FALSE)</f>
        <v>0</v>
      </c>
    </row>
    <row r="105" spans="1:3" x14ac:dyDescent="0.25">
      <c r="A105" s="169" t="s">
        <v>201</v>
      </c>
      <c r="B105" s="170" t="s">
        <v>202</v>
      </c>
      <c r="C105" s="171">
        <f>+VLOOKUP($A105,'Matriz de Corte AC'!$B$7:$M$91,12,FALSE)</f>
        <v>0</v>
      </c>
    </row>
    <row r="106" spans="1:3" x14ac:dyDescent="0.25">
      <c r="A106" s="169" t="s">
        <v>203</v>
      </c>
      <c r="B106" s="170" t="s">
        <v>204</v>
      </c>
      <c r="C106" s="171">
        <f>+VLOOKUP($A106,'Matriz de Corte AC'!$B$7:$M$91,12,FALSE)</f>
        <v>0</v>
      </c>
    </row>
    <row r="107" spans="1:3" x14ac:dyDescent="0.25">
      <c r="A107" s="169" t="s">
        <v>205</v>
      </c>
      <c r="B107" s="170" t="s">
        <v>206</v>
      </c>
      <c r="C107" s="171">
        <f>+VLOOKUP($A107,'Matriz de Corte AC'!$B$7:$M$91,12,FALSE)</f>
        <v>0</v>
      </c>
    </row>
    <row r="108" spans="1:3" x14ac:dyDescent="0.25">
      <c r="A108" s="169" t="s">
        <v>443</v>
      </c>
      <c r="B108" s="170" t="s">
        <v>444</v>
      </c>
      <c r="C108" s="171">
        <f>+VLOOKUP($A108,'Matriz de Corte AC'!$B$7:$M$91,12,FALSE)</f>
        <v>0</v>
      </c>
    </row>
    <row r="109" spans="1:3" x14ac:dyDescent="0.25">
      <c r="A109" s="169" t="s">
        <v>445</v>
      </c>
      <c r="B109" s="170" t="s">
        <v>446</v>
      </c>
      <c r="C109" s="171">
        <f>+VLOOKUP($A109,'Matriz de Corte AC'!$B$7:$M$91,12,FALSE)</f>
        <v>0</v>
      </c>
    </row>
    <row r="110" spans="1:3" x14ac:dyDescent="0.25">
      <c r="A110" s="169" t="s">
        <v>207</v>
      </c>
      <c r="B110" s="170" t="s">
        <v>208</v>
      </c>
      <c r="C110" s="171">
        <f>+VLOOKUP($A110,'Matriz de Corte AC'!$B$7:$M$91,12,FALSE)</f>
        <v>0</v>
      </c>
    </row>
    <row r="111" spans="1:3" x14ac:dyDescent="0.25">
      <c r="A111" s="169" t="s">
        <v>209</v>
      </c>
      <c r="B111" s="170" t="s">
        <v>210</v>
      </c>
      <c r="C111" s="171">
        <f>+VLOOKUP($A111,'Matriz de Corte AC'!$B$7:$M$91,12,FALSE)</f>
        <v>0</v>
      </c>
    </row>
    <row r="112" spans="1:3" x14ac:dyDescent="0.25">
      <c r="A112" s="169" t="s">
        <v>211</v>
      </c>
      <c r="B112" s="170" t="s">
        <v>212</v>
      </c>
      <c r="C112" s="171">
        <f>+VLOOKUP($A112,'Matriz de Corte AC'!$B$7:$M$91,12,FALSE)</f>
        <v>0</v>
      </c>
    </row>
    <row r="113" spans="1:3" x14ac:dyDescent="0.25">
      <c r="A113" s="169" t="s">
        <v>213</v>
      </c>
      <c r="B113" s="170" t="s">
        <v>214</v>
      </c>
      <c r="C113" s="171">
        <f>+VLOOKUP($A113,'Matriz de Corte AC'!$B$7:$M$91,12,FALSE)</f>
        <v>0</v>
      </c>
    </row>
    <row r="114" spans="1:3" x14ac:dyDescent="0.25">
      <c r="A114" s="169" t="s">
        <v>215</v>
      </c>
      <c r="B114" s="170" t="s">
        <v>216</v>
      </c>
      <c r="C114" s="171">
        <f>+VLOOKUP($A114,'Matriz de Corte AC'!$B$7:$M$91,12,FALSE)</f>
        <v>0</v>
      </c>
    </row>
    <row r="115" spans="1:3" x14ac:dyDescent="0.25">
      <c r="A115" s="169" t="s">
        <v>217</v>
      </c>
      <c r="B115" s="170" t="s">
        <v>218</v>
      </c>
      <c r="C115" s="171">
        <f>+VLOOKUP($A115,'Matriz de Corte AC'!$B$7:$M$91,12,FALSE)</f>
        <v>0</v>
      </c>
    </row>
    <row r="116" spans="1:3" x14ac:dyDescent="0.25">
      <c r="A116" s="169" t="s">
        <v>447</v>
      </c>
      <c r="B116" s="170" t="s">
        <v>448</v>
      </c>
      <c r="C116" s="171">
        <f>+VLOOKUP($A116,'Matriz de Corte AC'!$B$7:$M$91,12,FALSE)</f>
        <v>0</v>
      </c>
    </row>
    <row r="117" spans="1:3" x14ac:dyDescent="0.25">
      <c r="A117" s="169" t="s">
        <v>219</v>
      </c>
      <c r="B117" s="170" t="s">
        <v>220</v>
      </c>
      <c r="C117" s="171">
        <f>+VLOOKUP($A117,'Matriz de Corte AC'!$B$7:$M$91,12,FALSE)</f>
        <v>0</v>
      </c>
    </row>
    <row r="118" spans="1:3" x14ac:dyDescent="0.25">
      <c r="A118" s="169" t="s">
        <v>221</v>
      </c>
      <c r="B118" s="170" t="s">
        <v>222</v>
      </c>
      <c r="C118" s="171">
        <f>+VLOOKUP($A118,'Matriz de Corte AC'!$B$7:$M$91,12,FALSE)</f>
        <v>0</v>
      </c>
    </row>
    <row r="119" spans="1:3" x14ac:dyDescent="0.25">
      <c r="A119" s="169" t="s">
        <v>223</v>
      </c>
      <c r="B119" s="170" t="s">
        <v>224</v>
      </c>
      <c r="C119" s="171">
        <f>+VLOOKUP($A119,'Matriz de Corte AC'!$B$7:$M$91,12,FALSE)</f>
        <v>0</v>
      </c>
    </row>
    <row r="120" spans="1:3" x14ac:dyDescent="0.25">
      <c r="A120" s="169" t="s">
        <v>225</v>
      </c>
      <c r="B120" s="170" t="s">
        <v>226</v>
      </c>
      <c r="C120" s="171">
        <f>+VLOOKUP($A120,'Matriz de Corte AC'!$B$7:$M$91,12,FALSE)</f>
        <v>0</v>
      </c>
    </row>
    <row r="121" spans="1:3" x14ac:dyDescent="0.25">
      <c r="A121" s="169" t="s">
        <v>227</v>
      </c>
      <c r="B121" s="170" t="s">
        <v>228</v>
      </c>
      <c r="C121" s="171">
        <f>+VLOOKUP($A121,'Matriz de Corte AC'!$B$7:$M$91,12,FALSE)</f>
        <v>0</v>
      </c>
    </row>
    <row r="122" spans="1:3" x14ac:dyDescent="0.25">
      <c r="A122" s="169" t="s">
        <v>229</v>
      </c>
      <c r="B122" s="170" t="s">
        <v>230</v>
      </c>
      <c r="C122" s="171">
        <f>+VLOOKUP($A122,'Matriz de Corte AC'!$B$7:$M$91,12,FALSE)</f>
        <v>0</v>
      </c>
    </row>
    <row r="123" spans="1:3" x14ac:dyDescent="0.25">
      <c r="A123" s="169" t="s">
        <v>231</v>
      </c>
      <c r="B123" s="170" t="s">
        <v>232</v>
      </c>
      <c r="C123" s="171">
        <f>+VLOOKUP($A123,'Matriz de Corte AC'!$B$7:$M$91,12,FALSE)</f>
        <v>0</v>
      </c>
    </row>
    <row r="124" spans="1:3" x14ac:dyDescent="0.25">
      <c r="A124" s="169" t="s">
        <v>233</v>
      </c>
      <c r="B124" s="170" t="s">
        <v>234</v>
      </c>
      <c r="C124" s="171">
        <f>+VLOOKUP($A124,'Matriz de Corte AC'!$B$7:$M$91,12,FALSE)</f>
        <v>0</v>
      </c>
    </row>
    <row r="125" spans="1:3" x14ac:dyDescent="0.25">
      <c r="A125" s="169" t="s">
        <v>235</v>
      </c>
      <c r="B125" s="170" t="s">
        <v>236</v>
      </c>
      <c r="C125" s="171">
        <f>+VLOOKUP($A125,'Matriz de Corte AC'!$B$7:$M$91,12,FALSE)</f>
        <v>0</v>
      </c>
    </row>
    <row r="126" spans="1:3" x14ac:dyDescent="0.25">
      <c r="A126" s="169" t="s">
        <v>237</v>
      </c>
      <c r="B126" s="170" t="s">
        <v>238</v>
      </c>
      <c r="C126" s="171">
        <f>+VLOOKUP($A126,'Matriz de Corte AC'!$B$7:$M$91,12,FALSE)</f>
        <v>0</v>
      </c>
    </row>
    <row r="127" spans="1:3" x14ac:dyDescent="0.25">
      <c r="A127" s="169" t="s">
        <v>239</v>
      </c>
      <c r="B127" s="170" t="s">
        <v>240</v>
      </c>
      <c r="C127" s="171">
        <f>+VLOOKUP($A127,'Matriz de Corte AC'!$B$7:$M$91,12,FALSE)</f>
        <v>0</v>
      </c>
    </row>
    <row r="128" spans="1:3" x14ac:dyDescent="0.25">
      <c r="A128" s="169" t="s">
        <v>241</v>
      </c>
      <c r="B128" s="170" t="s">
        <v>242</v>
      </c>
      <c r="C128" s="171">
        <f>+VLOOKUP($A128,'Matriz de Corte AC'!$B$7:$M$91,12,FALSE)</f>
        <v>0</v>
      </c>
    </row>
    <row r="129" spans="1:3" x14ac:dyDescent="0.25">
      <c r="A129" s="169" t="s">
        <v>243</v>
      </c>
      <c r="B129" s="170" t="s">
        <v>244</v>
      </c>
      <c r="C129" s="171">
        <f>+VLOOKUP($A129,'Matriz de Corte AC'!$B$7:$M$91,12,FALSE)</f>
        <v>0</v>
      </c>
    </row>
    <row r="130" spans="1:3" x14ac:dyDescent="0.25">
      <c r="A130" s="169" t="s">
        <v>245</v>
      </c>
      <c r="B130" s="170" t="s">
        <v>246</v>
      </c>
      <c r="C130" s="171">
        <f>+VLOOKUP($A130,'Matriz de Corte AC'!$B$7:$M$91,12,FALSE)</f>
        <v>0</v>
      </c>
    </row>
    <row r="131" spans="1:3" x14ac:dyDescent="0.25">
      <c r="A131" s="169" t="s">
        <v>247</v>
      </c>
      <c r="B131" s="170" t="s">
        <v>248</v>
      </c>
      <c r="C131" s="171">
        <f>+VLOOKUP($A131,'Matriz de Corte AC'!$B$7:$M$91,12,FALSE)</f>
        <v>0</v>
      </c>
    </row>
    <row r="132" spans="1:3" x14ac:dyDescent="0.25">
      <c r="A132" s="169" t="s">
        <v>249</v>
      </c>
      <c r="B132" s="170" t="s">
        <v>250</v>
      </c>
      <c r="C132" s="171">
        <f>+VLOOKUP($A132,'Matriz de Corte AC'!$B$7:$M$91,12,FALSE)</f>
        <v>0</v>
      </c>
    </row>
    <row r="133" spans="1:3" x14ac:dyDescent="0.25">
      <c r="A133" s="169" t="s">
        <v>449</v>
      </c>
      <c r="B133" s="170" t="s">
        <v>450</v>
      </c>
      <c r="C133" s="171">
        <f>+VLOOKUP($A133,'Matriz de Corte AC'!$B$7:$M$91,12,FALSE)</f>
        <v>0</v>
      </c>
    </row>
    <row r="134" spans="1:3" x14ac:dyDescent="0.25">
      <c r="A134" s="169" t="s">
        <v>251</v>
      </c>
      <c r="B134" s="170" t="s">
        <v>252</v>
      </c>
      <c r="C134" s="171">
        <f>+VLOOKUP($A134,'Matriz de Corte AC'!$B$7:$M$91,12,FALSE)</f>
        <v>0</v>
      </c>
    </row>
    <row r="135" spans="1:3" x14ac:dyDescent="0.25">
      <c r="A135" s="169" t="s">
        <v>451</v>
      </c>
      <c r="B135" s="170" t="s">
        <v>452</v>
      </c>
      <c r="C135" s="171">
        <f>+VLOOKUP($A135,'Matriz de Corte AC'!$B$7:$M$91,12,FALSE)</f>
        <v>0</v>
      </c>
    </row>
    <row r="136" spans="1:3" x14ac:dyDescent="0.25">
      <c r="A136" s="169" t="s">
        <v>253</v>
      </c>
      <c r="B136" s="170" t="s">
        <v>254</v>
      </c>
      <c r="C136" s="171">
        <f>+VLOOKUP($A136,'Matriz de Corte AC'!$B$7:$M$91,12,FALSE)</f>
        <v>0</v>
      </c>
    </row>
    <row r="137" spans="1:3" x14ac:dyDescent="0.25">
      <c r="A137" s="169" t="s">
        <v>255</v>
      </c>
      <c r="B137" s="170" t="s">
        <v>256</v>
      </c>
      <c r="C137" s="171">
        <f>+VLOOKUP($A137,'Matriz de Corte AC'!$B$7:$M$91,12,FALSE)</f>
        <v>0</v>
      </c>
    </row>
    <row r="138" spans="1:3" x14ac:dyDescent="0.25">
      <c r="A138" s="169" t="s">
        <v>257</v>
      </c>
      <c r="B138" s="170" t="s">
        <v>258</v>
      </c>
      <c r="C138" s="171">
        <f>+VLOOKUP($A138,'Matriz de Corte AC'!$B$7:$M$91,12,FALSE)</f>
        <v>0</v>
      </c>
    </row>
    <row r="139" spans="1:3" x14ac:dyDescent="0.25">
      <c r="A139" s="169" t="s">
        <v>259</v>
      </c>
      <c r="B139" s="170" t="s">
        <v>260</v>
      </c>
      <c r="C139" s="171">
        <f>+VLOOKUP($A139,'Matriz de Corte AC'!$B$7:$M$91,12,FALSE)</f>
        <v>0</v>
      </c>
    </row>
    <row r="140" spans="1:3" x14ac:dyDescent="0.25">
      <c r="A140" s="169" t="s">
        <v>453</v>
      </c>
      <c r="B140" s="170" t="s">
        <v>454</v>
      </c>
      <c r="C140" s="171">
        <f>+VLOOKUP($A140,'Matriz de Corte AC'!$B$7:$M$91,12,FALSE)</f>
        <v>0</v>
      </c>
    </row>
    <row r="141" spans="1:3" x14ac:dyDescent="0.25">
      <c r="A141" s="169" t="s">
        <v>455</v>
      </c>
      <c r="B141" s="170" t="s">
        <v>456</v>
      </c>
      <c r="C141" s="171">
        <f>+VLOOKUP($A141,'Matriz de Corte AC'!$B$7:$M$91,12,FALSE)</f>
        <v>0</v>
      </c>
    </row>
    <row r="142" spans="1:3" x14ac:dyDescent="0.25">
      <c r="A142" s="169" t="s">
        <v>261</v>
      </c>
      <c r="B142" s="170" t="s">
        <v>262</v>
      </c>
      <c r="C142" s="171">
        <f>+VLOOKUP($A142,'Matriz de Corte AC'!$B$7:$M$91,12,FALSE)</f>
        <v>0</v>
      </c>
    </row>
    <row r="143" spans="1:3" x14ac:dyDescent="0.25">
      <c r="A143" s="169" t="s">
        <v>457</v>
      </c>
      <c r="B143" s="170" t="s">
        <v>458</v>
      </c>
      <c r="C143" s="171">
        <f>+VLOOKUP($A143,'Matriz de Corte AC'!$B$7:$M$91,12,FALSE)</f>
        <v>0</v>
      </c>
    </row>
    <row r="144" spans="1:3" x14ac:dyDescent="0.25">
      <c r="A144" s="169" t="s">
        <v>265</v>
      </c>
      <c r="B144" s="170" t="s">
        <v>266</v>
      </c>
      <c r="C144" s="171">
        <f>+VLOOKUP($A144,'Matriz de Corte AC'!$B$7:$M$91,12,FALSE)</f>
        <v>0</v>
      </c>
    </row>
    <row r="145" spans="1:3" x14ac:dyDescent="0.25">
      <c r="A145" s="169" t="s">
        <v>459</v>
      </c>
      <c r="B145" s="170" t="s">
        <v>460</v>
      </c>
      <c r="C145" s="171">
        <f>+VLOOKUP($A145,'Matriz de Corte AC'!$B$7:$M$91,12,FALSE)</f>
        <v>0</v>
      </c>
    </row>
    <row r="146" spans="1:3" x14ac:dyDescent="0.25">
      <c r="A146" s="169" t="s">
        <v>461</v>
      </c>
      <c r="B146" s="170" t="s">
        <v>462</v>
      </c>
      <c r="C146" s="171">
        <f>+VLOOKUP($A146,'Matriz de Corte AC'!$B$7:$M$91,12,FALSE)</f>
        <v>0</v>
      </c>
    </row>
    <row r="147" spans="1:3" ht="15.75" thickBot="1" x14ac:dyDescent="0.3">
      <c r="A147" s="172" t="s">
        <v>463</v>
      </c>
      <c r="B147" s="173" t="s">
        <v>464</v>
      </c>
      <c r="C147" s="174">
        <f>+VLOOKUP($A147,'Matriz de Corte AC'!$B$7:$M$91,12,FALSE)</f>
        <v>0</v>
      </c>
    </row>
  </sheetData>
  <customSheetViews>
    <customSheetView guid="{E7BD1ABA-680E-47BB-B985-D08E399DD608}">
      <selection activeCell="F19" sqref="F19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tabColor rgb="FFFFFF00"/>
  </sheetPr>
  <dimension ref="B2:N90"/>
  <sheetViews>
    <sheetView topLeftCell="A29" zoomScale="55" zoomScaleNormal="55" workbookViewId="0">
      <selection activeCell="E69" sqref="E69"/>
    </sheetView>
  </sheetViews>
  <sheetFormatPr baseColWidth="10" defaultRowHeight="15" x14ac:dyDescent="0.25"/>
  <cols>
    <col min="3" max="3" width="10.7109375" bestFit="1" customWidth="1"/>
    <col min="4" max="4" width="35.140625" customWidth="1"/>
    <col min="5" max="5" width="19.5703125" bestFit="1" customWidth="1"/>
    <col min="6" max="6" width="24.42578125" customWidth="1"/>
    <col min="7" max="7" width="22.85546875" customWidth="1"/>
    <col min="10" max="10" width="10.7109375" bestFit="1" customWidth="1"/>
    <col min="11" max="11" width="45.5703125" bestFit="1" customWidth="1"/>
    <col min="12" max="12" width="16.28515625" bestFit="1" customWidth="1"/>
    <col min="13" max="13" width="24.42578125" customWidth="1"/>
    <col min="14" max="14" width="22.85546875" customWidth="1"/>
  </cols>
  <sheetData>
    <row r="2" spans="2:14" ht="46.5" customHeight="1" x14ac:dyDescent="0.25">
      <c r="B2" s="268" t="s">
        <v>469</v>
      </c>
      <c r="C2" s="269"/>
      <c r="D2" s="269"/>
      <c r="E2" s="269"/>
      <c r="F2" s="269"/>
      <c r="G2" s="270"/>
      <c r="I2" s="268" t="s">
        <v>470</v>
      </c>
      <c r="J2" s="269"/>
      <c r="K2" s="269"/>
      <c r="L2" s="269"/>
      <c r="M2" s="269"/>
      <c r="N2" s="270"/>
    </row>
    <row r="4" spans="2:14" ht="45" x14ac:dyDescent="0.25">
      <c r="B4" s="11" t="s">
        <v>392</v>
      </c>
      <c r="C4" s="11" t="s">
        <v>393</v>
      </c>
      <c r="D4" s="11" t="s">
        <v>270</v>
      </c>
      <c r="E4" s="11" t="s">
        <v>271</v>
      </c>
      <c r="F4" s="13" t="s">
        <v>401</v>
      </c>
      <c r="G4" s="13" t="s">
        <v>282</v>
      </c>
      <c r="I4" s="144" t="s">
        <v>392</v>
      </c>
      <c r="J4" s="144" t="s">
        <v>393</v>
      </c>
      <c r="K4" s="144" t="s">
        <v>270</v>
      </c>
      <c r="L4" s="144" t="s">
        <v>271</v>
      </c>
      <c r="M4" s="145" t="s">
        <v>401</v>
      </c>
      <c r="N4" s="145" t="s">
        <v>282</v>
      </c>
    </row>
    <row r="5" spans="2:14" x14ac:dyDescent="0.25">
      <c r="B5" s="8" t="s">
        <v>72</v>
      </c>
      <c r="C5" s="8" t="s">
        <v>307</v>
      </c>
      <c r="D5" s="8" t="s">
        <v>71</v>
      </c>
      <c r="E5" s="9">
        <v>4860</v>
      </c>
      <c r="F5" s="18">
        <v>3.0127514440372594E-3</v>
      </c>
      <c r="G5" s="9">
        <v>0</v>
      </c>
      <c r="I5" s="146" t="s">
        <v>119</v>
      </c>
      <c r="J5" s="146" t="s">
        <v>351</v>
      </c>
      <c r="K5" s="146" t="s">
        <v>120</v>
      </c>
      <c r="L5" s="147">
        <v>6808</v>
      </c>
      <c r="M5" s="148">
        <v>5.2745489196621573E-2</v>
      </c>
      <c r="N5" s="147">
        <v>0</v>
      </c>
    </row>
    <row r="6" spans="2:14" x14ac:dyDescent="0.25">
      <c r="B6" s="1" t="s">
        <v>91</v>
      </c>
      <c r="C6" s="8" t="s">
        <v>307</v>
      </c>
      <c r="D6" s="1" t="s">
        <v>90</v>
      </c>
      <c r="E6" s="4">
        <v>15276</v>
      </c>
      <c r="F6" s="24">
        <v>8.4964046370965638E-3</v>
      </c>
      <c r="G6" s="9">
        <v>0</v>
      </c>
      <c r="I6" s="146" t="s">
        <v>121</v>
      </c>
      <c r="J6" s="146" t="s">
        <v>351</v>
      </c>
      <c r="K6" s="146" t="s">
        <v>122</v>
      </c>
      <c r="L6" s="147">
        <v>381</v>
      </c>
      <c r="M6" s="149">
        <v>1.0066387226826042E-2</v>
      </c>
      <c r="N6" s="147">
        <v>0</v>
      </c>
    </row>
    <row r="7" spans="2:14" x14ac:dyDescent="0.25">
      <c r="B7" s="1" t="s">
        <v>2</v>
      </c>
      <c r="C7" s="8" t="s">
        <v>310</v>
      </c>
      <c r="D7" s="1" t="s">
        <v>1</v>
      </c>
      <c r="E7" s="4">
        <v>40271</v>
      </c>
      <c r="F7" s="18">
        <v>2.5398558306235108E-2</v>
      </c>
      <c r="G7" s="9">
        <v>0</v>
      </c>
      <c r="I7" s="146" t="s">
        <v>123</v>
      </c>
      <c r="J7" s="146" t="s">
        <v>354</v>
      </c>
      <c r="K7" s="146" t="s">
        <v>124</v>
      </c>
      <c r="L7" s="147">
        <v>759</v>
      </c>
      <c r="M7" s="148">
        <v>7.6370972120608279E-3</v>
      </c>
      <c r="N7" s="147">
        <v>0</v>
      </c>
    </row>
    <row r="8" spans="2:14" x14ac:dyDescent="0.25">
      <c r="B8" s="1" t="s">
        <v>4</v>
      </c>
      <c r="C8" s="8" t="s">
        <v>312</v>
      </c>
      <c r="D8" s="1" t="s">
        <v>3</v>
      </c>
      <c r="E8" s="4">
        <v>28361</v>
      </c>
      <c r="F8" s="18">
        <v>1.048822770286013E-2</v>
      </c>
      <c r="G8" s="9">
        <v>0</v>
      </c>
      <c r="I8" s="146" t="s">
        <v>125</v>
      </c>
      <c r="J8" s="146" t="s">
        <v>354</v>
      </c>
      <c r="K8" s="146" t="s">
        <v>126</v>
      </c>
      <c r="L8" s="147">
        <v>1009</v>
      </c>
      <c r="M8" s="148">
        <v>5.4058076032469015E-3</v>
      </c>
      <c r="N8" s="147">
        <v>0</v>
      </c>
    </row>
    <row r="9" spans="2:14" x14ac:dyDescent="0.25">
      <c r="B9" s="1" t="s">
        <v>6</v>
      </c>
      <c r="C9" s="8" t="s">
        <v>312</v>
      </c>
      <c r="D9" s="1" t="s">
        <v>5</v>
      </c>
      <c r="E9" s="4">
        <v>78572</v>
      </c>
      <c r="F9" s="18">
        <v>5.1959407136061696E-2</v>
      </c>
      <c r="G9" s="9">
        <v>0</v>
      </c>
      <c r="I9" s="146" t="s">
        <v>127</v>
      </c>
      <c r="J9" s="146" t="s">
        <v>357</v>
      </c>
      <c r="K9" s="146" t="s">
        <v>128</v>
      </c>
      <c r="L9" s="147">
        <v>4282</v>
      </c>
      <c r="M9" s="148">
        <v>2.3479258085253408E-2</v>
      </c>
      <c r="N9" s="147">
        <v>0</v>
      </c>
    </row>
    <row r="10" spans="2:14" x14ac:dyDescent="0.25">
      <c r="B10" s="1" t="s">
        <v>74</v>
      </c>
      <c r="C10" s="8" t="s">
        <v>312</v>
      </c>
      <c r="D10" s="1" t="s">
        <v>73</v>
      </c>
      <c r="E10" s="4">
        <v>3502</v>
      </c>
      <c r="F10" s="18">
        <v>2.5510973641807988E-3</v>
      </c>
      <c r="G10" s="9">
        <v>0</v>
      </c>
      <c r="I10" s="146" t="s">
        <v>129</v>
      </c>
      <c r="J10" s="146" t="s">
        <v>357</v>
      </c>
      <c r="K10" s="146" t="s">
        <v>130</v>
      </c>
      <c r="L10" s="147">
        <v>14605</v>
      </c>
      <c r="M10" s="148">
        <v>7.0087267551783558E-2</v>
      </c>
      <c r="N10" s="147">
        <v>0</v>
      </c>
    </row>
    <row r="11" spans="2:14" x14ac:dyDescent="0.25">
      <c r="B11" s="1" t="s">
        <v>9</v>
      </c>
      <c r="C11" s="8" t="s">
        <v>315</v>
      </c>
      <c r="D11" s="1" t="s">
        <v>8</v>
      </c>
      <c r="E11" s="4">
        <v>58330</v>
      </c>
      <c r="F11" s="18">
        <v>3.566536748941275E-2</v>
      </c>
      <c r="G11" s="9">
        <v>0</v>
      </c>
      <c r="I11" s="146" t="s">
        <v>131</v>
      </c>
      <c r="J11" s="146" t="s">
        <v>357</v>
      </c>
      <c r="K11" s="146" t="s">
        <v>132</v>
      </c>
      <c r="L11" s="147">
        <v>4509</v>
      </c>
      <c r="M11" s="148">
        <v>1.7894945531433521E-2</v>
      </c>
      <c r="N11" s="147">
        <v>0</v>
      </c>
    </row>
    <row r="12" spans="2:14" x14ac:dyDescent="0.25">
      <c r="B12" s="1" t="s">
        <v>81</v>
      </c>
      <c r="C12" s="8" t="s">
        <v>315</v>
      </c>
      <c r="D12" s="1" t="s">
        <v>80</v>
      </c>
      <c r="E12" s="4">
        <v>2054</v>
      </c>
      <c r="F12" s="18">
        <v>1.7211549742340399E-3</v>
      </c>
      <c r="G12" s="9">
        <v>0</v>
      </c>
      <c r="I12" s="146" t="s">
        <v>133</v>
      </c>
      <c r="J12" s="146" t="s">
        <v>360</v>
      </c>
      <c r="K12" s="146" t="s">
        <v>134</v>
      </c>
      <c r="L12" s="147">
        <v>9130</v>
      </c>
      <c r="M12" s="148">
        <v>4.5238995846059643E-2</v>
      </c>
      <c r="N12" s="147">
        <v>0</v>
      </c>
    </row>
    <row r="13" spans="2:14" x14ac:dyDescent="0.25">
      <c r="B13" s="1" t="s">
        <v>83</v>
      </c>
      <c r="C13" s="8" t="s">
        <v>315</v>
      </c>
      <c r="D13" s="1" t="s">
        <v>82</v>
      </c>
      <c r="E13" s="4">
        <v>857</v>
      </c>
      <c r="F13" s="18">
        <v>7.5564369093165809E-4</v>
      </c>
      <c r="G13" s="9">
        <v>0</v>
      </c>
      <c r="I13" s="146" t="s">
        <v>135</v>
      </c>
      <c r="J13" s="146" t="s">
        <v>360</v>
      </c>
      <c r="K13" s="146" t="s">
        <v>136</v>
      </c>
      <c r="L13" s="147"/>
      <c r="M13" s="148"/>
      <c r="N13" s="147">
        <v>0</v>
      </c>
    </row>
    <row r="14" spans="2:14" x14ac:dyDescent="0.25">
      <c r="B14" s="1" t="s">
        <v>85</v>
      </c>
      <c r="C14" s="8" t="s">
        <v>315</v>
      </c>
      <c r="D14" s="1" t="s">
        <v>84</v>
      </c>
      <c r="E14" s="4">
        <v>992</v>
      </c>
      <c r="F14" s="18">
        <v>1.5354669794656337E-3</v>
      </c>
      <c r="G14" s="9">
        <v>0</v>
      </c>
      <c r="I14" s="146" t="s">
        <v>137</v>
      </c>
      <c r="J14" s="146" t="s">
        <v>360</v>
      </c>
      <c r="K14" s="146" t="s">
        <v>138</v>
      </c>
      <c r="L14" s="147">
        <v>3227</v>
      </c>
      <c r="M14" s="148">
        <v>1.4795930512495142E-2</v>
      </c>
      <c r="N14" s="147">
        <v>0</v>
      </c>
    </row>
    <row r="15" spans="2:14" x14ac:dyDescent="0.25">
      <c r="B15" s="1" t="s">
        <v>108</v>
      </c>
      <c r="C15" s="8" t="s">
        <v>318</v>
      </c>
      <c r="D15" s="1" t="s">
        <v>10</v>
      </c>
      <c r="E15" s="4">
        <v>77300</v>
      </c>
      <c r="F15" s="18">
        <v>3.6780266653766033E-2</v>
      </c>
      <c r="G15" s="9">
        <v>0</v>
      </c>
      <c r="I15" s="146" t="s">
        <v>139</v>
      </c>
      <c r="J15" s="146" t="s">
        <v>351</v>
      </c>
      <c r="K15" s="146" t="s">
        <v>140</v>
      </c>
      <c r="L15" s="147">
        <v>745</v>
      </c>
      <c r="M15" s="148">
        <v>1.063547281330046E-2</v>
      </c>
      <c r="N15" s="147">
        <v>0</v>
      </c>
    </row>
    <row r="16" spans="2:14" x14ac:dyDescent="0.25">
      <c r="B16" s="1" t="s">
        <v>60</v>
      </c>
      <c r="C16" s="8" t="s">
        <v>318</v>
      </c>
      <c r="D16" s="1" t="s">
        <v>59</v>
      </c>
      <c r="E16" s="4">
        <v>5825</v>
      </c>
      <c r="F16" s="18">
        <v>8.1385120849395802E-3</v>
      </c>
      <c r="G16" s="9">
        <v>0</v>
      </c>
      <c r="I16" s="146" t="s">
        <v>141</v>
      </c>
      <c r="J16" s="146" t="s">
        <v>363</v>
      </c>
      <c r="K16" s="146" t="s">
        <v>142</v>
      </c>
      <c r="L16" s="147">
        <v>7605</v>
      </c>
      <c r="M16" s="148">
        <v>8.243994321501634E-2</v>
      </c>
      <c r="N16" s="147">
        <v>18.7012987012987</v>
      </c>
    </row>
    <row r="17" spans="2:14" x14ac:dyDescent="0.25">
      <c r="B17" s="1" t="s">
        <v>64</v>
      </c>
      <c r="C17" s="8" t="s">
        <v>318</v>
      </c>
      <c r="D17" s="1" t="s">
        <v>63</v>
      </c>
      <c r="E17" s="4">
        <v>71545</v>
      </c>
      <c r="F17" s="18">
        <v>3.744931733284864E-2</v>
      </c>
      <c r="G17" s="9">
        <v>420</v>
      </c>
      <c r="I17" s="146" t="s">
        <v>143</v>
      </c>
      <c r="J17" s="146" t="s">
        <v>363</v>
      </c>
      <c r="K17" s="146" t="s">
        <v>144</v>
      </c>
      <c r="L17" s="147">
        <v>1572</v>
      </c>
      <c r="M17" s="148">
        <v>3.3709353576965813E-2</v>
      </c>
      <c r="N17" s="147">
        <v>26.298701298701296</v>
      </c>
    </row>
    <row r="18" spans="2:14" x14ac:dyDescent="0.25">
      <c r="B18" s="1" t="s">
        <v>76</v>
      </c>
      <c r="C18" s="8" t="s">
        <v>320</v>
      </c>
      <c r="D18" s="1" t="s">
        <v>75</v>
      </c>
      <c r="E18" s="4">
        <v>757</v>
      </c>
      <c r="F18" s="18">
        <v>1.2096770671848572E-3</v>
      </c>
      <c r="G18" s="9">
        <v>0</v>
      </c>
      <c r="I18" s="146" t="s">
        <v>145</v>
      </c>
      <c r="J18" s="146" t="s">
        <v>363</v>
      </c>
      <c r="K18" s="146" t="s">
        <v>146</v>
      </c>
      <c r="L18" s="147">
        <v>281</v>
      </c>
      <c r="M18" s="148">
        <v>4.6513835720152453E-3</v>
      </c>
      <c r="N18" s="147">
        <v>0</v>
      </c>
    </row>
    <row r="19" spans="2:14" x14ac:dyDescent="0.25">
      <c r="B19" s="1" t="s">
        <v>93</v>
      </c>
      <c r="C19" s="8" t="s">
        <v>320</v>
      </c>
      <c r="D19" s="1" t="s">
        <v>92</v>
      </c>
      <c r="E19" s="4">
        <v>871</v>
      </c>
      <c r="F19" s="18">
        <v>1.5245283586344781E-3</v>
      </c>
      <c r="G19" s="9">
        <v>0</v>
      </c>
      <c r="I19" s="146" t="s">
        <v>147</v>
      </c>
      <c r="J19" s="146" t="s">
        <v>363</v>
      </c>
      <c r="K19" s="146" t="s">
        <v>148</v>
      </c>
      <c r="L19" s="147">
        <v>724</v>
      </c>
      <c r="M19" s="148">
        <v>1.3137159955928587E-2</v>
      </c>
      <c r="N19" s="147">
        <v>0</v>
      </c>
    </row>
    <row r="20" spans="2:14" x14ac:dyDescent="0.25">
      <c r="B20" s="1" t="s">
        <v>95</v>
      </c>
      <c r="C20" s="8" t="s">
        <v>320</v>
      </c>
      <c r="D20" s="1" t="s">
        <v>94</v>
      </c>
      <c r="E20" s="4">
        <v>348</v>
      </c>
      <c r="F20" s="18">
        <v>5.611237085622595E-4</v>
      </c>
      <c r="G20" s="9">
        <v>0</v>
      </c>
      <c r="I20" s="146" t="s">
        <v>149</v>
      </c>
      <c r="J20" s="146" t="s">
        <v>351</v>
      </c>
      <c r="K20" s="146" t="s">
        <v>150</v>
      </c>
      <c r="L20" s="147">
        <v>1326</v>
      </c>
      <c r="M20" s="148">
        <v>6.1380729974556689E-3</v>
      </c>
      <c r="N20" s="147">
        <v>0</v>
      </c>
    </row>
    <row r="21" spans="2:14" x14ac:dyDescent="0.25">
      <c r="B21" s="1" t="s">
        <v>110</v>
      </c>
      <c r="C21" s="8" t="s">
        <v>320</v>
      </c>
      <c r="D21" s="1" t="s">
        <v>277</v>
      </c>
      <c r="E21" s="4"/>
      <c r="F21" s="18">
        <v>0</v>
      </c>
      <c r="G21" s="9">
        <v>0</v>
      </c>
      <c r="I21" s="146" t="s">
        <v>151</v>
      </c>
      <c r="J21" s="146" t="s">
        <v>351</v>
      </c>
      <c r="K21" s="146" t="s">
        <v>152</v>
      </c>
      <c r="L21" s="147">
        <v>1161</v>
      </c>
      <c r="M21" s="148">
        <v>4.9447576560077578E-3</v>
      </c>
      <c r="N21" s="147">
        <v>0</v>
      </c>
    </row>
    <row r="22" spans="2:14" x14ac:dyDescent="0.25">
      <c r="B22" s="1" t="s">
        <v>111</v>
      </c>
      <c r="C22" s="8" t="s">
        <v>320</v>
      </c>
      <c r="D22" s="1" t="s">
        <v>278</v>
      </c>
      <c r="E22" s="4"/>
      <c r="F22" s="18">
        <v>0</v>
      </c>
      <c r="G22" s="9">
        <v>0</v>
      </c>
      <c r="I22" s="146" t="s">
        <v>153</v>
      </c>
      <c r="J22" s="146" t="s">
        <v>351</v>
      </c>
      <c r="K22" s="146" t="s">
        <v>154</v>
      </c>
      <c r="L22" s="147">
        <v>256</v>
      </c>
      <c r="M22" s="148">
        <v>8.0458089654963114E-4</v>
      </c>
      <c r="N22" s="147">
        <v>0</v>
      </c>
    </row>
    <row r="23" spans="2:14" x14ac:dyDescent="0.25">
      <c r="B23" s="1" t="s">
        <v>12</v>
      </c>
      <c r="C23" s="8" t="s">
        <v>381</v>
      </c>
      <c r="D23" s="1" t="s">
        <v>11</v>
      </c>
      <c r="E23" s="4">
        <v>44305</v>
      </c>
      <c r="F23" s="18">
        <v>3.0216857697758892E-2</v>
      </c>
      <c r="G23" s="9">
        <v>0</v>
      </c>
      <c r="I23" s="146" t="s">
        <v>155</v>
      </c>
      <c r="J23" s="146" t="s">
        <v>351</v>
      </c>
      <c r="K23" s="146" t="s">
        <v>156</v>
      </c>
      <c r="L23" s="147">
        <v>56</v>
      </c>
      <c r="M23" s="148">
        <v>1.8427950354864002E-4</v>
      </c>
      <c r="N23" s="147">
        <v>0</v>
      </c>
    </row>
    <row r="24" spans="2:14" x14ac:dyDescent="0.25">
      <c r="B24" s="1" t="s">
        <v>13</v>
      </c>
      <c r="C24" s="8" t="s">
        <v>325</v>
      </c>
      <c r="D24" s="1" t="s">
        <v>113</v>
      </c>
      <c r="E24" s="4">
        <v>56608</v>
      </c>
      <c r="F24" s="18">
        <v>3.8075526763943761E-2</v>
      </c>
      <c r="G24" s="9">
        <v>0</v>
      </c>
      <c r="I24" s="146" t="s">
        <v>157</v>
      </c>
      <c r="J24" s="146" t="s">
        <v>351</v>
      </c>
      <c r="K24" s="146" t="s">
        <v>158</v>
      </c>
      <c r="L24" s="147">
        <v>187</v>
      </c>
      <c r="M24" s="148">
        <v>3.0285126082301751E-3</v>
      </c>
      <c r="N24" s="147">
        <v>0</v>
      </c>
    </row>
    <row r="25" spans="2:14" x14ac:dyDescent="0.25">
      <c r="B25" s="1" t="s">
        <v>56</v>
      </c>
      <c r="C25" s="8" t="s">
        <v>325</v>
      </c>
      <c r="D25" s="1" t="s">
        <v>55</v>
      </c>
      <c r="E25" s="4">
        <v>7211</v>
      </c>
      <c r="F25" s="18">
        <v>3.8172476904366225E-3</v>
      </c>
      <c r="G25" s="9">
        <v>73.134780626448332</v>
      </c>
      <c r="I25" s="146" t="s">
        <v>159</v>
      </c>
      <c r="J25" s="146" t="s">
        <v>360</v>
      </c>
      <c r="K25" s="146" t="s">
        <v>160</v>
      </c>
      <c r="L25" s="147">
        <v>32</v>
      </c>
      <c r="M25" s="148">
        <v>1.4781522108668484E-3</v>
      </c>
      <c r="N25" s="147">
        <v>0</v>
      </c>
    </row>
    <row r="26" spans="2:14" x14ac:dyDescent="0.25">
      <c r="B26" s="1" t="s">
        <v>58</v>
      </c>
      <c r="C26" s="8" t="s">
        <v>325</v>
      </c>
      <c r="D26" s="1" t="s">
        <v>57</v>
      </c>
      <c r="E26" s="4">
        <v>18543</v>
      </c>
      <c r="F26" s="18">
        <v>1.035513733021195E-2</v>
      </c>
      <c r="G26" s="9">
        <v>138.49</v>
      </c>
      <c r="I26" s="146" t="s">
        <v>161</v>
      </c>
      <c r="J26" s="146" t="s">
        <v>360</v>
      </c>
      <c r="K26" s="146" t="s">
        <v>162</v>
      </c>
      <c r="L26" s="147">
        <v>45</v>
      </c>
      <c r="M26" s="148">
        <v>1.1697087309083538E-3</v>
      </c>
      <c r="N26" s="147">
        <v>0</v>
      </c>
    </row>
    <row r="27" spans="2:14" x14ac:dyDescent="0.25">
      <c r="B27" s="1" t="s">
        <v>62</v>
      </c>
      <c r="C27" s="8" t="s">
        <v>325</v>
      </c>
      <c r="D27" s="1" t="s">
        <v>61</v>
      </c>
      <c r="E27" s="4">
        <v>26815</v>
      </c>
      <c r="F27" s="18">
        <v>1.7692940434722807E-2</v>
      </c>
      <c r="G27" s="9">
        <v>0</v>
      </c>
      <c r="I27" s="146" t="s">
        <v>163</v>
      </c>
      <c r="J27" s="146" t="s">
        <v>360</v>
      </c>
      <c r="K27" s="146" t="s">
        <v>164</v>
      </c>
      <c r="L27" s="147">
        <v>56</v>
      </c>
      <c r="M27" s="148">
        <v>2.1880320763857744E-3</v>
      </c>
      <c r="N27" s="147">
        <v>0</v>
      </c>
    </row>
    <row r="28" spans="2:14" x14ac:dyDescent="0.25">
      <c r="B28" s="1" t="s">
        <v>14</v>
      </c>
      <c r="C28" s="8" t="s">
        <v>323</v>
      </c>
      <c r="D28" s="1" t="s">
        <v>114</v>
      </c>
      <c r="E28" s="4">
        <v>12380</v>
      </c>
      <c r="F28" s="18">
        <v>9.0445466214200323E-3</v>
      </c>
      <c r="G28" s="9">
        <v>0</v>
      </c>
      <c r="I28" s="146" t="s">
        <v>165</v>
      </c>
      <c r="J28" s="146" t="s">
        <v>360</v>
      </c>
      <c r="K28" s="146" t="s">
        <v>166</v>
      </c>
      <c r="L28" s="147">
        <v>93</v>
      </c>
      <c r="M28" s="148">
        <v>3.2982815198249558E-3</v>
      </c>
      <c r="N28" s="147">
        <v>0</v>
      </c>
    </row>
    <row r="29" spans="2:14" x14ac:dyDescent="0.25">
      <c r="B29" s="1" t="s">
        <v>87</v>
      </c>
      <c r="C29" s="8" t="s">
        <v>323</v>
      </c>
      <c r="D29" s="1" t="s">
        <v>86</v>
      </c>
      <c r="E29" s="4">
        <v>1510</v>
      </c>
      <c r="F29" s="18">
        <v>2.3700391633428774E-3</v>
      </c>
      <c r="G29" s="9">
        <v>0</v>
      </c>
      <c r="I29" s="146" t="s">
        <v>167</v>
      </c>
      <c r="J29" s="146" t="s">
        <v>360</v>
      </c>
      <c r="K29" s="146" t="s">
        <v>168</v>
      </c>
      <c r="L29" s="147">
        <v>68</v>
      </c>
      <c r="M29" s="148">
        <v>2.3851469475090099E-3</v>
      </c>
      <c r="N29" s="147">
        <v>0</v>
      </c>
    </row>
    <row r="30" spans="2:14" x14ac:dyDescent="0.25">
      <c r="B30" s="1" t="s">
        <v>97</v>
      </c>
      <c r="C30" s="8" t="s">
        <v>323</v>
      </c>
      <c r="D30" s="1" t="s">
        <v>96</v>
      </c>
      <c r="E30" s="4">
        <v>447</v>
      </c>
      <c r="F30" s="18">
        <v>9.804432053614968E-4</v>
      </c>
      <c r="G30" s="9">
        <v>0</v>
      </c>
      <c r="I30" s="146" t="s">
        <v>169</v>
      </c>
      <c r="J30" s="146" t="s">
        <v>360</v>
      </c>
      <c r="K30" s="146" t="s">
        <v>170</v>
      </c>
      <c r="L30" s="147">
        <v>51</v>
      </c>
      <c r="M30" s="148">
        <v>1.2775321997671137E-3</v>
      </c>
      <c r="N30" s="147">
        <v>0</v>
      </c>
    </row>
    <row r="31" spans="2:14" x14ac:dyDescent="0.25">
      <c r="B31" s="1" t="s">
        <v>99</v>
      </c>
      <c r="C31" s="8" t="s">
        <v>323</v>
      </c>
      <c r="D31" s="1" t="s">
        <v>98</v>
      </c>
      <c r="E31" s="4">
        <v>190</v>
      </c>
      <c r="F31" s="18">
        <v>2.5894849375650568E-4</v>
      </c>
      <c r="G31" s="9">
        <v>0</v>
      </c>
      <c r="I31" s="146" t="s">
        <v>171</v>
      </c>
      <c r="J31" s="146" t="s">
        <v>360</v>
      </c>
      <c r="K31" s="146" t="s">
        <v>172</v>
      </c>
      <c r="L31" s="147">
        <v>363</v>
      </c>
      <c r="M31" s="148">
        <v>3.8464278184694445E-3</v>
      </c>
      <c r="N31" s="147">
        <v>0</v>
      </c>
    </row>
    <row r="32" spans="2:14" x14ac:dyDescent="0.25">
      <c r="B32" s="1" t="s">
        <v>15</v>
      </c>
      <c r="C32" s="8" t="s">
        <v>329</v>
      </c>
      <c r="D32" s="1" t="s">
        <v>115</v>
      </c>
      <c r="E32" s="4">
        <v>28594</v>
      </c>
      <c r="F32" s="18">
        <v>2.0070505008137236E-2</v>
      </c>
      <c r="G32" s="9">
        <v>0</v>
      </c>
      <c r="I32" s="146" t="s">
        <v>173</v>
      </c>
      <c r="J32" s="146" t="s">
        <v>360</v>
      </c>
      <c r="K32" s="146" t="s">
        <v>174</v>
      </c>
      <c r="L32" s="147">
        <v>9716</v>
      </c>
      <c r="M32" s="148">
        <v>6.159587909388789E-2</v>
      </c>
      <c r="N32" s="147">
        <v>0</v>
      </c>
    </row>
    <row r="33" spans="2:14" x14ac:dyDescent="0.25">
      <c r="B33" s="1" t="s">
        <v>16</v>
      </c>
      <c r="C33" s="8" t="s">
        <v>329</v>
      </c>
      <c r="D33" s="1" t="s">
        <v>116</v>
      </c>
      <c r="E33" s="4">
        <v>53156</v>
      </c>
      <c r="F33" s="18">
        <v>3.886361247939045E-2</v>
      </c>
      <c r="G33" s="9">
        <v>0</v>
      </c>
      <c r="I33" s="146" t="s">
        <v>175</v>
      </c>
      <c r="J33" s="146" t="s">
        <v>360</v>
      </c>
      <c r="K33" s="146" t="s">
        <v>176</v>
      </c>
      <c r="L33" s="147">
        <v>10963</v>
      </c>
      <c r="M33" s="148">
        <v>4.709143404220676E-2</v>
      </c>
      <c r="N33" s="147">
        <v>168.3</v>
      </c>
    </row>
    <row r="34" spans="2:14" x14ac:dyDescent="0.25">
      <c r="B34" s="1" t="s">
        <v>17</v>
      </c>
      <c r="C34" s="8" t="s">
        <v>329</v>
      </c>
      <c r="D34" s="1" t="s">
        <v>117</v>
      </c>
      <c r="E34" s="4">
        <v>20400</v>
      </c>
      <c r="F34" s="18">
        <v>1.3097824156578876E-2</v>
      </c>
      <c r="G34" s="9">
        <v>0</v>
      </c>
      <c r="I34" s="146" t="s">
        <v>177</v>
      </c>
      <c r="J34" s="146" t="s">
        <v>360</v>
      </c>
      <c r="K34" s="146" t="s">
        <v>178</v>
      </c>
      <c r="L34" s="147">
        <v>28696</v>
      </c>
      <c r="M34" s="148">
        <v>9.5024412905414413E-2</v>
      </c>
      <c r="N34" s="147">
        <v>0</v>
      </c>
    </row>
    <row r="35" spans="2:14" x14ac:dyDescent="0.25">
      <c r="B35" s="1" t="s">
        <v>101</v>
      </c>
      <c r="C35" s="8" t="s">
        <v>331</v>
      </c>
      <c r="D35" s="1" t="s">
        <v>100</v>
      </c>
      <c r="E35" s="4">
        <v>256</v>
      </c>
      <c r="F35" s="18">
        <v>8.7560326413033899E-4</v>
      </c>
      <c r="G35" s="9">
        <v>0</v>
      </c>
      <c r="I35" s="146" t="s">
        <v>179</v>
      </c>
      <c r="J35" s="146" t="s">
        <v>360</v>
      </c>
      <c r="K35" s="146" t="s">
        <v>180</v>
      </c>
      <c r="L35" s="147">
        <v>1020</v>
      </c>
      <c r="M35" s="148">
        <v>5.5039402159979779E-3</v>
      </c>
      <c r="N35" s="147">
        <v>0</v>
      </c>
    </row>
    <row r="36" spans="2:14" x14ac:dyDescent="0.25">
      <c r="B36" s="1" t="s">
        <v>103</v>
      </c>
      <c r="C36" s="8" t="s">
        <v>331</v>
      </c>
      <c r="D36" s="1" t="s">
        <v>102</v>
      </c>
      <c r="E36" s="4">
        <v>138</v>
      </c>
      <c r="F36" s="18">
        <v>7.0825680939427176E-4</v>
      </c>
      <c r="G36" s="9">
        <v>0</v>
      </c>
      <c r="I36" s="146" t="s">
        <v>181</v>
      </c>
      <c r="J36" s="146" t="s">
        <v>360</v>
      </c>
      <c r="K36" s="146" t="s">
        <v>182</v>
      </c>
      <c r="L36" s="147">
        <v>8063</v>
      </c>
      <c r="M36" s="148">
        <v>3.5120155888364812E-2</v>
      </c>
      <c r="N36" s="147">
        <v>117</v>
      </c>
    </row>
    <row r="37" spans="2:14" x14ac:dyDescent="0.25">
      <c r="B37" s="1" t="s">
        <v>105</v>
      </c>
      <c r="C37" s="8" t="s">
        <v>331</v>
      </c>
      <c r="D37" s="1" t="s">
        <v>104</v>
      </c>
      <c r="E37" s="4">
        <v>632</v>
      </c>
      <c r="F37" s="18">
        <v>1.861607377895603E-3</v>
      </c>
      <c r="G37" s="9">
        <v>0</v>
      </c>
      <c r="I37" s="146" t="s">
        <v>183</v>
      </c>
      <c r="J37" s="146" t="s">
        <v>340</v>
      </c>
      <c r="K37" s="146" t="s">
        <v>184</v>
      </c>
      <c r="L37" s="147"/>
      <c r="M37" s="148"/>
      <c r="N37" s="147">
        <v>0</v>
      </c>
    </row>
    <row r="38" spans="2:14" x14ac:dyDescent="0.25">
      <c r="B38" s="1" t="s">
        <v>19</v>
      </c>
      <c r="C38" s="8" t="s">
        <v>334</v>
      </c>
      <c r="D38" s="1" t="s">
        <v>18</v>
      </c>
      <c r="E38" s="4">
        <v>4607</v>
      </c>
      <c r="F38" s="18">
        <v>3.3378279960866964E-3</v>
      </c>
      <c r="G38" s="9">
        <v>0</v>
      </c>
      <c r="I38" s="146" t="s">
        <v>185</v>
      </c>
      <c r="J38" s="146" t="s">
        <v>357</v>
      </c>
      <c r="K38" s="146" t="s">
        <v>186</v>
      </c>
      <c r="L38" s="147">
        <v>706</v>
      </c>
      <c r="M38" s="148">
        <v>9.2667112595061375E-3</v>
      </c>
      <c r="N38" s="147">
        <v>0</v>
      </c>
    </row>
    <row r="39" spans="2:14" x14ac:dyDescent="0.25">
      <c r="B39" s="1" t="s">
        <v>21</v>
      </c>
      <c r="C39" s="8" t="s">
        <v>334</v>
      </c>
      <c r="D39" s="1" t="s">
        <v>20</v>
      </c>
      <c r="E39" s="4">
        <v>9116</v>
      </c>
      <c r="F39" s="18">
        <v>1.1255923242308776E-2</v>
      </c>
      <c r="G39" s="9">
        <v>0</v>
      </c>
      <c r="I39" s="146" t="s">
        <v>187</v>
      </c>
      <c r="J39" s="146" t="s">
        <v>357</v>
      </c>
      <c r="K39" s="146" t="s">
        <v>188</v>
      </c>
      <c r="L39" s="147">
        <v>146</v>
      </c>
      <c r="M39" s="148">
        <v>2.8523605228378242E-3</v>
      </c>
      <c r="N39" s="147">
        <v>0</v>
      </c>
    </row>
    <row r="40" spans="2:14" x14ac:dyDescent="0.25">
      <c r="B40" s="1" t="s">
        <v>24</v>
      </c>
      <c r="C40" s="8" t="s">
        <v>334</v>
      </c>
      <c r="D40" s="1" t="s">
        <v>23</v>
      </c>
      <c r="E40" s="4">
        <v>9298</v>
      </c>
      <c r="F40" s="18">
        <v>9.4276496620780068E-3</v>
      </c>
      <c r="G40" s="9">
        <v>0</v>
      </c>
      <c r="I40" s="146" t="s">
        <v>189</v>
      </c>
      <c r="J40" s="146" t="s">
        <v>354</v>
      </c>
      <c r="K40" s="146" t="s">
        <v>190</v>
      </c>
      <c r="L40" s="147">
        <v>2015</v>
      </c>
      <c r="M40" s="148">
        <v>2.3782525877020885E-2</v>
      </c>
      <c r="N40" s="147">
        <v>0</v>
      </c>
    </row>
    <row r="41" spans="2:14" x14ac:dyDescent="0.25">
      <c r="B41" s="1" t="s">
        <v>26</v>
      </c>
      <c r="C41" s="8" t="s">
        <v>334</v>
      </c>
      <c r="D41" s="1" t="s">
        <v>25</v>
      </c>
      <c r="E41" s="4">
        <v>32116</v>
      </c>
      <c r="F41" s="18">
        <v>1.7467108183771059E-2</v>
      </c>
      <c r="G41" s="9">
        <v>0</v>
      </c>
      <c r="I41" s="146" t="s">
        <v>191</v>
      </c>
      <c r="J41" s="146" t="s">
        <v>351</v>
      </c>
      <c r="K41" s="146" t="s">
        <v>192</v>
      </c>
      <c r="L41" s="147">
        <v>118</v>
      </c>
      <c r="M41" s="148">
        <v>2.7713205121643481E-3</v>
      </c>
      <c r="N41" s="147">
        <v>0</v>
      </c>
    </row>
    <row r="42" spans="2:14" x14ac:dyDescent="0.25">
      <c r="B42" s="1" t="s">
        <v>109</v>
      </c>
      <c r="C42" s="8" t="s">
        <v>334</v>
      </c>
      <c r="D42" s="1" t="s">
        <v>286</v>
      </c>
      <c r="E42" s="4"/>
      <c r="F42" s="18">
        <v>1.0732001908519749E-4</v>
      </c>
      <c r="G42" s="9">
        <v>0</v>
      </c>
      <c r="I42" s="146" t="s">
        <v>193</v>
      </c>
      <c r="J42" s="146" t="s">
        <v>351</v>
      </c>
      <c r="K42" s="146" t="s">
        <v>194</v>
      </c>
      <c r="L42" s="147"/>
      <c r="M42" s="148">
        <v>8.7387907353492548E-5</v>
      </c>
      <c r="N42" s="147">
        <v>0</v>
      </c>
    </row>
    <row r="43" spans="2:14" x14ac:dyDescent="0.25">
      <c r="B43" s="1" t="s">
        <v>89</v>
      </c>
      <c r="C43" s="8" t="s">
        <v>334</v>
      </c>
      <c r="D43" s="1" t="s">
        <v>88</v>
      </c>
      <c r="E43" s="4">
        <v>133</v>
      </c>
      <c r="F43" s="18">
        <v>1.183260098572305E-3</v>
      </c>
      <c r="G43" s="9">
        <v>0</v>
      </c>
      <c r="I43" s="146" t="s">
        <v>195</v>
      </c>
      <c r="J43" s="146" t="s">
        <v>360</v>
      </c>
      <c r="K43" s="146" t="s">
        <v>196</v>
      </c>
      <c r="L43" s="147">
        <v>218</v>
      </c>
      <c r="M43" s="148">
        <v>4.7425689354883326E-3</v>
      </c>
      <c r="N43" s="147">
        <v>0</v>
      </c>
    </row>
    <row r="44" spans="2:14" x14ac:dyDescent="0.25">
      <c r="B44" s="1" t="s">
        <v>28</v>
      </c>
      <c r="C44" s="8" t="s">
        <v>337</v>
      </c>
      <c r="D44" s="1" t="s">
        <v>27</v>
      </c>
      <c r="E44" s="4">
        <v>65026</v>
      </c>
      <c r="F44" s="18">
        <v>5.1378135173533068E-2</v>
      </c>
      <c r="G44" s="9">
        <v>0</v>
      </c>
      <c r="I44" s="146" t="s">
        <v>197</v>
      </c>
      <c r="J44" s="146" t="s">
        <v>360</v>
      </c>
      <c r="K44" s="146" t="s">
        <v>198</v>
      </c>
      <c r="L44" s="147">
        <v>162</v>
      </c>
      <c r="M44" s="148">
        <v>2.9935633728462008E-3</v>
      </c>
      <c r="N44" s="147">
        <v>0</v>
      </c>
    </row>
    <row r="45" spans="2:14" x14ac:dyDescent="0.25">
      <c r="B45" s="1" t="s">
        <v>30</v>
      </c>
      <c r="C45" s="8" t="s">
        <v>337</v>
      </c>
      <c r="D45" s="1" t="s">
        <v>29</v>
      </c>
      <c r="E45" s="4">
        <v>46511</v>
      </c>
      <c r="F45" s="18">
        <v>3.348474320761171E-2</v>
      </c>
      <c r="G45" s="9">
        <v>0</v>
      </c>
      <c r="I45" s="146" t="s">
        <v>199</v>
      </c>
      <c r="J45" s="146" t="s">
        <v>360</v>
      </c>
      <c r="K45" s="146" t="s">
        <v>200</v>
      </c>
      <c r="L45" s="147">
        <v>175</v>
      </c>
      <c r="M45" s="148">
        <v>1.8415541569765381E-3</v>
      </c>
      <c r="N45" s="147">
        <v>0</v>
      </c>
    </row>
    <row r="46" spans="2:14" x14ac:dyDescent="0.25">
      <c r="B46" s="1" t="s">
        <v>32</v>
      </c>
      <c r="C46" s="8" t="s">
        <v>340</v>
      </c>
      <c r="D46" s="1" t="s">
        <v>31</v>
      </c>
      <c r="E46" s="4">
        <v>3566</v>
      </c>
      <c r="F46" s="18">
        <v>8.9964559603098997E-3</v>
      </c>
      <c r="G46" s="9">
        <v>0</v>
      </c>
      <c r="I46" s="146" t="s">
        <v>201</v>
      </c>
      <c r="J46" s="146" t="s">
        <v>360</v>
      </c>
      <c r="K46" s="146" t="s">
        <v>202</v>
      </c>
      <c r="L46" s="147"/>
      <c r="M46" s="148">
        <v>0</v>
      </c>
      <c r="N46" s="147">
        <v>0</v>
      </c>
    </row>
    <row r="47" spans="2:14" x14ac:dyDescent="0.25">
      <c r="B47" s="1" t="s">
        <v>34</v>
      </c>
      <c r="C47" s="8" t="s">
        <v>340</v>
      </c>
      <c r="D47" s="1" t="s">
        <v>33</v>
      </c>
      <c r="E47" s="4">
        <v>16121</v>
      </c>
      <c r="F47" s="18">
        <v>1.8948673931794016E-2</v>
      </c>
      <c r="G47" s="9">
        <v>0</v>
      </c>
      <c r="I47" s="146" t="s">
        <v>203</v>
      </c>
      <c r="J47" s="146" t="s">
        <v>354</v>
      </c>
      <c r="K47" s="146" t="s">
        <v>204</v>
      </c>
      <c r="L47" s="147">
        <v>1222</v>
      </c>
      <c r="M47" s="148">
        <v>2.0395347648200758E-2</v>
      </c>
      <c r="N47" s="147">
        <v>0</v>
      </c>
    </row>
    <row r="48" spans="2:14" x14ac:dyDescent="0.25">
      <c r="B48" s="1" t="s">
        <v>36</v>
      </c>
      <c r="C48" s="8" t="s">
        <v>340</v>
      </c>
      <c r="D48" s="1" t="s">
        <v>35</v>
      </c>
      <c r="E48" s="4">
        <v>35717</v>
      </c>
      <c r="F48" s="18">
        <v>3.2211841626259688E-2</v>
      </c>
      <c r="G48" s="9">
        <v>0</v>
      </c>
      <c r="I48" s="146" t="s">
        <v>205</v>
      </c>
      <c r="J48" s="146" t="s">
        <v>363</v>
      </c>
      <c r="K48" s="146" t="s">
        <v>206</v>
      </c>
      <c r="L48" s="147">
        <v>375</v>
      </c>
      <c r="M48" s="148">
        <v>6.2438592748416911E-3</v>
      </c>
      <c r="N48" s="147">
        <v>0</v>
      </c>
    </row>
    <row r="49" spans="2:14" x14ac:dyDescent="0.25">
      <c r="B49" s="1" t="s">
        <v>38</v>
      </c>
      <c r="C49" s="8" t="s">
        <v>340</v>
      </c>
      <c r="D49" s="1" t="s">
        <v>37</v>
      </c>
      <c r="E49" s="4">
        <v>93375</v>
      </c>
      <c r="F49" s="18">
        <v>6.2754146725876522E-2</v>
      </c>
      <c r="G49" s="9">
        <v>0</v>
      </c>
      <c r="I49" s="146" t="s">
        <v>443</v>
      </c>
      <c r="J49" s="146" t="s">
        <v>363</v>
      </c>
      <c r="K49" s="146" t="s">
        <v>444</v>
      </c>
      <c r="L49" s="147"/>
      <c r="M49" s="148">
        <v>0</v>
      </c>
      <c r="N49" s="147">
        <v>0</v>
      </c>
    </row>
    <row r="50" spans="2:14" x14ac:dyDescent="0.25">
      <c r="B50" s="1" t="s">
        <v>66</v>
      </c>
      <c r="C50" s="8" t="s">
        <v>340</v>
      </c>
      <c r="D50" s="1" t="s">
        <v>65</v>
      </c>
      <c r="E50" s="4">
        <v>10780</v>
      </c>
      <c r="F50" s="18">
        <v>8.405029281364846E-3</v>
      </c>
      <c r="G50" s="9">
        <v>0</v>
      </c>
      <c r="I50" s="146" t="s">
        <v>445</v>
      </c>
      <c r="J50" s="146" t="s">
        <v>363</v>
      </c>
      <c r="K50" s="146" t="s">
        <v>446</v>
      </c>
      <c r="L50" s="147">
        <v>65</v>
      </c>
      <c r="M50" s="148">
        <v>0</v>
      </c>
      <c r="N50" s="147">
        <v>0</v>
      </c>
    </row>
    <row r="51" spans="2:14" x14ac:dyDescent="0.25">
      <c r="B51" s="40" t="s">
        <v>107</v>
      </c>
      <c r="C51" s="8" t="s">
        <v>340</v>
      </c>
      <c r="D51" s="40" t="s">
        <v>106</v>
      </c>
      <c r="E51" s="4">
        <v>551</v>
      </c>
      <c r="F51" s="18">
        <v>1.1671469766629679E-3</v>
      </c>
      <c r="G51" s="4">
        <v>0</v>
      </c>
      <c r="I51" s="150" t="s">
        <v>207</v>
      </c>
      <c r="J51" s="146" t="s">
        <v>363</v>
      </c>
      <c r="K51" s="150" t="s">
        <v>208</v>
      </c>
      <c r="L51" s="147">
        <v>1</v>
      </c>
      <c r="M51" s="148">
        <v>4.1324403964367815E-5</v>
      </c>
      <c r="N51" s="147">
        <v>0</v>
      </c>
    </row>
    <row r="52" spans="2:14" x14ac:dyDescent="0.25">
      <c r="B52" s="1" t="s">
        <v>183</v>
      </c>
      <c r="C52" s="8" t="s">
        <v>340</v>
      </c>
      <c r="D52" s="1" t="s">
        <v>184</v>
      </c>
      <c r="E52" s="4">
        <v>168</v>
      </c>
      <c r="F52" s="18">
        <v>2.1668459668180068E-4</v>
      </c>
      <c r="G52" s="4">
        <v>0</v>
      </c>
      <c r="I52" s="146" t="s">
        <v>209</v>
      </c>
      <c r="J52" s="146" t="s">
        <v>354</v>
      </c>
      <c r="K52" s="146" t="s">
        <v>210</v>
      </c>
      <c r="L52" s="147">
        <v>553</v>
      </c>
      <c r="M52" s="148">
        <v>1.0705432732069989E-2</v>
      </c>
      <c r="N52" s="147">
        <v>0</v>
      </c>
    </row>
    <row r="53" spans="2:14" x14ac:dyDescent="0.25">
      <c r="B53" s="1" t="s">
        <v>263</v>
      </c>
      <c r="C53" s="8" t="s">
        <v>340</v>
      </c>
      <c r="D53" s="1" t="s">
        <v>264</v>
      </c>
      <c r="E53" s="4">
        <v>9577</v>
      </c>
      <c r="F53" s="18">
        <v>8.2846308985759531E-5</v>
      </c>
      <c r="G53" s="4">
        <v>0</v>
      </c>
      <c r="I53" s="146" t="s">
        <v>211</v>
      </c>
      <c r="J53" s="146" t="s">
        <v>354</v>
      </c>
      <c r="K53" s="146" t="s">
        <v>212</v>
      </c>
      <c r="L53" s="147">
        <v>615</v>
      </c>
      <c r="M53" s="148">
        <v>1.2121888004483217E-2</v>
      </c>
      <c r="N53" s="147">
        <v>0</v>
      </c>
    </row>
    <row r="54" spans="2:14" x14ac:dyDescent="0.25">
      <c r="B54" s="1" t="s">
        <v>40</v>
      </c>
      <c r="C54" s="8" t="s">
        <v>344</v>
      </c>
      <c r="D54" s="1" t="s">
        <v>39</v>
      </c>
      <c r="E54" s="4">
        <v>4838</v>
      </c>
      <c r="F54" s="18">
        <v>2.5623625212124993E-3</v>
      </c>
      <c r="G54" s="4">
        <v>81.963705820626274</v>
      </c>
      <c r="I54" s="146" t="s">
        <v>213</v>
      </c>
      <c r="J54" s="146" t="s">
        <v>354</v>
      </c>
      <c r="K54" s="146" t="s">
        <v>214</v>
      </c>
      <c r="L54" s="147">
        <v>972</v>
      </c>
      <c r="M54" s="148">
        <v>1.2891120823976244E-2</v>
      </c>
      <c r="N54" s="147">
        <v>0</v>
      </c>
    </row>
    <row r="55" spans="2:14" x14ac:dyDescent="0.25">
      <c r="B55" s="1" t="s">
        <v>42</v>
      </c>
      <c r="C55" s="8" t="s">
        <v>345</v>
      </c>
      <c r="D55" s="1" t="s">
        <v>41</v>
      </c>
      <c r="E55" s="4">
        <v>115748</v>
      </c>
      <c r="F55" s="18">
        <v>6.7713640982012976E-2</v>
      </c>
      <c r="G55" s="4">
        <v>0</v>
      </c>
      <c r="I55" s="146" t="s">
        <v>215</v>
      </c>
      <c r="J55" s="146" t="s">
        <v>354</v>
      </c>
      <c r="K55" s="146" t="s">
        <v>216</v>
      </c>
      <c r="L55" s="147">
        <v>1309</v>
      </c>
      <c r="M55" s="148">
        <v>1.880754497427738E-2</v>
      </c>
      <c r="N55" s="147">
        <v>0</v>
      </c>
    </row>
    <row r="56" spans="2:14" x14ac:dyDescent="0.25">
      <c r="B56" s="1" t="s">
        <v>44</v>
      </c>
      <c r="C56" s="8" t="s">
        <v>345</v>
      </c>
      <c r="D56" s="1" t="s">
        <v>43</v>
      </c>
      <c r="E56" s="4">
        <v>75669</v>
      </c>
      <c r="F56" s="18">
        <v>4.8272826612290293E-2</v>
      </c>
      <c r="G56" s="4">
        <v>0</v>
      </c>
      <c r="I56" s="146" t="s">
        <v>217</v>
      </c>
      <c r="J56" s="146" t="s">
        <v>354</v>
      </c>
      <c r="K56" s="146" t="s">
        <v>218</v>
      </c>
      <c r="L56" s="147">
        <v>508</v>
      </c>
      <c r="M56" s="148">
        <v>7.3003546395474204E-3</v>
      </c>
      <c r="N56" s="147">
        <v>0</v>
      </c>
    </row>
    <row r="57" spans="2:14" x14ac:dyDescent="0.25">
      <c r="B57" s="1" t="s">
        <v>52</v>
      </c>
      <c r="C57" s="8" t="s">
        <v>345</v>
      </c>
      <c r="D57" s="1" t="s">
        <v>51</v>
      </c>
      <c r="E57" s="4">
        <v>2888</v>
      </c>
      <c r="F57" s="18">
        <v>1.5750978984982434E-3</v>
      </c>
      <c r="G57" s="4">
        <v>28.667919495554035</v>
      </c>
      <c r="I57" s="146" t="s">
        <v>447</v>
      </c>
      <c r="J57" s="146" t="s">
        <v>354</v>
      </c>
      <c r="K57" s="146" t="s">
        <v>448</v>
      </c>
      <c r="L57" s="147"/>
      <c r="M57" s="148">
        <v>2.1372485250035678E-4</v>
      </c>
      <c r="N57" s="147">
        <v>0</v>
      </c>
    </row>
    <row r="58" spans="2:14" x14ac:dyDescent="0.25">
      <c r="B58" s="1" t="s">
        <v>68</v>
      </c>
      <c r="C58" s="8" t="s">
        <v>345</v>
      </c>
      <c r="D58" s="1" t="s">
        <v>67</v>
      </c>
      <c r="E58" s="4">
        <v>3918</v>
      </c>
      <c r="F58" s="18">
        <v>2.3168067908873866E-3</v>
      </c>
      <c r="G58" s="4">
        <v>70</v>
      </c>
      <c r="I58" s="146" t="s">
        <v>219</v>
      </c>
      <c r="J58" s="146" t="s">
        <v>366</v>
      </c>
      <c r="K58" s="146" t="s">
        <v>220</v>
      </c>
      <c r="L58" s="147">
        <v>1677</v>
      </c>
      <c r="M58" s="148">
        <v>3.2033800188614722E-2</v>
      </c>
      <c r="N58" s="147">
        <v>0</v>
      </c>
    </row>
    <row r="59" spans="2:14" x14ac:dyDescent="0.25">
      <c r="B59" s="1" t="s">
        <v>70</v>
      </c>
      <c r="C59" s="8" t="s">
        <v>345</v>
      </c>
      <c r="D59" s="1" t="s">
        <v>69</v>
      </c>
      <c r="E59" s="4">
        <v>3723</v>
      </c>
      <c r="F59" s="18">
        <v>5.152143040946155E-3</v>
      </c>
      <c r="G59" s="4">
        <v>70</v>
      </c>
      <c r="I59" s="146" t="s">
        <v>221</v>
      </c>
      <c r="J59" s="146" t="s">
        <v>366</v>
      </c>
      <c r="K59" s="146" t="s">
        <v>222</v>
      </c>
      <c r="L59" s="147">
        <v>1224</v>
      </c>
      <c r="M59" s="148">
        <v>2.1208409875153725E-2</v>
      </c>
      <c r="N59" s="147">
        <v>0</v>
      </c>
    </row>
    <row r="60" spans="2:14" x14ac:dyDescent="0.25">
      <c r="B60" s="1" t="s">
        <v>78</v>
      </c>
      <c r="C60" s="8" t="s">
        <v>345</v>
      </c>
      <c r="D60" s="1" t="s">
        <v>53</v>
      </c>
      <c r="E60" s="4">
        <v>11145</v>
      </c>
      <c r="F60" s="18">
        <v>1.593916427227925E-2</v>
      </c>
      <c r="G60" s="4">
        <v>272</v>
      </c>
      <c r="I60" s="146" t="s">
        <v>223</v>
      </c>
      <c r="J60" s="146" t="s">
        <v>366</v>
      </c>
      <c r="K60" s="146" t="s">
        <v>224</v>
      </c>
      <c r="L60" s="147">
        <v>203</v>
      </c>
      <c r="M60" s="148">
        <v>4.40903944793443E-3</v>
      </c>
      <c r="N60" s="147">
        <v>0</v>
      </c>
    </row>
    <row r="61" spans="2:14" x14ac:dyDescent="0.25">
      <c r="B61" s="1" t="s">
        <v>79</v>
      </c>
      <c r="C61" s="8" t="s">
        <v>345</v>
      </c>
      <c r="D61" s="1" t="s">
        <v>118</v>
      </c>
      <c r="E61" s="4">
        <v>3144</v>
      </c>
      <c r="F61" s="18">
        <v>3.795392846487776E-3</v>
      </c>
      <c r="G61" s="4">
        <v>0</v>
      </c>
      <c r="I61" s="146" t="s">
        <v>225</v>
      </c>
      <c r="J61" s="146" t="s">
        <v>366</v>
      </c>
      <c r="K61" s="146" t="s">
        <v>226</v>
      </c>
      <c r="L61" s="147">
        <v>295</v>
      </c>
      <c r="M61" s="148">
        <v>4.4061733152640165E-3</v>
      </c>
      <c r="N61" s="147">
        <v>0</v>
      </c>
    </row>
    <row r="62" spans="2:14" x14ac:dyDescent="0.25">
      <c r="B62" s="1" t="s">
        <v>48</v>
      </c>
      <c r="C62" s="8" t="s">
        <v>348</v>
      </c>
      <c r="D62" s="1" t="s">
        <v>47</v>
      </c>
      <c r="E62" s="4">
        <v>78939</v>
      </c>
      <c r="F62" s="18">
        <v>4.3289271263530459E-2</v>
      </c>
      <c r="G62" s="4">
        <v>0</v>
      </c>
      <c r="I62" s="146" t="s">
        <v>227</v>
      </c>
      <c r="J62" s="146" t="s">
        <v>366</v>
      </c>
      <c r="K62" s="146" t="s">
        <v>228</v>
      </c>
      <c r="L62" s="147">
        <v>248</v>
      </c>
      <c r="M62" s="148">
        <v>5.8145457593489352E-3</v>
      </c>
      <c r="N62" s="147">
        <v>0</v>
      </c>
    </row>
    <row r="63" spans="2:14" x14ac:dyDescent="0.25">
      <c r="B63" s="1" t="s">
        <v>50</v>
      </c>
      <c r="C63" s="8" t="s">
        <v>348</v>
      </c>
      <c r="D63" s="1" t="s">
        <v>49</v>
      </c>
      <c r="E63" s="4">
        <v>143400</v>
      </c>
      <c r="F63" s="18">
        <v>8.4040234172832476E-2</v>
      </c>
      <c r="G63" s="4">
        <v>546.29999999999984</v>
      </c>
      <c r="I63" s="146" t="s">
        <v>229</v>
      </c>
      <c r="J63" s="146" t="s">
        <v>369</v>
      </c>
      <c r="K63" s="146" t="s">
        <v>230</v>
      </c>
      <c r="L63" s="147">
        <v>1136</v>
      </c>
      <c r="M63" s="148">
        <v>1.621160186151557E-2</v>
      </c>
      <c r="N63" s="147">
        <v>0</v>
      </c>
    </row>
    <row r="64" spans="2:14" x14ac:dyDescent="0.25">
      <c r="B64" s="1" t="s">
        <v>54</v>
      </c>
      <c r="C64" s="8" t="s">
        <v>350</v>
      </c>
      <c r="D64" s="1" t="s">
        <v>45</v>
      </c>
      <c r="E64" s="4">
        <v>59068</v>
      </c>
      <c r="F64" s="18">
        <v>3.5932382790857857E-2</v>
      </c>
      <c r="G64" s="4">
        <v>699</v>
      </c>
      <c r="I64" s="146" t="s">
        <v>231</v>
      </c>
      <c r="J64" s="146" t="s">
        <v>369</v>
      </c>
      <c r="K64" s="146" t="s">
        <v>232</v>
      </c>
      <c r="L64" s="147">
        <v>167</v>
      </c>
      <c r="M64" s="148">
        <v>3.1093330808802276E-3</v>
      </c>
      <c r="N64" s="147">
        <v>0</v>
      </c>
    </row>
    <row r="65" spans="2:14" x14ac:dyDescent="0.25">
      <c r="B65" s="1" t="s">
        <v>77</v>
      </c>
      <c r="C65" s="8" t="s">
        <v>473</v>
      </c>
      <c r="D65" s="1" t="s">
        <v>46</v>
      </c>
      <c r="E65" s="4">
        <v>27009</v>
      </c>
      <c r="F65" s="18">
        <v>1.3449282390248859E-2</v>
      </c>
      <c r="G65" s="4">
        <v>193</v>
      </c>
      <c r="I65" s="146" t="s">
        <v>233</v>
      </c>
      <c r="J65" s="146" t="s">
        <v>369</v>
      </c>
      <c r="K65" s="146" t="s">
        <v>234</v>
      </c>
      <c r="L65" s="147">
        <v>427</v>
      </c>
      <c r="M65" s="148">
        <v>5.4918322296005238E-3</v>
      </c>
      <c r="N65" s="147">
        <v>0</v>
      </c>
    </row>
    <row r="66" spans="2:14" x14ac:dyDescent="0.25">
      <c r="B66" s="1" t="s">
        <v>471</v>
      </c>
      <c r="C66" s="8" t="s">
        <v>474</v>
      </c>
      <c r="D66" s="1" t="s">
        <v>472</v>
      </c>
      <c r="E66" s="4"/>
      <c r="F66" s="18">
        <v>0</v>
      </c>
      <c r="G66" s="4">
        <v>270</v>
      </c>
      <c r="I66" s="146" t="s">
        <v>235</v>
      </c>
      <c r="J66" s="146" t="s">
        <v>369</v>
      </c>
      <c r="K66" s="146" t="s">
        <v>236</v>
      </c>
      <c r="L66" s="147">
        <v>88</v>
      </c>
      <c r="M66" s="148">
        <v>1.861150255002345E-3</v>
      </c>
      <c r="N66" s="147">
        <v>0</v>
      </c>
    </row>
    <row r="67" spans="2:14" ht="18.75" x14ac:dyDescent="0.3">
      <c r="B67" s="14" t="s">
        <v>272</v>
      </c>
      <c r="C67" s="37"/>
      <c r="D67" s="15"/>
      <c r="E67" s="16">
        <f>SUM(E5:E66)</f>
        <v>1527057</v>
      </c>
      <c r="F67" s="19">
        <f>SUM(F5:F66)</f>
        <v>0.99999999999999956</v>
      </c>
      <c r="G67" s="16">
        <f>SUM(G5:G66)</f>
        <v>2862.5564059426283</v>
      </c>
      <c r="I67" s="146" t="s">
        <v>237</v>
      </c>
      <c r="J67" s="146" t="s">
        <v>369</v>
      </c>
      <c r="K67" s="146" t="s">
        <v>238</v>
      </c>
      <c r="L67" s="147">
        <v>27</v>
      </c>
      <c r="M67" s="148">
        <v>1.0107505457504849E-3</v>
      </c>
      <c r="N67" s="147">
        <v>0</v>
      </c>
    </row>
    <row r="68" spans="2:14" x14ac:dyDescent="0.25">
      <c r="I68" s="146" t="s">
        <v>239</v>
      </c>
      <c r="J68" s="146" t="s">
        <v>369</v>
      </c>
      <c r="K68" s="146" t="s">
        <v>240</v>
      </c>
      <c r="L68" s="147">
        <v>39</v>
      </c>
      <c r="M68" s="148">
        <v>1.5405928683802799E-3</v>
      </c>
      <c r="N68" s="147">
        <v>0</v>
      </c>
    </row>
    <row r="69" spans="2:14" x14ac:dyDescent="0.25">
      <c r="I69" s="146" t="s">
        <v>241</v>
      </c>
      <c r="J69" s="146" t="s">
        <v>369</v>
      </c>
      <c r="K69" s="146" t="s">
        <v>242</v>
      </c>
      <c r="L69" s="147">
        <v>32</v>
      </c>
      <c r="M69" s="148">
        <v>1.7654563988632776E-3</v>
      </c>
      <c r="N69" s="147">
        <v>0</v>
      </c>
    </row>
    <row r="70" spans="2:14" x14ac:dyDescent="0.25">
      <c r="I70" s="146" t="s">
        <v>243</v>
      </c>
      <c r="J70" s="146" t="s">
        <v>369</v>
      </c>
      <c r="K70" s="146" t="s">
        <v>244</v>
      </c>
      <c r="L70" s="147">
        <v>12</v>
      </c>
      <c r="M70" s="148">
        <v>1.154571076621986E-3</v>
      </c>
      <c r="N70" s="147">
        <v>0</v>
      </c>
    </row>
    <row r="71" spans="2:14" x14ac:dyDescent="0.25">
      <c r="I71" s="146" t="s">
        <v>245</v>
      </c>
      <c r="J71" s="146" t="s">
        <v>369</v>
      </c>
      <c r="K71" s="146" t="s">
        <v>246</v>
      </c>
      <c r="L71" s="147">
        <v>163</v>
      </c>
      <c r="M71" s="148">
        <v>4.0492136938244938E-3</v>
      </c>
      <c r="N71" s="147">
        <v>0</v>
      </c>
    </row>
    <row r="72" spans="2:14" x14ac:dyDescent="0.25">
      <c r="E72">
        <f>+E67/4</f>
        <v>381764.25</v>
      </c>
      <c r="I72" s="146" t="s">
        <v>247</v>
      </c>
      <c r="J72" s="146" t="s">
        <v>369</v>
      </c>
      <c r="K72" s="146" t="s">
        <v>248</v>
      </c>
      <c r="L72" s="147">
        <v>28</v>
      </c>
      <c r="M72" s="148">
        <v>1.0328690603279632E-3</v>
      </c>
      <c r="N72" s="147">
        <v>0</v>
      </c>
    </row>
    <row r="73" spans="2:14" x14ac:dyDescent="0.25">
      <c r="E73">
        <f>+E72/0.7</f>
        <v>545377.5</v>
      </c>
      <c r="I73" s="146" t="s">
        <v>249</v>
      </c>
      <c r="J73" s="146" t="s">
        <v>369</v>
      </c>
      <c r="K73" s="146" t="s">
        <v>250</v>
      </c>
      <c r="L73" s="147">
        <v>6</v>
      </c>
      <c r="M73" s="148">
        <v>6.2758083268317613E-5</v>
      </c>
      <c r="N73" s="147">
        <v>0</v>
      </c>
    </row>
    <row r="74" spans="2:14" x14ac:dyDescent="0.25">
      <c r="I74" s="146" t="s">
        <v>449</v>
      </c>
      <c r="J74" s="146" t="s">
        <v>369</v>
      </c>
      <c r="K74" s="146" t="s">
        <v>450</v>
      </c>
      <c r="L74" s="147">
        <v>7</v>
      </c>
      <c r="M74" s="148">
        <v>0</v>
      </c>
      <c r="N74" s="147">
        <v>0</v>
      </c>
    </row>
    <row r="75" spans="2:14" x14ac:dyDescent="0.25">
      <c r="I75" s="146" t="s">
        <v>251</v>
      </c>
      <c r="J75" s="146" t="s">
        <v>369</v>
      </c>
      <c r="K75" s="146" t="s">
        <v>252</v>
      </c>
      <c r="L75" s="147"/>
      <c r="M75" s="148">
        <v>0</v>
      </c>
      <c r="N75" s="147">
        <v>0</v>
      </c>
    </row>
    <row r="76" spans="2:14" x14ac:dyDescent="0.25">
      <c r="I76" s="146" t="s">
        <v>451</v>
      </c>
      <c r="J76" s="146" t="s">
        <v>369</v>
      </c>
      <c r="K76" s="146" t="s">
        <v>452</v>
      </c>
      <c r="L76" s="147"/>
      <c r="M76" s="148">
        <v>0</v>
      </c>
      <c r="N76" s="147">
        <v>0</v>
      </c>
    </row>
    <row r="77" spans="2:14" x14ac:dyDescent="0.25">
      <c r="I77" s="146" t="s">
        <v>253</v>
      </c>
      <c r="J77" s="146" t="s">
        <v>372</v>
      </c>
      <c r="K77" s="146" t="s">
        <v>254</v>
      </c>
      <c r="L77" s="147">
        <v>621</v>
      </c>
      <c r="M77" s="148">
        <v>2.5424517687713737E-2</v>
      </c>
      <c r="N77" s="147">
        <v>0</v>
      </c>
    </row>
    <row r="78" spans="2:14" x14ac:dyDescent="0.25">
      <c r="I78" s="146" t="s">
        <v>255</v>
      </c>
      <c r="J78" s="146" t="s">
        <v>372</v>
      </c>
      <c r="K78" s="146" t="s">
        <v>256</v>
      </c>
      <c r="L78" s="147">
        <v>772</v>
      </c>
      <c r="M78" s="148">
        <v>1.7870079892197476E-2</v>
      </c>
      <c r="N78" s="147">
        <v>0</v>
      </c>
    </row>
    <row r="79" spans="2:14" x14ac:dyDescent="0.25">
      <c r="I79" s="146" t="s">
        <v>257</v>
      </c>
      <c r="J79" s="146" t="s">
        <v>372</v>
      </c>
      <c r="K79" s="146" t="s">
        <v>258</v>
      </c>
      <c r="L79" s="147">
        <v>134</v>
      </c>
      <c r="M79" s="148">
        <v>2.7168035905543709E-3</v>
      </c>
      <c r="N79" s="147">
        <v>0</v>
      </c>
    </row>
    <row r="80" spans="2:14" x14ac:dyDescent="0.25">
      <c r="I80" s="146" t="s">
        <v>259</v>
      </c>
      <c r="J80" s="146" t="s">
        <v>375</v>
      </c>
      <c r="K80" s="146" t="s">
        <v>260</v>
      </c>
      <c r="L80" s="147">
        <v>540</v>
      </c>
      <c r="M80" s="148">
        <v>0</v>
      </c>
      <c r="N80" s="147">
        <v>0</v>
      </c>
    </row>
    <row r="81" spans="9:14" x14ac:dyDescent="0.25">
      <c r="I81" s="146" t="s">
        <v>453</v>
      </c>
      <c r="J81" s="146" t="s">
        <v>375</v>
      </c>
      <c r="K81" s="146" t="s">
        <v>454</v>
      </c>
      <c r="L81" s="147"/>
      <c r="M81" s="148">
        <v>0</v>
      </c>
      <c r="N81" s="147">
        <v>0</v>
      </c>
    </row>
    <row r="82" spans="9:14" x14ac:dyDescent="0.25">
      <c r="I82" s="146" t="s">
        <v>455</v>
      </c>
      <c r="J82" s="146" t="s">
        <v>375</v>
      </c>
      <c r="K82" s="146" t="s">
        <v>456</v>
      </c>
      <c r="L82" s="147"/>
      <c r="M82" s="148">
        <v>9.3042605094598805E-3</v>
      </c>
      <c r="N82" s="147">
        <v>0</v>
      </c>
    </row>
    <row r="83" spans="9:14" x14ac:dyDescent="0.25">
      <c r="I83" s="146" t="s">
        <v>261</v>
      </c>
      <c r="J83" s="146" t="s">
        <v>378</v>
      </c>
      <c r="K83" s="146" t="s">
        <v>262</v>
      </c>
      <c r="L83" s="147"/>
      <c r="M83" s="148">
        <v>0</v>
      </c>
      <c r="N83" s="147">
        <v>0</v>
      </c>
    </row>
    <row r="84" spans="9:14" x14ac:dyDescent="0.25">
      <c r="I84" s="146" t="s">
        <v>457</v>
      </c>
      <c r="J84" s="146" t="s">
        <v>363</v>
      </c>
      <c r="K84" s="146" t="s">
        <v>458</v>
      </c>
      <c r="L84" s="147"/>
      <c r="M84" s="148">
        <v>0</v>
      </c>
      <c r="N84" s="147">
        <v>0</v>
      </c>
    </row>
    <row r="85" spans="9:14" x14ac:dyDescent="0.25">
      <c r="I85" s="146" t="s">
        <v>263</v>
      </c>
      <c r="J85" s="146" t="s">
        <v>340</v>
      </c>
      <c r="K85" s="146" t="s">
        <v>264</v>
      </c>
      <c r="L85" s="147"/>
      <c r="M85" s="148"/>
      <c r="N85" s="147">
        <v>0</v>
      </c>
    </row>
    <row r="86" spans="9:14" x14ac:dyDescent="0.25">
      <c r="I86" s="146" t="s">
        <v>265</v>
      </c>
      <c r="J86" s="146" t="s">
        <v>360</v>
      </c>
      <c r="K86" s="146" t="s">
        <v>266</v>
      </c>
      <c r="L86" s="147">
        <v>2</v>
      </c>
      <c r="M86" s="148">
        <v>0</v>
      </c>
      <c r="N86" s="147">
        <v>0</v>
      </c>
    </row>
    <row r="87" spans="9:14" x14ac:dyDescent="0.25">
      <c r="I87" s="146" t="s">
        <v>459</v>
      </c>
      <c r="J87" s="146" t="s">
        <v>366</v>
      </c>
      <c r="K87" s="146" t="s">
        <v>460</v>
      </c>
      <c r="L87" s="147"/>
      <c r="M87" s="148">
        <v>3.4563362407743263E-2</v>
      </c>
      <c r="N87" s="147">
        <v>0</v>
      </c>
    </row>
    <row r="88" spans="9:14" x14ac:dyDescent="0.25">
      <c r="I88" s="146" t="s">
        <v>461</v>
      </c>
      <c r="J88" s="146" t="s">
        <v>366</v>
      </c>
      <c r="K88" s="146" t="s">
        <v>462</v>
      </c>
      <c r="L88" s="147"/>
      <c r="M88" s="148">
        <v>4.4012308130652618E-4</v>
      </c>
      <c r="N88" s="147">
        <v>0</v>
      </c>
    </row>
    <row r="89" spans="9:14" x14ac:dyDescent="0.25">
      <c r="I89" s="146" t="s">
        <v>463</v>
      </c>
      <c r="J89" s="146" t="s">
        <v>378</v>
      </c>
      <c r="K89" s="146" t="s">
        <v>464</v>
      </c>
      <c r="L89" s="147"/>
      <c r="M89" s="148">
        <v>4.5636598221630002E-4</v>
      </c>
      <c r="N89" s="147">
        <v>0</v>
      </c>
    </row>
    <row r="90" spans="9:14" ht="18.75" x14ac:dyDescent="0.3">
      <c r="I90" s="151" t="s">
        <v>272</v>
      </c>
      <c r="J90" s="151"/>
      <c r="K90" s="151"/>
      <c r="L90" s="152">
        <f>SUM(L5:L89)</f>
        <v>134797</v>
      </c>
      <c r="M90" s="153">
        <f t="shared" ref="M90:N90" si="0">SUM(M5:M89)</f>
        <v>1</v>
      </c>
      <c r="N90" s="152">
        <f t="shared" si="0"/>
        <v>330.3</v>
      </c>
    </row>
  </sheetData>
  <mergeCells count="2">
    <mergeCell ref="B2:G2"/>
    <mergeCell ref="I2:N2"/>
  </mergeCells>
  <conditionalFormatting sqref="F5:F55 F58:F6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{7E1FFAB7-EEED-4C4B-B990-A59667C6BDD8}</x14:id>
        </ext>
      </extLst>
    </cfRule>
  </conditionalFormatting>
  <conditionalFormatting sqref="M5:M55 M58:M6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{022E22DA-77FE-48D7-999C-FD7F8AF59BCB}</x14:id>
        </ext>
      </extLst>
    </cfRule>
  </conditionalFormatting>
  <conditionalFormatting sqref="F56:F5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{558BA97F-830D-4702-A5D9-470EFB13359B}</x14:id>
        </ext>
      </extLst>
    </cfRule>
  </conditionalFormatting>
  <conditionalFormatting sqref="M56:M5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{63755032-C0BF-4549-A404-7F634EF4C19C}</x14:id>
        </ext>
      </extLst>
    </cfRule>
  </conditionalFormatting>
  <conditionalFormatting sqref="F63:F6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{042E74CA-FE08-4373-9282-D020A1E2E60A}</x14:id>
        </ext>
      </extLst>
    </cfRule>
  </conditionalFormatting>
  <conditionalFormatting sqref="M63:M6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{2B637598-AA0A-4747-BB31-4E0E92F76B42}</x14:id>
        </ext>
      </extLst>
    </cfRule>
  </conditionalFormatting>
  <conditionalFormatting sqref="M67:M8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{15D4B923-65C1-44FD-98CB-6B36067CA6FC}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1FFAB7-EEED-4C4B-B990-A59667C6B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F5:F55 F58:F62</xm:sqref>
        </x14:conditionalFormatting>
        <x14:conditionalFormatting xmlns:xm="http://schemas.microsoft.com/office/excel/2006/main">
          <x14:cfRule type="dataBar" id="{022E22DA-77FE-48D7-999C-FD7F8AF59B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M5:M55 M58:M62</xm:sqref>
        </x14:conditionalFormatting>
        <x14:conditionalFormatting xmlns:xm="http://schemas.microsoft.com/office/excel/2006/main">
          <x14:cfRule type="dataBar" id="{558BA97F-830D-4702-A5D9-470EFB133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F56:F57</xm:sqref>
        </x14:conditionalFormatting>
        <x14:conditionalFormatting xmlns:xm="http://schemas.microsoft.com/office/excel/2006/main">
          <x14:cfRule type="dataBar" id="{63755032-C0BF-4549-A404-7F634EF4C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M56:M57</xm:sqref>
        </x14:conditionalFormatting>
        <x14:conditionalFormatting xmlns:xm="http://schemas.microsoft.com/office/excel/2006/main">
          <x14:cfRule type="dataBar" id="{042E74CA-FE08-4373-9282-D020A1E2E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F63:F66</xm:sqref>
        </x14:conditionalFormatting>
        <x14:conditionalFormatting xmlns:xm="http://schemas.microsoft.com/office/excel/2006/main">
          <x14:cfRule type="dataBar" id="{2B637598-AA0A-4747-BB31-4E0E92F76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M63:M66</xm:sqref>
        </x14:conditionalFormatting>
        <x14:conditionalFormatting xmlns:xm="http://schemas.microsoft.com/office/excel/2006/main">
          <x14:cfRule type="dataBar" id="{15D4B923-65C1-44FD-98CB-6B36067CA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M67:M89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FF00"/>
  </sheetPr>
  <dimension ref="B2:F67"/>
  <sheetViews>
    <sheetView zoomScale="70" zoomScaleNormal="70" workbookViewId="0">
      <selection activeCell="E69" sqref="E69"/>
    </sheetView>
  </sheetViews>
  <sheetFormatPr baseColWidth="10" defaultRowHeight="15" x14ac:dyDescent="0.25"/>
  <cols>
    <col min="1" max="1" width="4.42578125" customWidth="1"/>
    <col min="2" max="2" width="14.28515625" customWidth="1"/>
    <col min="3" max="3" width="27.140625" bestFit="1" customWidth="1"/>
    <col min="4" max="4" width="14.85546875" customWidth="1"/>
    <col min="5" max="5" width="23.5703125" customWidth="1"/>
    <col min="6" max="6" width="19.7109375" customWidth="1"/>
  </cols>
  <sheetData>
    <row r="2" spans="2:6" ht="18.75" x14ac:dyDescent="0.3">
      <c r="E2" s="30" t="s">
        <v>294</v>
      </c>
      <c r="F2" s="31">
        <v>0.3</v>
      </c>
    </row>
    <row r="4" spans="2:6" ht="78" customHeight="1" x14ac:dyDescent="0.25">
      <c r="B4" s="11" t="s">
        <v>269</v>
      </c>
      <c r="C4" s="11" t="s">
        <v>270</v>
      </c>
      <c r="D4" s="29" t="s">
        <v>291</v>
      </c>
      <c r="E4" s="29" t="s">
        <v>292</v>
      </c>
      <c r="F4" s="29" t="s">
        <v>293</v>
      </c>
    </row>
    <row r="5" spans="2:6" x14ac:dyDescent="0.25">
      <c r="B5" s="8" t="s">
        <v>2</v>
      </c>
      <c r="C5" s="8" t="s">
        <v>1</v>
      </c>
      <c r="D5" s="1"/>
      <c r="E5" s="1"/>
      <c r="F5" s="1">
        <f>+D5*E5*$F$2</f>
        <v>0</v>
      </c>
    </row>
    <row r="6" spans="2:6" x14ac:dyDescent="0.25">
      <c r="B6" s="1" t="s">
        <v>4</v>
      </c>
      <c r="C6" s="1" t="s">
        <v>3</v>
      </c>
      <c r="D6" s="1">
        <v>0.6</v>
      </c>
      <c r="E6" s="1">
        <v>0.76</v>
      </c>
      <c r="F6" s="1">
        <f t="shared" ref="F6:F64" si="0">+D6*E6*$F$2</f>
        <v>0.13679999999999998</v>
      </c>
    </row>
    <row r="7" spans="2:6" x14ac:dyDescent="0.25">
      <c r="B7" s="1" t="s">
        <v>6</v>
      </c>
      <c r="C7" s="1" t="s">
        <v>5</v>
      </c>
      <c r="D7" s="1">
        <v>0.2</v>
      </c>
      <c r="E7" s="1">
        <v>0.76</v>
      </c>
      <c r="F7" s="1">
        <f t="shared" si="0"/>
        <v>4.5600000000000009E-2</v>
      </c>
    </row>
    <row r="8" spans="2:6" x14ac:dyDescent="0.25">
      <c r="B8" s="1" t="s">
        <v>9</v>
      </c>
      <c r="C8" s="1" t="s">
        <v>8</v>
      </c>
      <c r="D8" s="1">
        <v>0.5</v>
      </c>
      <c r="E8" s="1">
        <v>0.76</v>
      </c>
      <c r="F8" s="1">
        <f t="shared" si="0"/>
        <v>0.11399999999999999</v>
      </c>
    </row>
    <row r="9" spans="2:6" x14ac:dyDescent="0.25">
      <c r="B9" s="1" t="s">
        <v>108</v>
      </c>
      <c r="C9" s="1" t="s">
        <v>10</v>
      </c>
      <c r="D9" s="1">
        <v>0.4</v>
      </c>
      <c r="E9" s="1">
        <v>0.76</v>
      </c>
      <c r="F9" s="1">
        <f t="shared" si="0"/>
        <v>9.1200000000000017E-2</v>
      </c>
    </row>
    <row r="10" spans="2:6" x14ac:dyDescent="0.25">
      <c r="B10" s="1" t="s">
        <v>12</v>
      </c>
      <c r="C10" s="1" t="s">
        <v>11</v>
      </c>
      <c r="D10" s="1">
        <v>1</v>
      </c>
      <c r="E10" s="1">
        <v>0.76</v>
      </c>
      <c r="F10" s="1">
        <f t="shared" si="0"/>
        <v>0.22799999999999998</v>
      </c>
    </row>
    <row r="11" spans="2:6" x14ac:dyDescent="0.25">
      <c r="B11" s="1" t="s">
        <v>13</v>
      </c>
      <c r="C11" s="1" t="s">
        <v>113</v>
      </c>
      <c r="D11" s="1">
        <v>0.3</v>
      </c>
      <c r="E11" s="1">
        <v>0.76</v>
      </c>
      <c r="F11" s="1">
        <f t="shared" si="0"/>
        <v>6.8399999999999989E-2</v>
      </c>
    </row>
    <row r="12" spans="2:6" x14ac:dyDescent="0.25">
      <c r="B12" s="1" t="s">
        <v>14</v>
      </c>
      <c r="C12" s="1" t="s">
        <v>114</v>
      </c>
      <c r="D12" s="1">
        <v>0.3</v>
      </c>
      <c r="E12" s="1">
        <v>0.76</v>
      </c>
      <c r="F12" s="1">
        <f t="shared" si="0"/>
        <v>6.8399999999999989E-2</v>
      </c>
    </row>
    <row r="13" spans="2:6" x14ac:dyDescent="0.25">
      <c r="B13" s="1" t="s">
        <v>15</v>
      </c>
      <c r="C13" s="1" t="s">
        <v>115</v>
      </c>
      <c r="D13" s="1">
        <v>0.5</v>
      </c>
      <c r="E13" s="1">
        <v>0.76</v>
      </c>
      <c r="F13" s="1">
        <f t="shared" si="0"/>
        <v>0.11399999999999999</v>
      </c>
    </row>
    <row r="14" spans="2:6" x14ac:dyDescent="0.25">
      <c r="B14" s="1" t="s">
        <v>16</v>
      </c>
      <c r="C14" s="1" t="s">
        <v>116</v>
      </c>
      <c r="D14" s="1">
        <v>0.8</v>
      </c>
      <c r="E14" s="1">
        <v>0.76</v>
      </c>
      <c r="F14" s="1">
        <f t="shared" si="0"/>
        <v>0.18240000000000003</v>
      </c>
    </row>
    <row r="15" spans="2:6" x14ac:dyDescent="0.25">
      <c r="B15" s="1" t="s">
        <v>17</v>
      </c>
      <c r="C15" s="1" t="s">
        <v>117</v>
      </c>
      <c r="D15" s="1"/>
      <c r="E15" s="1"/>
      <c r="F15" s="1">
        <f t="shared" si="0"/>
        <v>0</v>
      </c>
    </row>
    <row r="16" spans="2:6" x14ac:dyDescent="0.25">
      <c r="B16" s="1" t="s">
        <v>19</v>
      </c>
      <c r="C16" s="1" t="s">
        <v>18</v>
      </c>
      <c r="D16" s="1">
        <v>0.5</v>
      </c>
      <c r="E16" s="1">
        <v>0.76</v>
      </c>
      <c r="F16" s="1">
        <f t="shared" si="0"/>
        <v>0.11399999999999999</v>
      </c>
    </row>
    <row r="17" spans="2:6" x14ac:dyDescent="0.25">
      <c r="B17" s="1" t="s">
        <v>21</v>
      </c>
      <c r="C17" s="1" t="s">
        <v>20</v>
      </c>
      <c r="D17" s="1">
        <v>0.5</v>
      </c>
      <c r="E17" s="1">
        <v>0.76</v>
      </c>
      <c r="F17" s="1">
        <f t="shared" si="0"/>
        <v>0.11399999999999999</v>
      </c>
    </row>
    <row r="18" spans="2:6" x14ac:dyDescent="0.25">
      <c r="B18" s="1" t="s">
        <v>24</v>
      </c>
      <c r="C18" s="1" t="s">
        <v>23</v>
      </c>
      <c r="D18" s="1">
        <v>0.4</v>
      </c>
      <c r="E18" s="1">
        <v>0.76</v>
      </c>
      <c r="F18" s="1">
        <f t="shared" si="0"/>
        <v>9.1200000000000017E-2</v>
      </c>
    </row>
    <row r="19" spans="2:6" x14ac:dyDescent="0.25">
      <c r="B19" s="1" t="s">
        <v>26</v>
      </c>
      <c r="C19" s="1" t="s">
        <v>25</v>
      </c>
      <c r="D19" s="1">
        <v>0.3</v>
      </c>
      <c r="E19" s="1">
        <v>0.76</v>
      </c>
      <c r="F19" s="1">
        <f t="shared" si="0"/>
        <v>6.8399999999999989E-2</v>
      </c>
    </row>
    <row r="20" spans="2:6" x14ac:dyDescent="0.25">
      <c r="B20" s="1" t="s">
        <v>28</v>
      </c>
      <c r="C20" s="1" t="s">
        <v>27</v>
      </c>
      <c r="D20" s="1"/>
      <c r="E20" s="1"/>
      <c r="F20" s="1">
        <f t="shared" si="0"/>
        <v>0</v>
      </c>
    </row>
    <row r="21" spans="2:6" x14ac:dyDescent="0.25">
      <c r="B21" s="1" t="s">
        <v>30</v>
      </c>
      <c r="C21" s="1" t="s">
        <v>29</v>
      </c>
      <c r="D21" s="1">
        <v>1</v>
      </c>
      <c r="E21" s="1">
        <v>0.76</v>
      </c>
      <c r="F21" s="1">
        <f t="shared" si="0"/>
        <v>0.22799999999999998</v>
      </c>
    </row>
    <row r="22" spans="2:6" x14ac:dyDescent="0.25">
      <c r="B22" s="1" t="s">
        <v>32</v>
      </c>
      <c r="C22" s="1" t="s">
        <v>31</v>
      </c>
      <c r="D22" s="1">
        <v>0.3</v>
      </c>
      <c r="E22" s="1">
        <v>0.76</v>
      </c>
      <c r="F22" s="1">
        <f t="shared" si="0"/>
        <v>6.8399999999999989E-2</v>
      </c>
    </row>
    <row r="23" spans="2:6" x14ac:dyDescent="0.25">
      <c r="B23" s="1" t="s">
        <v>34</v>
      </c>
      <c r="C23" s="1" t="s">
        <v>33</v>
      </c>
      <c r="D23" s="1">
        <v>0.8</v>
      </c>
      <c r="E23" s="1">
        <v>0.76</v>
      </c>
      <c r="F23" s="1">
        <f t="shared" si="0"/>
        <v>0.18240000000000003</v>
      </c>
    </row>
    <row r="24" spans="2:6" x14ac:dyDescent="0.25">
      <c r="B24" s="1" t="s">
        <v>36</v>
      </c>
      <c r="C24" s="1" t="s">
        <v>35</v>
      </c>
      <c r="D24" s="1">
        <v>0.7</v>
      </c>
      <c r="E24" s="1">
        <v>0.76</v>
      </c>
      <c r="F24" s="1">
        <f t="shared" si="0"/>
        <v>0.15959999999999996</v>
      </c>
    </row>
    <row r="25" spans="2:6" x14ac:dyDescent="0.25">
      <c r="B25" s="1" t="s">
        <v>38</v>
      </c>
      <c r="C25" s="1" t="s">
        <v>37</v>
      </c>
      <c r="D25" s="1">
        <v>0.8</v>
      </c>
      <c r="E25" s="1">
        <v>0.76</v>
      </c>
      <c r="F25" s="1">
        <f t="shared" si="0"/>
        <v>0.18240000000000003</v>
      </c>
    </row>
    <row r="26" spans="2:6" x14ac:dyDescent="0.25">
      <c r="B26" s="1" t="s">
        <v>40</v>
      </c>
      <c r="C26" s="1" t="s">
        <v>39</v>
      </c>
      <c r="D26" s="1"/>
      <c r="E26" s="1"/>
      <c r="F26" s="1">
        <f t="shared" si="0"/>
        <v>0</v>
      </c>
    </row>
    <row r="27" spans="2:6" x14ac:dyDescent="0.25">
      <c r="B27" s="1" t="s">
        <v>42</v>
      </c>
      <c r="C27" s="1" t="s">
        <v>41</v>
      </c>
      <c r="D27" s="1">
        <v>0.8</v>
      </c>
      <c r="E27" s="1">
        <v>0.76</v>
      </c>
      <c r="F27" s="1">
        <f t="shared" si="0"/>
        <v>0.18240000000000003</v>
      </c>
    </row>
    <row r="28" spans="2:6" x14ac:dyDescent="0.25">
      <c r="B28" s="1" t="s">
        <v>44</v>
      </c>
      <c r="C28" s="1" t="s">
        <v>43</v>
      </c>
      <c r="D28" s="1">
        <v>0.8</v>
      </c>
      <c r="E28" s="1">
        <v>0.76</v>
      </c>
      <c r="F28" s="1">
        <f t="shared" si="0"/>
        <v>0.18240000000000003</v>
      </c>
    </row>
    <row r="29" spans="2:6" x14ac:dyDescent="0.25">
      <c r="B29" s="1" t="s">
        <v>48</v>
      </c>
      <c r="C29" s="1" t="s">
        <v>47</v>
      </c>
      <c r="D29" s="1"/>
      <c r="E29" s="1"/>
      <c r="F29" s="1">
        <f t="shared" si="0"/>
        <v>0</v>
      </c>
    </row>
    <row r="30" spans="2:6" x14ac:dyDescent="0.25">
      <c r="B30" s="1" t="s">
        <v>50</v>
      </c>
      <c r="C30" s="1" t="s">
        <v>49</v>
      </c>
      <c r="D30" s="1">
        <v>1</v>
      </c>
      <c r="E30" s="1">
        <v>0.76</v>
      </c>
      <c r="F30" s="1">
        <f t="shared" si="0"/>
        <v>0.22799999999999998</v>
      </c>
    </row>
    <row r="31" spans="2:6" x14ac:dyDescent="0.25">
      <c r="B31" s="1" t="s">
        <v>52</v>
      </c>
      <c r="C31" s="1" t="s">
        <v>51</v>
      </c>
      <c r="D31" s="1">
        <v>0.4</v>
      </c>
      <c r="E31" s="1">
        <v>0.76</v>
      </c>
      <c r="F31" s="1">
        <f t="shared" si="0"/>
        <v>9.1200000000000017E-2</v>
      </c>
    </row>
    <row r="32" spans="2:6" x14ac:dyDescent="0.25">
      <c r="B32" s="1" t="s">
        <v>54</v>
      </c>
      <c r="C32" s="1" t="s">
        <v>45</v>
      </c>
      <c r="D32" s="1">
        <v>0.5</v>
      </c>
      <c r="E32" s="1">
        <v>0.76</v>
      </c>
      <c r="F32" s="1">
        <f t="shared" si="0"/>
        <v>0.11399999999999999</v>
      </c>
    </row>
    <row r="33" spans="2:6" x14ac:dyDescent="0.25">
      <c r="B33" s="1" t="s">
        <v>56</v>
      </c>
      <c r="C33" s="1" t="s">
        <v>55</v>
      </c>
      <c r="D33" s="1"/>
      <c r="E33" s="1"/>
      <c r="F33" s="1">
        <f t="shared" si="0"/>
        <v>0</v>
      </c>
    </row>
    <row r="34" spans="2:6" x14ac:dyDescent="0.25">
      <c r="B34" s="1" t="s">
        <v>58</v>
      </c>
      <c r="C34" s="1" t="s">
        <v>57</v>
      </c>
      <c r="D34" s="1"/>
      <c r="E34" s="1"/>
      <c r="F34" s="1">
        <f t="shared" si="0"/>
        <v>0</v>
      </c>
    </row>
    <row r="35" spans="2:6" x14ac:dyDescent="0.25">
      <c r="B35" s="1" t="s">
        <v>60</v>
      </c>
      <c r="C35" s="1" t="s">
        <v>59</v>
      </c>
      <c r="D35" s="1">
        <v>0.3</v>
      </c>
      <c r="E35" s="1">
        <v>0.76</v>
      </c>
      <c r="F35" s="1">
        <f t="shared" si="0"/>
        <v>6.8399999999999989E-2</v>
      </c>
    </row>
    <row r="36" spans="2:6" x14ac:dyDescent="0.25">
      <c r="B36" s="1" t="s">
        <v>62</v>
      </c>
      <c r="C36" s="1" t="s">
        <v>61</v>
      </c>
      <c r="D36" s="1">
        <v>0.6</v>
      </c>
      <c r="E36" s="1">
        <v>0.76</v>
      </c>
      <c r="F36" s="1">
        <f t="shared" si="0"/>
        <v>0.13679999999999998</v>
      </c>
    </row>
    <row r="37" spans="2:6" x14ac:dyDescent="0.25">
      <c r="B37" s="1" t="s">
        <v>64</v>
      </c>
      <c r="C37" s="1" t="s">
        <v>63</v>
      </c>
      <c r="D37" s="1">
        <v>1</v>
      </c>
      <c r="E37" s="1">
        <v>0.76</v>
      </c>
      <c r="F37" s="1">
        <f t="shared" si="0"/>
        <v>0.22799999999999998</v>
      </c>
    </row>
    <row r="38" spans="2:6" x14ac:dyDescent="0.25">
      <c r="B38" s="1" t="s">
        <v>66</v>
      </c>
      <c r="C38" s="1" t="s">
        <v>65</v>
      </c>
      <c r="D38" s="1"/>
      <c r="E38" s="1"/>
      <c r="F38" s="1">
        <f t="shared" si="0"/>
        <v>0</v>
      </c>
    </row>
    <row r="39" spans="2:6" x14ac:dyDescent="0.25">
      <c r="B39" s="1" t="s">
        <v>68</v>
      </c>
      <c r="C39" s="1" t="s">
        <v>67</v>
      </c>
      <c r="D39" s="1"/>
      <c r="E39" s="1"/>
      <c r="F39" s="1">
        <f t="shared" si="0"/>
        <v>0</v>
      </c>
    </row>
    <row r="40" spans="2:6" x14ac:dyDescent="0.25">
      <c r="B40" s="1" t="s">
        <v>70</v>
      </c>
      <c r="C40" s="1" t="s">
        <v>69</v>
      </c>
      <c r="D40" s="1"/>
      <c r="E40" s="1"/>
      <c r="F40" s="1">
        <f t="shared" si="0"/>
        <v>0</v>
      </c>
    </row>
    <row r="41" spans="2:6" x14ac:dyDescent="0.25">
      <c r="B41" s="1" t="s">
        <v>72</v>
      </c>
      <c r="C41" s="1" t="s">
        <v>71</v>
      </c>
      <c r="D41" s="1"/>
      <c r="E41" s="1"/>
      <c r="F41" s="1">
        <f t="shared" si="0"/>
        <v>0</v>
      </c>
    </row>
    <row r="42" spans="2:6" x14ac:dyDescent="0.25">
      <c r="B42" s="1" t="s">
        <v>74</v>
      </c>
      <c r="C42" s="1" t="s">
        <v>73</v>
      </c>
      <c r="D42" s="1"/>
      <c r="E42" s="1"/>
      <c r="F42" s="1">
        <f t="shared" si="0"/>
        <v>0</v>
      </c>
    </row>
    <row r="43" spans="2:6" x14ac:dyDescent="0.25">
      <c r="B43" s="1" t="s">
        <v>76</v>
      </c>
      <c r="C43" s="1" t="s">
        <v>75</v>
      </c>
      <c r="D43" s="1"/>
      <c r="E43" s="1"/>
      <c r="F43" s="1">
        <f t="shared" si="0"/>
        <v>0</v>
      </c>
    </row>
    <row r="44" spans="2:6" x14ac:dyDescent="0.25">
      <c r="B44" s="1" t="s">
        <v>77</v>
      </c>
      <c r="C44" s="1" t="s">
        <v>46</v>
      </c>
      <c r="D44" s="1">
        <v>0.5</v>
      </c>
      <c r="E44" s="1">
        <v>0.76</v>
      </c>
      <c r="F44" s="1">
        <f t="shared" si="0"/>
        <v>0.11399999999999999</v>
      </c>
    </row>
    <row r="45" spans="2:6" x14ac:dyDescent="0.25">
      <c r="B45" s="10" t="s">
        <v>471</v>
      </c>
      <c r="C45" s="10" t="s">
        <v>472</v>
      </c>
      <c r="D45" s="10">
        <v>0.5</v>
      </c>
      <c r="E45" s="10">
        <v>0.76</v>
      </c>
      <c r="F45" s="10">
        <f t="shared" ref="F45" si="1">+D45*E45*$F$2</f>
        <v>0.11399999999999999</v>
      </c>
    </row>
    <row r="46" spans="2:6" x14ac:dyDescent="0.25">
      <c r="B46" s="1" t="s">
        <v>78</v>
      </c>
      <c r="C46" s="1" t="s">
        <v>53</v>
      </c>
      <c r="D46" s="1"/>
      <c r="E46" s="1"/>
      <c r="F46" s="1">
        <f t="shared" si="0"/>
        <v>0</v>
      </c>
    </row>
    <row r="47" spans="2:6" x14ac:dyDescent="0.25">
      <c r="B47" s="1" t="s">
        <v>79</v>
      </c>
      <c r="C47" s="1" t="s">
        <v>118</v>
      </c>
      <c r="D47" s="1"/>
      <c r="E47" s="1"/>
      <c r="F47" s="1">
        <f t="shared" si="0"/>
        <v>0</v>
      </c>
    </row>
    <row r="48" spans="2:6" x14ac:dyDescent="0.25">
      <c r="B48" s="1" t="s">
        <v>81</v>
      </c>
      <c r="C48" s="1" t="s">
        <v>80</v>
      </c>
      <c r="D48" s="1">
        <v>1</v>
      </c>
      <c r="E48" s="1">
        <v>0.76</v>
      </c>
      <c r="F48" s="1">
        <f t="shared" si="0"/>
        <v>0.22799999999999998</v>
      </c>
    </row>
    <row r="49" spans="2:6" x14ac:dyDescent="0.25">
      <c r="B49" s="1" t="s">
        <v>83</v>
      </c>
      <c r="C49" s="1" t="s">
        <v>82</v>
      </c>
      <c r="D49" s="1"/>
      <c r="E49" s="1"/>
      <c r="F49" s="1">
        <f t="shared" si="0"/>
        <v>0</v>
      </c>
    </row>
    <row r="50" spans="2:6" x14ac:dyDescent="0.25">
      <c r="B50" s="1" t="s">
        <v>85</v>
      </c>
      <c r="C50" s="1" t="s">
        <v>84</v>
      </c>
      <c r="D50" s="1"/>
      <c r="E50" s="1"/>
      <c r="F50" s="1">
        <f t="shared" si="0"/>
        <v>0</v>
      </c>
    </row>
    <row r="51" spans="2:6" x14ac:dyDescent="0.25">
      <c r="B51" s="1" t="s">
        <v>87</v>
      </c>
      <c r="C51" s="1" t="s">
        <v>86</v>
      </c>
      <c r="D51" s="1"/>
      <c r="E51" s="1"/>
      <c r="F51" s="1">
        <f t="shared" si="0"/>
        <v>0</v>
      </c>
    </row>
    <row r="52" spans="2:6" x14ac:dyDescent="0.25">
      <c r="B52" s="27" t="s">
        <v>109</v>
      </c>
      <c r="C52" s="27" t="s">
        <v>286</v>
      </c>
      <c r="D52" s="1"/>
      <c r="E52" s="1"/>
      <c r="F52" s="1">
        <f t="shared" si="0"/>
        <v>0</v>
      </c>
    </row>
    <row r="53" spans="2:6" x14ac:dyDescent="0.25">
      <c r="B53" s="1" t="s">
        <v>89</v>
      </c>
      <c r="C53" s="1" t="s">
        <v>88</v>
      </c>
      <c r="D53" s="1">
        <v>1</v>
      </c>
      <c r="E53" s="1">
        <v>0.76</v>
      </c>
      <c r="F53" s="1">
        <f t="shared" si="0"/>
        <v>0.22799999999999998</v>
      </c>
    </row>
    <row r="54" spans="2:6" x14ac:dyDescent="0.25">
      <c r="B54" s="1" t="s">
        <v>91</v>
      </c>
      <c r="C54" s="1" t="s">
        <v>90</v>
      </c>
      <c r="D54" s="1"/>
      <c r="E54" s="1"/>
      <c r="F54" s="1">
        <f t="shared" si="0"/>
        <v>0</v>
      </c>
    </row>
    <row r="55" spans="2:6" x14ac:dyDescent="0.25">
      <c r="B55" s="1" t="s">
        <v>93</v>
      </c>
      <c r="C55" s="1" t="s">
        <v>92</v>
      </c>
      <c r="D55" s="1"/>
      <c r="E55" s="1"/>
      <c r="F55" s="1">
        <f t="shared" si="0"/>
        <v>0</v>
      </c>
    </row>
    <row r="56" spans="2:6" x14ac:dyDescent="0.25">
      <c r="B56" s="1" t="s">
        <v>95</v>
      </c>
      <c r="C56" s="1" t="s">
        <v>94</v>
      </c>
      <c r="D56" s="1"/>
      <c r="E56" s="1"/>
      <c r="F56" s="1">
        <f t="shared" si="0"/>
        <v>0</v>
      </c>
    </row>
    <row r="57" spans="2:6" x14ac:dyDescent="0.25">
      <c r="B57" s="25" t="s">
        <v>110</v>
      </c>
      <c r="C57" s="25" t="s">
        <v>277</v>
      </c>
      <c r="D57" s="1"/>
      <c r="E57" s="1"/>
      <c r="F57" s="1">
        <f t="shared" si="0"/>
        <v>0</v>
      </c>
    </row>
    <row r="58" spans="2:6" x14ac:dyDescent="0.25">
      <c r="B58" s="25" t="s">
        <v>111</v>
      </c>
      <c r="C58" s="25" t="s">
        <v>278</v>
      </c>
      <c r="D58" s="1"/>
      <c r="E58" s="1"/>
      <c r="F58" s="1">
        <f t="shared" si="0"/>
        <v>0</v>
      </c>
    </row>
    <row r="59" spans="2:6" x14ac:dyDescent="0.25">
      <c r="B59" s="1" t="s">
        <v>97</v>
      </c>
      <c r="C59" s="1" t="s">
        <v>96</v>
      </c>
      <c r="D59" s="1"/>
      <c r="E59" s="1"/>
      <c r="F59" s="1">
        <f t="shared" si="0"/>
        <v>0</v>
      </c>
    </row>
    <row r="60" spans="2:6" x14ac:dyDescent="0.25">
      <c r="B60" s="1" t="s">
        <v>99</v>
      </c>
      <c r="C60" s="1" t="s">
        <v>98</v>
      </c>
      <c r="D60" s="1"/>
      <c r="E60" s="1"/>
      <c r="F60" s="1">
        <f t="shared" si="0"/>
        <v>0</v>
      </c>
    </row>
    <row r="61" spans="2:6" x14ac:dyDescent="0.25">
      <c r="B61" s="1" t="s">
        <v>101</v>
      </c>
      <c r="C61" s="1" t="s">
        <v>100</v>
      </c>
      <c r="D61" s="1"/>
      <c r="E61" s="1"/>
      <c r="F61" s="1">
        <f t="shared" si="0"/>
        <v>0</v>
      </c>
    </row>
    <row r="62" spans="2:6" x14ac:dyDescent="0.25">
      <c r="B62" s="1" t="s">
        <v>103</v>
      </c>
      <c r="C62" s="1" t="s">
        <v>102</v>
      </c>
      <c r="D62" s="1"/>
      <c r="E62" s="1"/>
      <c r="F62" s="1">
        <f t="shared" si="0"/>
        <v>0</v>
      </c>
    </row>
    <row r="63" spans="2:6" x14ac:dyDescent="0.25">
      <c r="B63" s="1" t="s">
        <v>105</v>
      </c>
      <c r="C63" s="1" t="s">
        <v>104</v>
      </c>
      <c r="D63" s="1">
        <v>1</v>
      </c>
      <c r="E63" s="1">
        <v>0.76</v>
      </c>
      <c r="F63" s="1">
        <f t="shared" si="0"/>
        <v>0.22799999999999998</v>
      </c>
    </row>
    <row r="64" spans="2:6" x14ac:dyDescent="0.25">
      <c r="B64" s="5" t="s">
        <v>107</v>
      </c>
      <c r="C64" s="5" t="s">
        <v>106</v>
      </c>
      <c r="D64" s="1"/>
      <c r="E64" s="1"/>
      <c r="F64" s="1">
        <f t="shared" si="0"/>
        <v>0</v>
      </c>
    </row>
    <row r="65" spans="2:6" x14ac:dyDescent="0.25">
      <c r="B65" s="175" t="s">
        <v>183</v>
      </c>
      <c r="C65" s="59" t="s">
        <v>184</v>
      </c>
      <c r="D65" s="1"/>
      <c r="E65" s="1"/>
      <c r="F65" s="1">
        <f t="shared" ref="F65:F66" si="2">+D65*E65*$F$2</f>
        <v>0</v>
      </c>
    </row>
    <row r="66" spans="2:6" x14ac:dyDescent="0.25">
      <c r="B66" s="175" t="s">
        <v>263</v>
      </c>
      <c r="C66" s="59" t="s">
        <v>264</v>
      </c>
      <c r="D66" s="1"/>
      <c r="E66" s="1"/>
      <c r="F66" s="1">
        <f t="shared" si="2"/>
        <v>0</v>
      </c>
    </row>
    <row r="67" spans="2:6" ht="18.75" x14ac:dyDescent="0.3">
      <c r="B67" s="14" t="s">
        <v>272</v>
      </c>
      <c r="C67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FFFF00"/>
  </sheetPr>
  <dimension ref="B2:O149"/>
  <sheetViews>
    <sheetView topLeftCell="A19" zoomScale="55" zoomScaleNormal="55" workbookViewId="0">
      <selection activeCell="E69" sqref="E69"/>
    </sheetView>
  </sheetViews>
  <sheetFormatPr baseColWidth="10" defaultRowHeight="15" x14ac:dyDescent="0.25"/>
  <cols>
    <col min="2" max="2" width="22.7109375" bestFit="1" customWidth="1"/>
    <col min="3" max="3" width="37.140625" bestFit="1" customWidth="1"/>
    <col min="4" max="4" width="13.140625" bestFit="1" customWidth="1"/>
    <col min="5" max="5" width="13.140625" customWidth="1"/>
    <col min="6" max="6" width="22.42578125" bestFit="1" customWidth="1"/>
    <col min="7" max="7" width="23.140625" bestFit="1" customWidth="1"/>
    <col min="8" max="8" width="23.7109375" bestFit="1" customWidth="1"/>
    <col min="9" max="9" width="37.140625" bestFit="1" customWidth="1"/>
    <col min="10" max="15" width="25.85546875" style="36" customWidth="1"/>
  </cols>
  <sheetData>
    <row r="2" spans="2:15" x14ac:dyDescent="0.25">
      <c r="D2" s="4">
        <f>SUM(D5:D149)</f>
        <v>912755</v>
      </c>
      <c r="E2" s="4" t="s">
        <v>395</v>
      </c>
      <c r="F2" s="4">
        <f>SUM(F5:F149)</f>
        <v>17707.621008573245</v>
      </c>
    </row>
    <row r="3" spans="2:15" x14ac:dyDescent="0.25">
      <c r="B3" s="49" t="s">
        <v>382</v>
      </c>
      <c r="C3" s="50"/>
      <c r="D3" s="51" t="s">
        <v>390</v>
      </c>
      <c r="E3" s="51"/>
      <c r="F3" s="51" t="s">
        <v>394</v>
      </c>
      <c r="G3" s="52" t="s">
        <v>391</v>
      </c>
      <c r="H3" s="52" t="s">
        <v>268</v>
      </c>
      <c r="I3" s="52"/>
    </row>
    <row r="4" spans="2:15" x14ac:dyDescent="0.25">
      <c r="B4" s="52" t="s">
        <v>112</v>
      </c>
      <c r="C4" s="52" t="s">
        <v>267</v>
      </c>
      <c r="D4" s="51"/>
      <c r="E4" s="51"/>
      <c r="F4" s="51"/>
      <c r="G4" s="53"/>
      <c r="H4" s="53" t="s">
        <v>112</v>
      </c>
      <c r="I4" s="53" t="s">
        <v>267</v>
      </c>
      <c r="J4" s="54" t="s">
        <v>396</v>
      </c>
      <c r="K4" s="54" t="s">
        <v>397</v>
      </c>
      <c r="L4" s="54" t="s">
        <v>400</v>
      </c>
      <c r="M4" s="54" t="s">
        <v>398</v>
      </c>
      <c r="N4" s="54" t="s">
        <v>407</v>
      </c>
      <c r="O4" s="73" t="s">
        <v>408</v>
      </c>
    </row>
    <row r="5" spans="2:15" x14ac:dyDescent="0.25">
      <c r="B5" s="161" t="s">
        <v>307</v>
      </c>
      <c r="C5" s="161" t="s">
        <v>71</v>
      </c>
      <c r="D5" s="197">
        <v>6000</v>
      </c>
      <c r="E5" s="161">
        <v>70</v>
      </c>
      <c r="F5" s="161">
        <f>+SUMIF('Matriz de Corte AA'!$C$7:$C$68,B5,'Matriz de Corte AA'!$I$7:$I$68)</f>
        <v>184.14649729814118</v>
      </c>
      <c r="G5" s="161">
        <f>+IF(F5&gt;0,(D5*E5/100)/(F5*3.6),24)</f>
        <v>6.335535477374747</v>
      </c>
      <c r="H5" s="161" t="s">
        <v>72</v>
      </c>
      <c r="I5" s="161" t="s">
        <v>71</v>
      </c>
      <c r="J5" s="198">
        <f>+G5</f>
        <v>6.335535477374747</v>
      </c>
      <c r="K5" s="199">
        <f>+IF(J5&lt;=6, 1, IF(J5&lt;=12,2,3))</f>
        <v>2</v>
      </c>
      <c r="L5" s="161">
        <f>+VLOOKUP(H5,'[2]CLIENTES CRITICOS'!$B$3:$D$61,3,FALSE)</f>
        <v>0</v>
      </c>
      <c r="M5" s="161">
        <f>+IF(L5&lt;=5,1,IF(L5&lt;=10,2,3))</f>
        <v>1</v>
      </c>
      <c r="N5" s="200">
        <f>+M5+K5</f>
        <v>3</v>
      </c>
      <c r="O5" s="161">
        <f>+IF(N5&lt;=3,1,IF(N5&lt;=5,2,3))</f>
        <v>1</v>
      </c>
    </row>
    <row r="6" spans="2:15" x14ac:dyDescent="0.25">
      <c r="B6" s="1"/>
      <c r="C6" s="1"/>
      <c r="D6" s="4"/>
      <c r="E6" s="1"/>
      <c r="F6" s="1"/>
      <c r="G6" s="1"/>
      <c r="H6" s="1" t="s">
        <v>91</v>
      </c>
      <c r="I6" s="1" t="s">
        <v>90</v>
      </c>
      <c r="J6" s="38">
        <f>+G5</f>
        <v>6.335535477374747</v>
      </c>
      <c r="K6" s="39">
        <f t="shared" ref="K6:K65" si="0">+IF(J6&lt;=6, 1, IF(J6&lt;=12,2,3))</f>
        <v>2</v>
      </c>
      <c r="L6" s="1">
        <f>+VLOOKUP(H6,'[2]CLIENTES CRITICOS'!$B$3:$D$61,3,FALSE)</f>
        <v>2</v>
      </c>
      <c r="M6" s="1">
        <f t="shared" ref="M6:M65" si="1">+IF(L6&lt;=5,1,IF(L6&lt;=10,2,3))</f>
        <v>1</v>
      </c>
      <c r="N6" s="201">
        <f t="shared" ref="N6:N65" si="2">+M6+K6</f>
        <v>3</v>
      </c>
      <c r="O6" s="1">
        <f t="shared" ref="O6:O65" si="3">+IF(N6&lt;=3,1,IF(N6&lt;=5,2,3))</f>
        <v>1</v>
      </c>
    </row>
    <row r="7" spans="2:15" x14ac:dyDescent="0.25">
      <c r="B7" s="161" t="s">
        <v>310</v>
      </c>
      <c r="C7" s="161" t="s">
        <v>1</v>
      </c>
      <c r="D7" s="197">
        <v>14000</v>
      </c>
      <c r="E7" s="161">
        <v>70</v>
      </c>
      <c r="F7" s="161">
        <f>+SUMIF('Matriz de Corte AA'!$C$7:$C$68,B7,'Matriz de Corte AA'!$I$7:$I$68)</f>
        <v>406.37693289976175</v>
      </c>
      <c r="G7" s="161">
        <f t="shared" ref="G7:G8" si="4">+IF(F7&gt;0,(D7*E7/100)/(F7*3.6),24)</f>
        <v>6.6987616713316109</v>
      </c>
      <c r="H7" s="161" t="s">
        <v>2</v>
      </c>
      <c r="I7" s="161" t="s">
        <v>1</v>
      </c>
      <c r="J7" s="198">
        <f>+G7</f>
        <v>6.6987616713316109</v>
      </c>
      <c r="K7" s="199">
        <f t="shared" si="0"/>
        <v>2</v>
      </c>
      <c r="L7" s="161">
        <f>+VLOOKUP(H7,'[2]CLIENTES CRITICOS'!$B$3:$D$61,3,FALSE)</f>
        <v>6</v>
      </c>
      <c r="M7" s="161">
        <f t="shared" si="1"/>
        <v>2</v>
      </c>
      <c r="N7" s="200">
        <f t="shared" si="2"/>
        <v>4</v>
      </c>
      <c r="O7" s="161">
        <f t="shared" si="3"/>
        <v>2</v>
      </c>
    </row>
    <row r="8" spans="2:15" x14ac:dyDescent="0.25">
      <c r="B8" s="161" t="s">
        <v>312</v>
      </c>
      <c r="C8" s="161" t="s">
        <v>383</v>
      </c>
      <c r="D8" s="197">
        <v>52000</v>
      </c>
      <c r="E8" s="161">
        <v>70</v>
      </c>
      <c r="F8" s="161">
        <f>+SUMIF('Matriz de Corte AA'!$C$7:$C$68,B8,'Matriz de Corte AA'!$I$7:$I$68)</f>
        <v>1039.9797152496419</v>
      </c>
      <c r="G8" s="161">
        <f t="shared" si="4"/>
        <v>9.7224118536619635</v>
      </c>
      <c r="H8" s="161" t="s">
        <v>4</v>
      </c>
      <c r="I8" s="161" t="s">
        <v>3</v>
      </c>
      <c r="J8" s="198">
        <f>+G8</f>
        <v>9.7224118536619635</v>
      </c>
      <c r="K8" s="199">
        <f>+IF(J8&lt;=6, 1, IF(J8&lt;=12,2,3))</f>
        <v>2</v>
      </c>
      <c r="L8" s="161">
        <f>+VLOOKUP(H8,'[2]CLIENTES CRITICOS'!$B$3:$D$61,3,FALSE)</f>
        <v>1</v>
      </c>
      <c r="M8" s="161">
        <f t="shared" si="1"/>
        <v>1</v>
      </c>
      <c r="N8" s="200">
        <f t="shared" si="2"/>
        <v>3</v>
      </c>
      <c r="O8" s="161">
        <f t="shared" si="3"/>
        <v>1</v>
      </c>
    </row>
    <row r="9" spans="2:15" x14ac:dyDescent="0.25">
      <c r="B9" s="1"/>
      <c r="C9" s="1"/>
      <c r="D9" s="4"/>
      <c r="E9" s="1"/>
      <c r="F9" s="1"/>
      <c r="G9" s="1"/>
      <c r="H9" s="1" t="s">
        <v>6</v>
      </c>
      <c r="I9" s="1" t="s">
        <v>5</v>
      </c>
      <c r="J9" s="38">
        <f>+J8</f>
        <v>9.7224118536619635</v>
      </c>
      <c r="K9" s="39">
        <f t="shared" si="0"/>
        <v>2</v>
      </c>
      <c r="L9" s="1">
        <f>+VLOOKUP(H9,'[2]CLIENTES CRITICOS'!$B$3:$D$61,3,FALSE)</f>
        <v>19</v>
      </c>
      <c r="M9" s="1">
        <f t="shared" si="1"/>
        <v>3</v>
      </c>
      <c r="N9" s="201">
        <f t="shared" si="2"/>
        <v>5</v>
      </c>
      <c r="O9" s="1">
        <f t="shared" si="3"/>
        <v>2</v>
      </c>
    </row>
    <row r="10" spans="2:15" x14ac:dyDescent="0.25">
      <c r="B10" s="1"/>
      <c r="C10" s="1"/>
      <c r="D10" s="4"/>
      <c r="E10" s="1"/>
      <c r="F10" s="1"/>
      <c r="G10" s="1"/>
      <c r="H10" s="1" t="s">
        <v>74</v>
      </c>
      <c r="I10" s="1" t="s">
        <v>73</v>
      </c>
      <c r="J10" s="38">
        <f>+J9</f>
        <v>9.7224118536619635</v>
      </c>
      <c r="K10" s="39">
        <f t="shared" si="0"/>
        <v>2</v>
      </c>
      <c r="L10" s="1">
        <f>+VLOOKUP(H10,'[2]CLIENTES CRITICOS'!$B$3:$D$61,3,FALSE)</f>
        <v>0</v>
      </c>
      <c r="M10" s="1">
        <f t="shared" si="1"/>
        <v>1</v>
      </c>
      <c r="N10" s="201">
        <f t="shared" si="2"/>
        <v>3</v>
      </c>
      <c r="O10" s="1">
        <f t="shared" si="3"/>
        <v>1</v>
      </c>
    </row>
    <row r="11" spans="2:15" x14ac:dyDescent="0.25">
      <c r="B11" s="161" t="s">
        <v>315</v>
      </c>
      <c r="C11" s="161" t="s">
        <v>275</v>
      </c>
      <c r="D11" s="197">
        <v>28000</v>
      </c>
      <c r="E11" s="161">
        <v>70</v>
      </c>
      <c r="F11" s="161">
        <f>+SUMIF('Matriz de Corte AA'!$C$7:$C$68,B11,'Matriz de Corte AA'!$I$7:$I$68)</f>
        <v>634.84213014470527</v>
      </c>
      <c r="G11" s="161">
        <f>+IF(F11&gt;0,(D11*E11/100)/(F11*3.6),24)</f>
        <v>8.5760603871760104</v>
      </c>
      <c r="H11" s="161" t="s">
        <v>9</v>
      </c>
      <c r="I11" s="161" t="s">
        <v>8</v>
      </c>
      <c r="J11" s="198">
        <f>+G11</f>
        <v>8.5760603871760104</v>
      </c>
      <c r="K11" s="199">
        <f t="shared" si="0"/>
        <v>2</v>
      </c>
      <c r="L11" s="161">
        <f>+VLOOKUP(H11,'[2]CLIENTES CRITICOS'!$B$3:$D$61,3,FALSE)</f>
        <v>7</v>
      </c>
      <c r="M11" s="161">
        <f t="shared" si="1"/>
        <v>2</v>
      </c>
      <c r="N11" s="200">
        <f t="shared" si="2"/>
        <v>4</v>
      </c>
      <c r="O11" s="161">
        <f t="shared" si="3"/>
        <v>2</v>
      </c>
    </row>
    <row r="12" spans="2:15" x14ac:dyDescent="0.25">
      <c r="B12" s="1"/>
      <c r="C12" s="1"/>
      <c r="D12" s="4"/>
      <c r="E12" s="1"/>
      <c r="F12" s="1"/>
      <c r="G12" s="1"/>
      <c r="H12" s="1" t="s">
        <v>81</v>
      </c>
      <c r="I12" s="1" t="s">
        <v>80</v>
      </c>
      <c r="J12" s="38">
        <f>+G11</f>
        <v>8.5760603871760104</v>
      </c>
      <c r="K12" s="39">
        <f t="shared" si="0"/>
        <v>2</v>
      </c>
      <c r="L12" s="1">
        <f>+VLOOKUP(H12,'[2]CLIENTES CRITICOS'!$B$3:$D$61,3,FALSE)</f>
        <v>0</v>
      </c>
      <c r="M12" s="1">
        <f t="shared" si="1"/>
        <v>1</v>
      </c>
      <c r="N12" s="201">
        <f t="shared" si="2"/>
        <v>3</v>
      </c>
      <c r="O12" s="1">
        <f t="shared" si="3"/>
        <v>1</v>
      </c>
    </row>
    <row r="13" spans="2:15" x14ac:dyDescent="0.25">
      <c r="B13" s="1"/>
      <c r="C13" s="1"/>
      <c r="D13" s="4"/>
      <c r="E13" s="1"/>
      <c r="F13" s="1"/>
      <c r="G13" s="1"/>
      <c r="H13" s="1" t="s">
        <v>83</v>
      </c>
      <c r="I13" s="1" t="s">
        <v>82</v>
      </c>
      <c r="J13" s="38">
        <f>+G11</f>
        <v>8.5760603871760104</v>
      </c>
      <c r="K13" s="39">
        <f t="shared" si="0"/>
        <v>2</v>
      </c>
      <c r="L13" s="1">
        <f>+VLOOKUP(H13,'[2]CLIENTES CRITICOS'!$B$3:$D$61,3,FALSE)</f>
        <v>0</v>
      </c>
      <c r="M13" s="1">
        <f t="shared" si="1"/>
        <v>1</v>
      </c>
      <c r="N13" s="201">
        <f t="shared" si="2"/>
        <v>3</v>
      </c>
      <c r="O13" s="1">
        <f t="shared" si="3"/>
        <v>1</v>
      </c>
    </row>
    <row r="14" spans="2:15" x14ac:dyDescent="0.25">
      <c r="B14" s="1"/>
      <c r="C14" s="1"/>
      <c r="D14" s="4"/>
      <c r="E14" s="1"/>
      <c r="F14" s="1"/>
      <c r="G14" s="1"/>
      <c r="H14" s="1" t="s">
        <v>85</v>
      </c>
      <c r="I14" s="1" t="s">
        <v>84</v>
      </c>
      <c r="J14" s="38">
        <f>+G11</f>
        <v>8.5760603871760104</v>
      </c>
      <c r="K14" s="39">
        <f t="shared" si="0"/>
        <v>2</v>
      </c>
      <c r="L14" s="1">
        <f>+VLOOKUP(H14,'[2]CLIENTES CRITICOS'!$B$3:$D$61,3,FALSE)</f>
        <v>0</v>
      </c>
      <c r="M14" s="1">
        <f t="shared" si="1"/>
        <v>1</v>
      </c>
      <c r="N14" s="201">
        <f t="shared" si="2"/>
        <v>3</v>
      </c>
      <c r="O14" s="1">
        <f t="shared" si="3"/>
        <v>1</v>
      </c>
    </row>
    <row r="15" spans="2:15" x14ac:dyDescent="0.25">
      <c r="B15" s="161" t="s">
        <v>318</v>
      </c>
      <c r="C15" s="161" t="s">
        <v>276</v>
      </c>
      <c r="D15" s="197">
        <v>40000</v>
      </c>
      <c r="E15" s="161">
        <v>70</v>
      </c>
      <c r="F15" s="161">
        <f>+SUMIF('Matriz de Corte AA'!$C$7:$C$68,B15,'Matriz de Corte AA'!$I$7:$I$68)</f>
        <v>897.88953714486809</v>
      </c>
      <c r="G15" s="161">
        <f>+IF(F15&gt;0,(D15*E15/100)/(F15*3.6),24)</f>
        <v>8.6622880165301321</v>
      </c>
      <c r="H15" s="161" t="s">
        <v>108</v>
      </c>
      <c r="I15" s="161" t="s">
        <v>10</v>
      </c>
      <c r="J15" s="198">
        <f>+G15</f>
        <v>8.6622880165301321</v>
      </c>
      <c r="K15" s="199">
        <f t="shared" si="0"/>
        <v>2</v>
      </c>
      <c r="L15" s="161">
        <f>+VLOOKUP(H15,'[2]CLIENTES CRITICOS'!$B$3:$D$61,3,FALSE)</f>
        <v>8</v>
      </c>
      <c r="M15" s="161">
        <f t="shared" si="1"/>
        <v>2</v>
      </c>
      <c r="N15" s="200">
        <f t="shared" si="2"/>
        <v>4</v>
      </c>
      <c r="O15" s="161">
        <f t="shared" si="3"/>
        <v>2</v>
      </c>
    </row>
    <row r="16" spans="2:15" x14ac:dyDescent="0.25">
      <c r="B16" s="1"/>
      <c r="C16" s="1"/>
      <c r="D16" s="4"/>
      <c r="E16" s="1"/>
      <c r="F16" s="1"/>
      <c r="G16" s="1"/>
      <c r="H16" s="1" t="s">
        <v>60</v>
      </c>
      <c r="I16" s="1" t="s">
        <v>59</v>
      </c>
      <c r="J16" s="38">
        <f>+G15</f>
        <v>8.6622880165301321</v>
      </c>
      <c r="K16" s="39">
        <f t="shared" si="0"/>
        <v>2</v>
      </c>
      <c r="L16" s="1">
        <f>+VLOOKUP(H16,'[2]CLIENTES CRITICOS'!$B$3:$D$61,3,FALSE)</f>
        <v>0</v>
      </c>
      <c r="M16" s="1">
        <f t="shared" si="1"/>
        <v>1</v>
      </c>
      <c r="N16" s="201">
        <f t="shared" si="2"/>
        <v>3</v>
      </c>
      <c r="O16" s="1">
        <f t="shared" si="3"/>
        <v>1</v>
      </c>
    </row>
    <row r="17" spans="2:15" x14ac:dyDescent="0.25">
      <c r="B17" s="1"/>
      <c r="C17" s="1"/>
      <c r="D17" s="4"/>
      <c r="E17" s="1"/>
      <c r="F17" s="1"/>
      <c r="G17" s="1"/>
      <c r="H17" s="1" t="s">
        <v>64</v>
      </c>
      <c r="I17" s="1" t="s">
        <v>63</v>
      </c>
      <c r="J17" s="38">
        <f>+G15</f>
        <v>8.6622880165301321</v>
      </c>
      <c r="K17" s="39">
        <f t="shared" si="0"/>
        <v>2</v>
      </c>
      <c r="L17" s="1">
        <f>+VLOOKUP(H17,'[2]CLIENTES CRITICOS'!$B$3:$D$61,3,FALSE)</f>
        <v>10</v>
      </c>
      <c r="M17" s="1">
        <f t="shared" si="1"/>
        <v>2</v>
      </c>
      <c r="N17" s="201">
        <f t="shared" si="2"/>
        <v>4</v>
      </c>
      <c r="O17" s="1">
        <f t="shared" si="3"/>
        <v>2</v>
      </c>
    </row>
    <row r="18" spans="2:15" x14ac:dyDescent="0.25">
      <c r="B18" s="161" t="s">
        <v>320</v>
      </c>
      <c r="C18" s="161" t="s">
        <v>388</v>
      </c>
      <c r="D18" s="197">
        <v>2500</v>
      </c>
      <c r="E18" s="161">
        <v>70</v>
      </c>
      <c r="F18" s="161">
        <f>+SUMIF('Matriz de Corte AA'!$C$7:$C$68,B18,'Matriz de Corte AA'!$I$7:$I$68)</f>
        <v>52.725266150105512</v>
      </c>
      <c r="G18" s="161">
        <f>+IF(F18&gt;0,(D18*E18/100)/(F18*3.6),24)</f>
        <v>9.2196995218038982</v>
      </c>
      <c r="H18" s="161" t="s">
        <v>76</v>
      </c>
      <c r="I18" s="161" t="s">
        <v>75</v>
      </c>
      <c r="J18" s="198">
        <f>+G18</f>
        <v>9.2196995218038982</v>
      </c>
      <c r="K18" s="199">
        <f t="shared" si="0"/>
        <v>2</v>
      </c>
      <c r="L18" s="161">
        <f>+VLOOKUP(H18,'[2]CLIENTES CRITICOS'!$B$3:$D$61,3,FALSE)</f>
        <v>0</v>
      </c>
      <c r="M18" s="161">
        <f t="shared" si="1"/>
        <v>1</v>
      </c>
      <c r="N18" s="200">
        <f t="shared" si="2"/>
        <v>3</v>
      </c>
      <c r="O18" s="161">
        <f t="shared" si="3"/>
        <v>1</v>
      </c>
    </row>
    <row r="19" spans="2:15" x14ac:dyDescent="0.25">
      <c r="B19" s="1"/>
      <c r="C19" s="1"/>
      <c r="D19" s="4"/>
      <c r="E19" s="1"/>
      <c r="F19" s="1"/>
      <c r="G19" s="1"/>
      <c r="H19" s="1" t="s">
        <v>93</v>
      </c>
      <c r="I19" s="1" t="s">
        <v>92</v>
      </c>
      <c r="J19" s="38">
        <f>+J18</f>
        <v>9.2196995218038982</v>
      </c>
      <c r="K19" s="39">
        <f t="shared" si="0"/>
        <v>2</v>
      </c>
      <c r="L19" s="1">
        <f>+VLOOKUP(H19,'[2]CLIENTES CRITICOS'!$B$3:$D$61,3,FALSE)</f>
        <v>0</v>
      </c>
      <c r="M19" s="1">
        <f t="shared" si="1"/>
        <v>1</v>
      </c>
      <c r="N19" s="201">
        <f t="shared" si="2"/>
        <v>3</v>
      </c>
      <c r="O19" s="1">
        <f t="shared" si="3"/>
        <v>1</v>
      </c>
    </row>
    <row r="20" spans="2:15" x14ac:dyDescent="0.25">
      <c r="B20" s="1"/>
      <c r="C20" s="1"/>
      <c r="D20" s="4"/>
      <c r="E20" s="1"/>
      <c r="F20" s="1"/>
      <c r="G20" s="1"/>
      <c r="H20" s="1" t="s">
        <v>95</v>
      </c>
      <c r="I20" s="1" t="s">
        <v>94</v>
      </c>
      <c r="J20" s="38">
        <f>+J18</f>
        <v>9.2196995218038982</v>
      </c>
      <c r="K20" s="39">
        <f t="shared" si="0"/>
        <v>2</v>
      </c>
      <c r="L20" s="1">
        <f>+VLOOKUP(H20,'[2]CLIENTES CRITICOS'!$B$3:$D$61,3,FALSE)</f>
        <v>0</v>
      </c>
      <c r="M20" s="1">
        <f t="shared" si="1"/>
        <v>1</v>
      </c>
      <c r="N20" s="201">
        <f t="shared" si="2"/>
        <v>3</v>
      </c>
      <c r="O20" s="1">
        <f t="shared" si="3"/>
        <v>1</v>
      </c>
    </row>
    <row r="21" spans="2:15" x14ac:dyDescent="0.25">
      <c r="B21" s="1"/>
      <c r="C21" s="1"/>
      <c r="D21" s="4"/>
      <c r="E21" s="1"/>
      <c r="F21" s="1"/>
      <c r="G21" s="1"/>
      <c r="H21" s="1" t="s">
        <v>110</v>
      </c>
      <c r="I21" s="1" t="s">
        <v>273</v>
      </c>
      <c r="J21" s="38">
        <f>+J18</f>
        <v>9.2196995218038982</v>
      </c>
      <c r="K21" s="39">
        <f t="shared" si="0"/>
        <v>2</v>
      </c>
      <c r="L21" s="1">
        <f>+VLOOKUP(H21,'[2]CLIENTES CRITICOS'!$B$3:$D$61,3,FALSE)</f>
        <v>0</v>
      </c>
      <c r="M21" s="1">
        <f t="shared" si="1"/>
        <v>1</v>
      </c>
      <c r="N21" s="201">
        <f t="shared" si="2"/>
        <v>3</v>
      </c>
      <c r="O21" s="1">
        <f t="shared" si="3"/>
        <v>1</v>
      </c>
    </row>
    <row r="22" spans="2:15" x14ac:dyDescent="0.25">
      <c r="B22" s="1"/>
      <c r="C22" s="1"/>
      <c r="D22" s="4"/>
      <c r="E22" s="1"/>
      <c r="F22" s="1"/>
      <c r="G22" s="1"/>
      <c r="H22" s="1" t="s">
        <v>111</v>
      </c>
      <c r="I22" s="1" t="s">
        <v>274</v>
      </c>
      <c r="J22" s="38">
        <f>+J18</f>
        <v>9.2196995218038982</v>
      </c>
      <c r="K22" s="39">
        <f t="shared" si="0"/>
        <v>2</v>
      </c>
      <c r="L22" s="1">
        <f>+VLOOKUP(H22,'[2]CLIENTES CRITICOS'!$B$3:$D$61,3,FALSE)</f>
        <v>0</v>
      </c>
      <c r="M22" s="1">
        <f t="shared" si="1"/>
        <v>1</v>
      </c>
      <c r="N22" s="201">
        <f t="shared" si="2"/>
        <v>3</v>
      </c>
      <c r="O22" s="1">
        <f t="shared" si="3"/>
        <v>1</v>
      </c>
    </row>
    <row r="23" spans="2:15" x14ac:dyDescent="0.25">
      <c r="B23" s="161" t="s">
        <v>381</v>
      </c>
      <c r="C23" s="161" t="s">
        <v>11</v>
      </c>
      <c r="D23" s="197">
        <v>22000</v>
      </c>
      <c r="E23" s="161">
        <v>70</v>
      </c>
      <c r="F23" s="161">
        <f>+SUMIF('Matriz de Corte AA'!$C$7:$C$68,B23,'Matriz de Corte AA'!$I$7:$I$68)</f>
        <v>483.46972316414229</v>
      </c>
      <c r="G23" s="161">
        <f t="shared" ref="G23:G24" si="5">+IF(F23&gt;0,(D23*E23/100)/(F23*3.6),24)</f>
        <v>8.8480779101971478</v>
      </c>
      <c r="H23" s="161" t="s">
        <v>12</v>
      </c>
      <c r="I23" s="161" t="s">
        <v>11</v>
      </c>
      <c r="J23" s="198">
        <f>+G23</f>
        <v>8.8480779101971478</v>
      </c>
      <c r="K23" s="199">
        <f t="shared" si="0"/>
        <v>2</v>
      </c>
      <c r="L23" s="161">
        <f>+VLOOKUP(H23,'[2]CLIENTES CRITICOS'!$B$3:$D$61,3,FALSE)</f>
        <v>1</v>
      </c>
      <c r="M23" s="161">
        <f t="shared" si="1"/>
        <v>1</v>
      </c>
      <c r="N23" s="200">
        <f t="shared" si="2"/>
        <v>3</v>
      </c>
      <c r="O23" s="161">
        <f t="shared" si="3"/>
        <v>1</v>
      </c>
    </row>
    <row r="24" spans="2:15" x14ac:dyDescent="0.25">
      <c r="B24" s="161" t="s">
        <v>325</v>
      </c>
      <c r="C24" s="161" t="s">
        <v>113</v>
      </c>
      <c r="D24" s="197">
        <v>52000</v>
      </c>
      <c r="E24" s="161">
        <v>70</v>
      </c>
      <c r="F24" s="161">
        <f>+SUMIF('Matriz de Corte AA'!$C$7:$C$68,B24,'Matriz de Corte AA'!$I$7:$I$68)</f>
        <v>919.48767246205637</v>
      </c>
      <c r="G24" s="161">
        <f t="shared" si="5"/>
        <v>10.996461849278743</v>
      </c>
      <c r="H24" s="161" t="s">
        <v>13</v>
      </c>
      <c r="I24" s="161" t="s">
        <v>113</v>
      </c>
      <c r="J24" s="198">
        <f>+G24</f>
        <v>10.996461849278743</v>
      </c>
      <c r="K24" s="199">
        <f t="shared" si="0"/>
        <v>2</v>
      </c>
      <c r="L24" s="161">
        <f>+VLOOKUP(H24,'[2]CLIENTES CRITICOS'!$B$3:$D$61,3,FALSE)</f>
        <v>7</v>
      </c>
      <c r="M24" s="161">
        <f t="shared" si="1"/>
        <v>2</v>
      </c>
      <c r="N24" s="200">
        <f t="shared" si="2"/>
        <v>4</v>
      </c>
      <c r="O24" s="161">
        <f t="shared" si="3"/>
        <v>2</v>
      </c>
    </row>
    <row r="25" spans="2:15" x14ac:dyDescent="0.25">
      <c r="B25" s="1"/>
      <c r="C25" s="1"/>
      <c r="D25" s="4"/>
      <c r="E25" s="1"/>
      <c r="F25" s="1"/>
      <c r="G25" s="1"/>
      <c r="H25" s="1" t="s">
        <v>56</v>
      </c>
      <c r="I25" s="1" t="s">
        <v>55</v>
      </c>
      <c r="J25" s="38">
        <f>+G24</f>
        <v>10.996461849278743</v>
      </c>
      <c r="K25" s="39">
        <f t="shared" si="0"/>
        <v>2</v>
      </c>
      <c r="L25" s="1">
        <f>+VLOOKUP(H25,'[2]CLIENTES CRITICOS'!$B$3:$D$61,3,FALSE)</f>
        <v>0</v>
      </c>
      <c r="M25" s="1">
        <f t="shared" si="1"/>
        <v>1</v>
      </c>
      <c r="N25" s="201">
        <f t="shared" si="2"/>
        <v>3</v>
      </c>
      <c r="O25" s="1">
        <f t="shared" si="3"/>
        <v>1</v>
      </c>
    </row>
    <row r="26" spans="2:15" x14ac:dyDescent="0.25">
      <c r="B26" s="1"/>
      <c r="C26" s="1"/>
      <c r="D26" s="4"/>
      <c r="E26" s="1"/>
      <c r="F26" s="1"/>
      <c r="G26" s="1"/>
      <c r="H26" s="1" t="s">
        <v>58</v>
      </c>
      <c r="I26" s="1" t="s">
        <v>57</v>
      </c>
      <c r="J26" s="38">
        <f>+G24</f>
        <v>10.996461849278743</v>
      </c>
      <c r="K26" s="39">
        <f t="shared" si="0"/>
        <v>2</v>
      </c>
      <c r="L26" s="1">
        <f>+VLOOKUP(H26,'[2]CLIENTES CRITICOS'!$B$3:$D$61,3,FALSE)</f>
        <v>3</v>
      </c>
      <c r="M26" s="1">
        <f t="shared" si="1"/>
        <v>1</v>
      </c>
      <c r="N26" s="201">
        <f t="shared" si="2"/>
        <v>3</v>
      </c>
      <c r="O26" s="1">
        <f t="shared" si="3"/>
        <v>1</v>
      </c>
    </row>
    <row r="27" spans="2:15" x14ac:dyDescent="0.25">
      <c r="B27" s="1"/>
      <c r="C27" s="1"/>
      <c r="D27" s="4"/>
      <c r="E27" s="1"/>
      <c r="F27" s="1"/>
      <c r="G27" s="1"/>
      <c r="H27" s="1" t="s">
        <v>62</v>
      </c>
      <c r="I27" s="1" t="s">
        <v>61</v>
      </c>
      <c r="J27" s="38">
        <f>+G24</f>
        <v>10.996461849278743</v>
      </c>
      <c r="K27" s="39">
        <f t="shared" si="0"/>
        <v>2</v>
      </c>
      <c r="L27" s="1">
        <f>+VLOOKUP(H27,'[2]CLIENTES CRITICOS'!$B$3:$D$61,3,FALSE)</f>
        <v>4</v>
      </c>
      <c r="M27" s="1">
        <f t="shared" si="1"/>
        <v>1</v>
      </c>
      <c r="N27" s="201">
        <f t="shared" si="2"/>
        <v>3</v>
      </c>
      <c r="O27" s="1">
        <f t="shared" si="3"/>
        <v>1</v>
      </c>
    </row>
    <row r="28" spans="2:15" x14ac:dyDescent="0.25">
      <c r="B28" s="161" t="s">
        <v>323</v>
      </c>
      <c r="C28" s="161" t="s">
        <v>114</v>
      </c>
      <c r="D28" s="197">
        <v>7600</v>
      </c>
      <c r="E28" s="161">
        <v>70</v>
      </c>
      <c r="F28" s="161">
        <f>+SUMIF('Matriz de Corte AA'!$C$7:$C$68,B28,'Matriz de Corte AA'!$I$7:$I$68)</f>
        <v>202.46363974209459</v>
      </c>
      <c r="G28" s="161">
        <f>+IF(F28&gt;0,(D28*E28/100)/(F28*3.6),24)</f>
        <v>7.2989786198658875</v>
      </c>
      <c r="H28" s="161" t="s">
        <v>14</v>
      </c>
      <c r="I28" s="161" t="s">
        <v>114</v>
      </c>
      <c r="J28" s="198">
        <f>+G28</f>
        <v>7.2989786198658875</v>
      </c>
      <c r="K28" s="199">
        <f t="shared" si="0"/>
        <v>2</v>
      </c>
      <c r="L28" s="161">
        <f>+VLOOKUP(H28,'[2]CLIENTES CRITICOS'!$B$3:$D$61,3,FALSE)</f>
        <v>1</v>
      </c>
      <c r="M28" s="161">
        <f t="shared" si="1"/>
        <v>1</v>
      </c>
      <c r="N28" s="200">
        <f t="shared" si="2"/>
        <v>3</v>
      </c>
      <c r="O28" s="161">
        <f t="shared" si="3"/>
        <v>1</v>
      </c>
    </row>
    <row r="29" spans="2:15" x14ac:dyDescent="0.25">
      <c r="B29" s="1"/>
      <c r="C29" s="1"/>
      <c r="D29" s="4"/>
      <c r="E29" s="1"/>
      <c r="F29" s="1"/>
      <c r="G29" s="1"/>
      <c r="H29" s="1" t="s">
        <v>87</v>
      </c>
      <c r="I29" s="1" t="s">
        <v>86</v>
      </c>
      <c r="J29" s="38">
        <f>+G28</f>
        <v>7.2989786198658875</v>
      </c>
      <c r="K29" s="39">
        <f t="shared" si="0"/>
        <v>2</v>
      </c>
      <c r="L29" s="1">
        <f>+VLOOKUP(H29,'[2]CLIENTES CRITICOS'!$B$3:$D$61,3,FALSE)</f>
        <v>0</v>
      </c>
      <c r="M29" s="1">
        <f t="shared" si="1"/>
        <v>1</v>
      </c>
      <c r="N29" s="201">
        <f t="shared" si="2"/>
        <v>3</v>
      </c>
      <c r="O29" s="1">
        <f t="shared" si="3"/>
        <v>1</v>
      </c>
    </row>
    <row r="30" spans="2:15" x14ac:dyDescent="0.25">
      <c r="B30" s="1"/>
      <c r="C30" s="1"/>
      <c r="D30" s="4"/>
      <c r="E30" s="1"/>
      <c r="F30" s="1"/>
      <c r="G30" s="1"/>
      <c r="H30" s="1" t="s">
        <v>97</v>
      </c>
      <c r="I30" s="1" t="s">
        <v>96</v>
      </c>
      <c r="J30" s="38">
        <f>+G28</f>
        <v>7.2989786198658875</v>
      </c>
      <c r="K30" s="39">
        <f t="shared" si="0"/>
        <v>2</v>
      </c>
      <c r="L30" s="1">
        <f>+VLOOKUP(H30,'[2]CLIENTES CRITICOS'!$B$3:$D$61,3,FALSE)</f>
        <v>0</v>
      </c>
      <c r="M30" s="1">
        <f t="shared" si="1"/>
        <v>1</v>
      </c>
      <c r="N30" s="201">
        <f t="shared" si="2"/>
        <v>3</v>
      </c>
      <c r="O30" s="1">
        <f t="shared" si="3"/>
        <v>1</v>
      </c>
    </row>
    <row r="31" spans="2:15" x14ac:dyDescent="0.25">
      <c r="B31" s="1"/>
      <c r="C31" s="1"/>
      <c r="D31" s="4"/>
      <c r="E31" s="1"/>
      <c r="F31" s="1"/>
      <c r="G31" s="1"/>
      <c r="H31" s="1" t="s">
        <v>99</v>
      </c>
      <c r="I31" s="1" t="s">
        <v>98</v>
      </c>
      <c r="J31" s="38">
        <f>+G28</f>
        <v>7.2989786198658875</v>
      </c>
      <c r="K31" s="39">
        <f t="shared" si="0"/>
        <v>2</v>
      </c>
      <c r="L31" s="1">
        <f>+VLOOKUP(H31,'[2]CLIENTES CRITICOS'!$B$3:$D$61,3,FALSE)</f>
        <v>0</v>
      </c>
      <c r="M31" s="1">
        <f t="shared" si="1"/>
        <v>1</v>
      </c>
      <c r="N31" s="201">
        <f t="shared" si="2"/>
        <v>3</v>
      </c>
      <c r="O31" s="1">
        <f t="shared" si="3"/>
        <v>1</v>
      </c>
    </row>
    <row r="32" spans="2:15" x14ac:dyDescent="0.25">
      <c r="B32" s="161" t="s">
        <v>329</v>
      </c>
      <c r="C32" s="161" t="s">
        <v>115</v>
      </c>
      <c r="D32" s="197">
        <v>40000</v>
      </c>
      <c r="E32" s="161">
        <v>70</v>
      </c>
      <c r="F32" s="161">
        <f>+SUMIF('Matriz de Corte AA'!$C$7:$C$68,B32,'Matriz de Corte AA'!$I$7:$I$68)</f>
        <v>1152.5110663057051</v>
      </c>
      <c r="G32" s="161">
        <f>+IF(F32&gt;0,(D32*E32/100)/(F32*3.6),24)</f>
        <v>6.7485493243105337</v>
      </c>
      <c r="H32" s="161" t="s">
        <v>15</v>
      </c>
      <c r="I32" s="161" t="s">
        <v>115</v>
      </c>
      <c r="J32" s="198">
        <f>+G32</f>
        <v>6.7485493243105337</v>
      </c>
      <c r="K32" s="199">
        <f t="shared" si="0"/>
        <v>2</v>
      </c>
      <c r="L32" s="161">
        <f>+VLOOKUP(H32,'[2]CLIENTES CRITICOS'!$B$3:$D$61,3,FALSE)</f>
        <v>8</v>
      </c>
      <c r="M32" s="161">
        <f t="shared" si="1"/>
        <v>2</v>
      </c>
      <c r="N32" s="200">
        <f t="shared" si="2"/>
        <v>4</v>
      </c>
      <c r="O32" s="161">
        <f t="shared" si="3"/>
        <v>2</v>
      </c>
    </row>
    <row r="33" spans="2:15" x14ac:dyDescent="0.25">
      <c r="B33" s="1"/>
      <c r="C33" s="1"/>
      <c r="D33" s="4"/>
      <c r="E33" s="1"/>
      <c r="F33" s="1"/>
      <c r="G33" s="1"/>
      <c r="H33" s="1" t="s">
        <v>16</v>
      </c>
      <c r="I33" s="1" t="s">
        <v>116</v>
      </c>
      <c r="J33" s="38">
        <f>+G32</f>
        <v>6.7485493243105337</v>
      </c>
      <c r="K33" s="39">
        <f t="shared" si="0"/>
        <v>2</v>
      </c>
      <c r="L33" s="1">
        <f>+VLOOKUP(H33,'[2]CLIENTES CRITICOS'!$B$3:$D$61,3,FALSE)</f>
        <v>27</v>
      </c>
      <c r="M33" s="1">
        <f t="shared" si="1"/>
        <v>3</v>
      </c>
      <c r="N33" s="201">
        <f t="shared" si="2"/>
        <v>5</v>
      </c>
      <c r="O33" s="1">
        <f t="shared" si="3"/>
        <v>2</v>
      </c>
    </row>
    <row r="34" spans="2:15" x14ac:dyDescent="0.25">
      <c r="B34" s="1"/>
      <c r="C34" s="1"/>
      <c r="D34" s="4"/>
      <c r="E34" s="1"/>
      <c r="F34" s="1"/>
      <c r="G34" s="1"/>
      <c r="H34" s="1" t="s">
        <v>17</v>
      </c>
      <c r="I34" s="1" t="s">
        <v>117</v>
      </c>
      <c r="J34" s="38">
        <f>+G32</f>
        <v>6.7485493243105337</v>
      </c>
      <c r="K34" s="39">
        <f t="shared" si="0"/>
        <v>2</v>
      </c>
      <c r="L34" s="1">
        <f>+VLOOKUP(H34,'[2]CLIENTES CRITICOS'!$B$3:$D$61,3,FALSE)</f>
        <v>1</v>
      </c>
      <c r="M34" s="1">
        <f t="shared" si="1"/>
        <v>1</v>
      </c>
      <c r="N34" s="201">
        <f t="shared" si="2"/>
        <v>3</v>
      </c>
      <c r="O34" s="1">
        <f t="shared" si="3"/>
        <v>1</v>
      </c>
    </row>
    <row r="35" spans="2:15" x14ac:dyDescent="0.25">
      <c r="B35" s="161" t="s">
        <v>331</v>
      </c>
      <c r="C35" s="161" t="s">
        <v>389</v>
      </c>
      <c r="D35" s="197">
        <v>5500</v>
      </c>
      <c r="E35" s="161">
        <v>70</v>
      </c>
      <c r="F35" s="161">
        <f>+SUMIF('Matriz de Corte AA'!$C$7:$C$68,B35,'Matriz de Corte AA'!$I$7:$I$68)</f>
        <v>55.127479222723423</v>
      </c>
      <c r="G35" s="161">
        <f>+IF(F35&gt;0,(D35*E35/100)/(F35*3.6),24)</f>
        <v>19.399480250561172</v>
      </c>
      <c r="H35" s="161" t="s">
        <v>101</v>
      </c>
      <c r="I35" s="161" t="s">
        <v>100</v>
      </c>
      <c r="J35" s="198">
        <f>+G35</f>
        <v>19.399480250561172</v>
      </c>
      <c r="K35" s="199">
        <f t="shared" si="0"/>
        <v>3</v>
      </c>
      <c r="L35" s="161">
        <f>+VLOOKUP(H35,'[2]CLIENTES CRITICOS'!$B$3:$D$61,3,FALSE)</f>
        <v>0</v>
      </c>
      <c r="M35" s="161">
        <f t="shared" si="1"/>
        <v>1</v>
      </c>
      <c r="N35" s="200">
        <f t="shared" si="2"/>
        <v>4</v>
      </c>
      <c r="O35" s="161">
        <f t="shared" si="3"/>
        <v>2</v>
      </c>
    </row>
    <row r="36" spans="2:15" x14ac:dyDescent="0.25">
      <c r="B36" s="1"/>
      <c r="C36" s="1"/>
      <c r="D36" s="4"/>
      <c r="E36" s="1"/>
      <c r="F36" s="1"/>
      <c r="G36" s="1"/>
      <c r="H36" s="1" t="s">
        <v>103</v>
      </c>
      <c r="I36" s="1" t="s">
        <v>102</v>
      </c>
      <c r="J36" s="38">
        <f>+G35</f>
        <v>19.399480250561172</v>
      </c>
      <c r="K36" s="39">
        <f t="shared" si="0"/>
        <v>3</v>
      </c>
      <c r="L36" s="1">
        <f>+VLOOKUP(H36,'[2]CLIENTES CRITICOS'!$B$3:$D$61,3,FALSE)</f>
        <v>0</v>
      </c>
      <c r="M36" s="1">
        <f t="shared" si="1"/>
        <v>1</v>
      </c>
      <c r="N36" s="201">
        <f t="shared" si="2"/>
        <v>4</v>
      </c>
      <c r="O36" s="1">
        <f t="shared" si="3"/>
        <v>2</v>
      </c>
    </row>
    <row r="37" spans="2:15" x14ac:dyDescent="0.25">
      <c r="B37" s="1"/>
      <c r="C37" s="1"/>
      <c r="D37" s="4"/>
      <c r="E37" s="1"/>
      <c r="F37" s="1"/>
      <c r="G37" s="1"/>
      <c r="H37" s="1" t="s">
        <v>105</v>
      </c>
      <c r="I37" s="1" t="s">
        <v>104</v>
      </c>
      <c r="J37" s="38">
        <f>+G35</f>
        <v>19.399480250561172</v>
      </c>
      <c r="K37" s="39">
        <f t="shared" si="0"/>
        <v>3</v>
      </c>
      <c r="L37" s="1">
        <f>+VLOOKUP(H37,'[2]CLIENTES CRITICOS'!$B$3:$D$61,3,FALSE)</f>
        <v>0</v>
      </c>
      <c r="M37" s="1">
        <f t="shared" si="1"/>
        <v>1</v>
      </c>
      <c r="N37" s="201">
        <f t="shared" si="2"/>
        <v>4</v>
      </c>
      <c r="O37" s="1">
        <f t="shared" si="3"/>
        <v>2</v>
      </c>
    </row>
    <row r="38" spans="2:15" x14ac:dyDescent="0.25">
      <c r="B38" s="161" t="s">
        <v>334</v>
      </c>
      <c r="C38" s="161" t="s">
        <v>384</v>
      </c>
      <c r="D38" s="197">
        <v>28500</v>
      </c>
      <c r="E38" s="161">
        <v>70</v>
      </c>
      <c r="F38" s="161">
        <f>+SUMIF('Matriz de Corte AA'!$C$7:$C$68,B38,'Matriz de Corte AA'!$I$7:$I$68)</f>
        <v>684.46542723043274</v>
      </c>
      <c r="G38" s="161">
        <f>+IF(F38&gt;0,(D38*E38/100)/(F38*3.6),24)</f>
        <v>8.0963427022019694</v>
      </c>
      <c r="H38" s="161" t="s">
        <v>19</v>
      </c>
      <c r="I38" s="161" t="s">
        <v>18</v>
      </c>
      <c r="J38" s="198">
        <f>+G38</f>
        <v>8.0963427022019694</v>
      </c>
      <c r="K38" s="199">
        <f t="shared" si="0"/>
        <v>2</v>
      </c>
      <c r="L38" s="161">
        <f>+VLOOKUP(H38,'[2]CLIENTES CRITICOS'!$B$3:$D$61,3,FALSE)</f>
        <v>0</v>
      </c>
      <c r="M38" s="161">
        <f t="shared" si="1"/>
        <v>1</v>
      </c>
      <c r="N38" s="200">
        <f t="shared" si="2"/>
        <v>3</v>
      </c>
      <c r="O38" s="161">
        <f t="shared" si="3"/>
        <v>1</v>
      </c>
    </row>
    <row r="39" spans="2:15" x14ac:dyDescent="0.25">
      <c r="B39" s="1"/>
      <c r="C39" s="1"/>
      <c r="D39" s="4"/>
      <c r="E39" s="1"/>
      <c r="F39" s="1"/>
      <c r="G39" s="1"/>
      <c r="H39" s="1" t="s">
        <v>21</v>
      </c>
      <c r="I39" s="1" t="s">
        <v>20</v>
      </c>
      <c r="J39" s="38">
        <f>+J38</f>
        <v>8.0963427022019694</v>
      </c>
      <c r="K39" s="39">
        <f t="shared" si="0"/>
        <v>2</v>
      </c>
      <c r="L39" s="1">
        <f>+VLOOKUP(H39,'[2]CLIENTES CRITICOS'!$B$3:$D$61,3,FALSE)</f>
        <v>3</v>
      </c>
      <c r="M39" s="1">
        <f t="shared" si="1"/>
        <v>1</v>
      </c>
      <c r="N39" s="201">
        <f t="shared" si="2"/>
        <v>3</v>
      </c>
      <c r="O39" s="1">
        <f t="shared" si="3"/>
        <v>1</v>
      </c>
    </row>
    <row r="40" spans="2:15" x14ac:dyDescent="0.25">
      <c r="B40" s="1"/>
      <c r="C40" s="1"/>
      <c r="D40" s="4"/>
      <c r="E40" s="1"/>
      <c r="F40" s="1"/>
      <c r="G40" s="1"/>
      <c r="H40" s="1" t="s">
        <v>24</v>
      </c>
      <c r="I40" s="1" t="s">
        <v>23</v>
      </c>
      <c r="J40" s="38">
        <f t="shared" ref="J40:J43" si="6">+J39</f>
        <v>8.0963427022019694</v>
      </c>
      <c r="K40" s="39">
        <f t="shared" si="0"/>
        <v>2</v>
      </c>
      <c r="L40" s="1">
        <f>+VLOOKUP(H40,'[2]CLIENTES CRITICOS'!$B$3:$D$61,3,FALSE)</f>
        <v>0</v>
      </c>
      <c r="M40" s="1">
        <f t="shared" si="1"/>
        <v>1</v>
      </c>
      <c r="N40" s="201">
        <f t="shared" si="2"/>
        <v>3</v>
      </c>
      <c r="O40" s="1">
        <f t="shared" si="3"/>
        <v>1</v>
      </c>
    </row>
    <row r="41" spans="2:15" x14ac:dyDescent="0.25">
      <c r="B41" s="1"/>
      <c r="C41" s="1"/>
      <c r="D41" s="4"/>
      <c r="E41" s="1"/>
      <c r="F41" s="1"/>
      <c r="G41" s="1"/>
      <c r="H41" s="1" t="s">
        <v>26</v>
      </c>
      <c r="I41" s="1" t="s">
        <v>25</v>
      </c>
      <c r="J41" s="38">
        <f t="shared" si="6"/>
        <v>8.0963427022019694</v>
      </c>
      <c r="K41" s="39">
        <f t="shared" si="0"/>
        <v>2</v>
      </c>
      <c r="L41" s="1">
        <f>+VLOOKUP(H41,'[2]CLIENTES CRITICOS'!$B$3:$D$61,3,FALSE)</f>
        <v>6</v>
      </c>
      <c r="M41" s="1">
        <f t="shared" si="1"/>
        <v>2</v>
      </c>
      <c r="N41" s="201">
        <f t="shared" si="2"/>
        <v>4</v>
      </c>
      <c r="O41" s="1">
        <f t="shared" si="3"/>
        <v>2</v>
      </c>
    </row>
    <row r="42" spans="2:15" x14ac:dyDescent="0.25">
      <c r="B42" s="1"/>
      <c r="C42" s="1"/>
      <c r="D42" s="4"/>
      <c r="E42" s="1"/>
      <c r="F42" s="1"/>
      <c r="G42" s="1"/>
      <c r="H42" s="1" t="s">
        <v>109</v>
      </c>
      <c r="I42" s="1" t="s">
        <v>286</v>
      </c>
      <c r="J42" s="38">
        <f t="shared" si="6"/>
        <v>8.0963427022019694</v>
      </c>
      <c r="K42" s="39">
        <f t="shared" si="0"/>
        <v>2</v>
      </c>
      <c r="L42" s="1">
        <f>+VLOOKUP(H42,'[2]CLIENTES CRITICOS'!$B$3:$D$61,3,FALSE)</f>
        <v>0</v>
      </c>
      <c r="M42" s="1">
        <f t="shared" si="1"/>
        <v>1</v>
      </c>
      <c r="N42" s="201">
        <f t="shared" si="2"/>
        <v>3</v>
      </c>
      <c r="O42" s="1">
        <f t="shared" si="3"/>
        <v>1</v>
      </c>
    </row>
    <row r="43" spans="2:15" x14ac:dyDescent="0.25">
      <c r="B43" s="1"/>
      <c r="C43" s="1"/>
      <c r="D43" s="4"/>
      <c r="E43" s="1"/>
      <c r="F43" s="1"/>
      <c r="G43" s="1"/>
      <c r="H43" s="1" t="s">
        <v>89</v>
      </c>
      <c r="I43" s="1" t="s">
        <v>88</v>
      </c>
      <c r="J43" s="38">
        <f t="shared" si="6"/>
        <v>8.0963427022019694</v>
      </c>
      <c r="K43" s="39">
        <f t="shared" si="0"/>
        <v>2</v>
      </c>
      <c r="L43" s="1">
        <f>+VLOOKUP(H43,'[2]CLIENTES CRITICOS'!$B$3:$D$61,3,FALSE)</f>
        <v>0</v>
      </c>
      <c r="M43" s="1">
        <f t="shared" si="1"/>
        <v>1</v>
      </c>
      <c r="N43" s="201">
        <f t="shared" si="2"/>
        <v>3</v>
      </c>
      <c r="O43" s="1">
        <f t="shared" si="3"/>
        <v>1</v>
      </c>
    </row>
    <row r="44" spans="2:15" x14ac:dyDescent="0.25">
      <c r="B44" s="161" t="s">
        <v>337</v>
      </c>
      <c r="C44" s="161" t="s">
        <v>385</v>
      </c>
      <c r="D44" s="197">
        <v>60000</v>
      </c>
      <c r="E44" s="161">
        <v>70</v>
      </c>
      <c r="F44" s="161">
        <f>+SUMIF('Matriz de Corte AA'!$C$7:$C$68,B44,'Matriz de Corte AA'!$I$7:$I$68)</f>
        <v>1357.8060540983165</v>
      </c>
      <c r="G44" s="161">
        <f>+IF(F44&gt;0,(D44*E44/100)/(F44*3.6),24)</f>
        <v>8.5922924201528872</v>
      </c>
      <c r="H44" s="161" t="s">
        <v>28</v>
      </c>
      <c r="I44" s="161" t="s">
        <v>27</v>
      </c>
      <c r="J44" s="198">
        <f>+G44</f>
        <v>8.5922924201528872</v>
      </c>
      <c r="K44" s="199">
        <f t="shared" si="0"/>
        <v>2</v>
      </c>
      <c r="L44" s="161">
        <f>+VLOOKUP(H44,'[2]CLIENTES CRITICOS'!$B$3:$D$61,3,FALSE)</f>
        <v>8</v>
      </c>
      <c r="M44" s="161">
        <f t="shared" si="1"/>
        <v>2</v>
      </c>
      <c r="N44" s="200">
        <f t="shared" si="2"/>
        <v>4</v>
      </c>
      <c r="O44" s="161">
        <f t="shared" si="3"/>
        <v>2</v>
      </c>
    </row>
    <row r="45" spans="2:15" x14ac:dyDescent="0.25">
      <c r="B45" s="1"/>
      <c r="C45" s="1"/>
      <c r="D45" s="4"/>
      <c r="E45" s="1"/>
      <c r="F45" s="1"/>
      <c r="G45" s="1"/>
      <c r="H45" s="1" t="s">
        <v>30</v>
      </c>
      <c r="I45" s="1" t="s">
        <v>29</v>
      </c>
      <c r="J45" s="38">
        <f>+G44</f>
        <v>8.5922924201528872</v>
      </c>
      <c r="K45" s="39">
        <f t="shared" si="0"/>
        <v>2</v>
      </c>
      <c r="L45" s="1">
        <f>+VLOOKUP(H45,'[2]CLIENTES CRITICOS'!$B$3:$D$61,3,FALSE)</f>
        <v>29</v>
      </c>
      <c r="M45" s="1">
        <f t="shared" si="1"/>
        <v>3</v>
      </c>
      <c r="N45" s="201">
        <f t="shared" si="2"/>
        <v>5</v>
      </c>
      <c r="O45" s="1">
        <f t="shared" si="3"/>
        <v>2</v>
      </c>
    </row>
    <row r="46" spans="2:15" x14ac:dyDescent="0.25">
      <c r="B46" s="161" t="s">
        <v>340</v>
      </c>
      <c r="C46" s="161" t="s">
        <v>22</v>
      </c>
      <c r="D46" s="197">
        <v>114700</v>
      </c>
      <c r="E46" s="161">
        <v>70</v>
      </c>
      <c r="F46" s="161">
        <f>+SUMIF('Matriz de Corte AA'!$C$7:$C$68,B46,'Matriz de Corte AA'!$I$7:$I$68)</f>
        <v>2124.5252065269678</v>
      </c>
      <c r="G46" s="161">
        <f>+IF(F46&gt;0,(D46*E46/100)/(F46*3.6),24)</f>
        <v>10.497770376768967</v>
      </c>
      <c r="H46" s="161" t="s">
        <v>32</v>
      </c>
      <c r="I46" s="161" t="s">
        <v>31</v>
      </c>
      <c r="J46" s="198">
        <f>+G46</f>
        <v>10.497770376768967</v>
      </c>
      <c r="K46" s="199">
        <f t="shared" si="0"/>
        <v>2</v>
      </c>
      <c r="L46" s="161">
        <f>+VLOOKUP(H46,'[2]CLIENTES CRITICOS'!$B$3:$D$61,3,FALSE)</f>
        <v>0</v>
      </c>
      <c r="M46" s="161">
        <f t="shared" si="1"/>
        <v>1</v>
      </c>
      <c r="N46" s="200">
        <f t="shared" si="2"/>
        <v>3</v>
      </c>
      <c r="O46" s="161">
        <f t="shared" si="3"/>
        <v>1</v>
      </c>
    </row>
    <row r="47" spans="2:15" x14ac:dyDescent="0.25">
      <c r="B47" s="1"/>
      <c r="C47" s="1"/>
      <c r="D47" s="4"/>
      <c r="E47" s="1"/>
      <c r="F47" s="1"/>
      <c r="G47" s="1"/>
      <c r="H47" s="1" t="s">
        <v>34</v>
      </c>
      <c r="I47" s="1" t="s">
        <v>33</v>
      </c>
      <c r="J47" s="38">
        <f>+J46</f>
        <v>10.497770376768967</v>
      </c>
      <c r="K47" s="39">
        <f t="shared" si="0"/>
        <v>2</v>
      </c>
      <c r="L47" s="1">
        <f>+VLOOKUP(H47,'[2]CLIENTES CRITICOS'!$B$3:$D$61,3,FALSE)</f>
        <v>6</v>
      </c>
      <c r="M47" s="1">
        <f t="shared" si="1"/>
        <v>2</v>
      </c>
      <c r="N47" s="201">
        <f t="shared" si="2"/>
        <v>4</v>
      </c>
      <c r="O47" s="1">
        <f t="shared" si="3"/>
        <v>2</v>
      </c>
    </row>
    <row r="48" spans="2:15" x14ac:dyDescent="0.25">
      <c r="B48" s="1"/>
      <c r="C48" s="1"/>
      <c r="D48" s="4"/>
      <c r="E48" s="1"/>
      <c r="F48" s="1"/>
      <c r="G48" s="1"/>
      <c r="H48" s="1" t="s">
        <v>36</v>
      </c>
      <c r="I48" s="1" t="s">
        <v>35</v>
      </c>
      <c r="J48" s="38">
        <f t="shared" ref="J48:J53" si="7">+J47</f>
        <v>10.497770376768967</v>
      </c>
      <c r="K48" s="39">
        <f t="shared" si="0"/>
        <v>2</v>
      </c>
      <c r="L48" s="1">
        <f>+VLOOKUP(H48,'[2]CLIENTES CRITICOS'!$B$3:$D$61,3,FALSE)</f>
        <v>2</v>
      </c>
      <c r="M48" s="1">
        <f t="shared" si="1"/>
        <v>1</v>
      </c>
      <c r="N48" s="201">
        <f t="shared" si="2"/>
        <v>3</v>
      </c>
      <c r="O48" s="1">
        <f t="shared" si="3"/>
        <v>1</v>
      </c>
    </row>
    <row r="49" spans="2:15" x14ac:dyDescent="0.25">
      <c r="B49" s="1"/>
      <c r="C49" s="1"/>
      <c r="D49" s="4"/>
      <c r="E49" s="1"/>
      <c r="F49" s="1"/>
      <c r="G49" s="1"/>
      <c r="H49" s="1" t="s">
        <v>38</v>
      </c>
      <c r="I49" s="1" t="s">
        <v>37</v>
      </c>
      <c r="J49" s="38">
        <f t="shared" si="7"/>
        <v>10.497770376768967</v>
      </c>
      <c r="K49" s="39">
        <f t="shared" si="0"/>
        <v>2</v>
      </c>
      <c r="L49" s="1">
        <f>+VLOOKUP(H49,'[2]CLIENTES CRITICOS'!$B$3:$D$61,3,FALSE)</f>
        <v>54</v>
      </c>
      <c r="M49" s="1">
        <f t="shared" si="1"/>
        <v>3</v>
      </c>
      <c r="N49" s="201">
        <f t="shared" si="2"/>
        <v>5</v>
      </c>
      <c r="O49" s="1">
        <f t="shared" si="3"/>
        <v>2</v>
      </c>
    </row>
    <row r="50" spans="2:15" x14ac:dyDescent="0.25">
      <c r="B50" s="1"/>
      <c r="C50" s="1"/>
      <c r="D50" s="4"/>
      <c r="E50" s="1"/>
      <c r="F50" s="1"/>
      <c r="G50" s="1"/>
      <c r="H50" s="1" t="s">
        <v>66</v>
      </c>
      <c r="I50" s="1" t="s">
        <v>65</v>
      </c>
      <c r="J50" s="38">
        <f t="shared" si="7"/>
        <v>10.497770376768967</v>
      </c>
      <c r="K50" s="39">
        <f t="shared" si="0"/>
        <v>2</v>
      </c>
      <c r="L50" s="1">
        <f>+VLOOKUP(H50,'[2]CLIENTES CRITICOS'!$B$3:$D$61,3,FALSE)</f>
        <v>5</v>
      </c>
      <c r="M50" s="1">
        <f t="shared" si="1"/>
        <v>1</v>
      </c>
      <c r="N50" s="201">
        <f t="shared" si="2"/>
        <v>3</v>
      </c>
      <c r="O50" s="1">
        <f t="shared" si="3"/>
        <v>1</v>
      </c>
    </row>
    <row r="51" spans="2:15" x14ac:dyDescent="0.25">
      <c r="B51" s="1"/>
      <c r="C51" s="1"/>
      <c r="D51" s="4"/>
      <c r="E51" s="1"/>
      <c r="F51" s="1"/>
      <c r="G51" s="1"/>
      <c r="H51" s="1" t="s">
        <v>107</v>
      </c>
      <c r="I51" s="1" t="s">
        <v>106</v>
      </c>
      <c r="J51" s="38">
        <f t="shared" si="7"/>
        <v>10.497770376768967</v>
      </c>
      <c r="K51" s="39">
        <f t="shared" si="0"/>
        <v>2</v>
      </c>
      <c r="L51" s="1">
        <f>+VLOOKUP(H51,'[2]CLIENTES CRITICOS'!$B$3:$D$61,3,FALSE)</f>
        <v>0</v>
      </c>
      <c r="M51" s="1">
        <f t="shared" si="1"/>
        <v>1</v>
      </c>
      <c r="N51" s="201">
        <f t="shared" si="2"/>
        <v>3</v>
      </c>
      <c r="O51" s="1">
        <f t="shared" si="3"/>
        <v>1</v>
      </c>
    </row>
    <row r="52" spans="2:15" x14ac:dyDescent="0.25">
      <c r="B52" s="1"/>
      <c r="C52" s="1"/>
      <c r="D52" s="4"/>
      <c r="E52" s="1"/>
      <c r="F52" s="1"/>
      <c r="G52" s="1"/>
      <c r="H52" s="1" t="s">
        <v>183</v>
      </c>
      <c r="I52" s="1" t="s">
        <v>184</v>
      </c>
      <c r="J52" s="38">
        <f t="shared" si="7"/>
        <v>10.497770376768967</v>
      </c>
      <c r="K52" s="39">
        <f t="shared" si="0"/>
        <v>2</v>
      </c>
      <c r="L52" s="1"/>
      <c r="M52" s="1"/>
      <c r="N52" s="201"/>
      <c r="O52" s="1"/>
    </row>
    <row r="53" spans="2:15" x14ac:dyDescent="0.25">
      <c r="B53" s="1"/>
      <c r="C53" s="1"/>
      <c r="D53" s="4"/>
      <c r="E53" s="1"/>
      <c r="F53" s="1"/>
      <c r="G53" s="1"/>
      <c r="H53" s="1" t="s">
        <v>263</v>
      </c>
      <c r="I53" s="1" t="s">
        <v>264</v>
      </c>
      <c r="J53" s="38">
        <f t="shared" si="7"/>
        <v>10.497770376768967</v>
      </c>
      <c r="K53" s="39">
        <f t="shared" si="0"/>
        <v>2</v>
      </c>
      <c r="L53" s="1"/>
      <c r="M53" s="1"/>
      <c r="N53" s="201"/>
      <c r="O53" s="1"/>
    </row>
    <row r="54" spans="2:15" x14ac:dyDescent="0.25">
      <c r="B54" s="161" t="s">
        <v>344</v>
      </c>
      <c r="C54" s="161" t="s">
        <v>39</v>
      </c>
      <c r="D54" s="197">
        <v>5200</v>
      </c>
      <c r="E54" s="161">
        <v>70</v>
      </c>
      <c r="F54" s="161">
        <f>+SUMIF('Matriz de Corte AA'!$C$7:$C$68,B54,'Matriz de Corte AA'!$I$7:$I$68)</f>
        <v>0</v>
      </c>
      <c r="G54" s="161">
        <f t="shared" ref="G54:G55" si="8">+IF(F54&gt;0,(D54*E54/100)/(F54*3.6),24)</f>
        <v>24</v>
      </c>
      <c r="H54" s="161" t="s">
        <v>40</v>
      </c>
      <c r="I54" s="161" t="s">
        <v>39</v>
      </c>
      <c r="J54" s="198">
        <f>+G54</f>
        <v>24</v>
      </c>
      <c r="K54" s="199">
        <f t="shared" si="0"/>
        <v>3</v>
      </c>
      <c r="L54" s="161">
        <f>+VLOOKUP(H54,'[2]CLIENTES CRITICOS'!$B$3:$D$61,3,FALSE)</f>
        <v>2</v>
      </c>
      <c r="M54" s="161">
        <f t="shared" si="1"/>
        <v>1</v>
      </c>
      <c r="N54" s="200">
        <f t="shared" si="2"/>
        <v>4</v>
      </c>
      <c r="O54" s="161">
        <f t="shared" si="3"/>
        <v>2</v>
      </c>
    </row>
    <row r="55" spans="2:15" x14ac:dyDescent="0.25">
      <c r="B55" s="161" t="s">
        <v>345</v>
      </c>
      <c r="C55" s="161" t="s">
        <v>386</v>
      </c>
      <c r="D55" s="197">
        <v>114310</v>
      </c>
      <c r="E55" s="161">
        <v>70</v>
      </c>
      <c r="F55" s="161">
        <f>+SUMIF('Matriz de Corte AA'!$C$7:$C$68,B55,'Matriz de Corte AA'!$I$7:$I$68)</f>
        <v>1928.9440557077951</v>
      </c>
      <c r="G55" s="161">
        <f t="shared" si="8"/>
        <v>11.522855926626978</v>
      </c>
      <c r="H55" s="161" t="s">
        <v>42</v>
      </c>
      <c r="I55" s="161" t="s">
        <v>41</v>
      </c>
      <c r="J55" s="198">
        <f>+G55</f>
        <v>11.522855926626978</v>
      </c>
      <c r="K55" s="199">
        <f t="shared" si="0"/>
        <v>2</v>
      </c>
      <c r="L55" s="161">
        <f>+VLOOKUP(H55,'[2]CLIENTES CRITICOS'!$B$3:$D$61,3,FALSE)</f>
        <v>49</v>
      </c>
      <c r="M55" s="161">
        <f t="shared" si="1"/>
        <v>3</v>
      </c>
      <c r="N55" s="200">
        <f t="shared" si="2"/>
        <v>5</v>
      </c>
      <c r="O55" s="161">
        <f t="shared" si="3"/>
        <v>2</v>
      </c>
    </row>
    <row r="56" spans="2:15" x14ac:dyDescent="0.25">
      <c r="B56" s="1"/>
      <c r="C56" s="1"/>
      <c r="D56" s="4"/>
      <c r="E56" s="1"/>
      <c r="F56" s="1"/>
      <c r="G56" s="1"/>
      <c r="H56" s="1" t="s">
        <v>44</v>
      </c>
      <c r="I56" s="1" t="s">
        <v>43</v>
      </c>
      <c r="J56" s="38">
        <f>+G55</f>
        <v>11.522855926626978</v>
      </c>
      <c r="K56" s="39">
        <f t="shared" si="0"/>
        <v>2</v>
      </c>
      <c r="L56" s="1">
        <f>+VLOOKUP(H56,'[2]CLIENTES CRITICOS'!$B$3:$D$61,3,FALSE)</f>
        <v>11</v>
      </c>
      <c r="M56" s="1">
        <f t="shared" si="1"/>
        <v>3</v>
      </c>
      <c r="N56" s="201">
        <f t="shared" si="2"/>
        <v>5</v>
      </c>
      <c r="O56" s="1">
        <f t="shared" si="3"/>
        <v>2</v>
      </c>
    </row>
    <row r="57" spans="2:15" x14ac:dyDescent="0.25">
      <c r="B57" s="1"/>
      <c r="C57" s="1"/>
      <c r="D57" s="4"/>
      <c r="E57" s="1"/>
      <c r="F57" s="1"/>
      <c r="G57" s="1"/>
      <c r="H57" s="1" t="s">
        <v>52</v>
      </c>
      <c r="I57" s="1" t="s">
        <v>51</v>
      </c>
      <c r="J57" s="38">
        <f>+J56</f>
        <v>11.522855926626978</v>
      </c>
      <c r="K57" s="39">
        <f t="shared" si="0"/>
        <v>2</v>
      </c>
      <c r="L57" s="1">
        <f>+VLOOKUP(H57,'[2]CLIENTES CRITICOS'!$B$3:$D$61,3,FALSE)</f>
        <v>1</v>
      </c>
      <c r="M57" s="1">
        <f t="shared" si="1"/>
        <v>1</v>
      </c>
      <c r="N57" s="201">
        <f t="shared" si="2"/>
        <v>3</v>
      </c>
      <c r="O57" s="1">
        <f t="shared" si="3"/>
        <v>1</v>
      </c>
    </row>
    <row r="58" spans="2:15" x14ac:dyDescent="0.25">
      <c r="B58" s="1"/>
      <c r="C58" s="1"/>
      <c r="D58" s="4"/>
      <c r="E58" s="1"/>
      <c r="F58" s="1"/>
      <c r="G58" s="1"/>
      <c r="H58" s="1" t="s">
        <v>68</v>
      </c>
      <c r="I58" s="1" t="s">
        <v>67</v>
      </c>
      <c r="J58" s="38">
        <f t="shared" ref="J58:J61" si="9">+J57</f>
        <v>11.522855926626978</v>
      </c>
      <c r="K58" s="39">
        <f t="shared" si="0"/>
        <v>2</v>
      </c>
      <c r="L58" s="1">
        <f>+VLOOKUP(H58,'[2]CLIENTES CRITICOS'!$B$3:$D$61,3,FALSE)</f>
        <v>1</v>
      </c>
      <c r="M58" s="1">
        <f t="shared" si="1"/>
        <v>1</v>
      </c>
      <c r="N58" s="201">
        <f t="shared" si="2"/>
        <v>3</v>
      </c>
      <c r="O58" s="1">
        <f t="shared" si="3"/>
        <v>1</v>
      </c>
    </row>
    <row r="59" spans="2:15" x14ac:dyDescent="0.25">
      <c r="B59" s="1"/>
      <c r="C59" s="1"/>
      <c r="D59" s="4"/>
      <c r="E59" s="1"/>
      <c r="F59" s="1"/>
      <c r="G59" s="1"/>
      <c r="H59" s="1" t="s">
        <v>70</v>
      </c>
      <c r="I59" s="1" t="s">
        <v>69</v>
      </c>
      <c r="J59" s="38">
        <f t="shared" si="9"/>
        <v>11.522855926626978</v>
      </c>
      <c r="K59" s="39">
        <f t="shared" si="0"/>
        <v>2</v>
      </c>
      <c r="L59" s="1">
        <f>+VLOOKUP(H59,'[2]CLIENTES CRITICOS'!$B$3:$D$61,3,FALSE)</f>
        <v>1</v>
      </c>
      <c r="M59" s="1">
        <f t="shared" si="1"/>
        <v>1</v>
      </c>
      <c r="N59" s="201">
        <f t="shared" si="2"/>
        <v>3</v>
      </c>
      <c r="O59" s="1">
        <f t="shared" si="3"/>
        <v>1</v>
      </c>
    </row>
    <row r="60" spans="2:15" x14ac:dyDescent="0.25">
      <c r="B60" s="1"/>
      <c r="C60" s="1"/>
      <c r="D60" s="4"/>
      <c r="E60" s="1"/>
      <c r="F60" s="1"/>
      <c r="G60" s="1"/>
      <c r="H60" s="1" t="s">
        <v>78</v>
      </c>
      <c r="I60" s="1" t="s">
        <v>53</v>
      </c>
      <c r="J60" s="38">
        <f t="shared" si="9"/>
        <v>11.522855926626978</v>
      </c>
      <c r="K60" s="39">
        <f t="shared" si="0"/>
        <v>2</v>
      </c>
      <c r="L60" s="1">
        <f>+VLOOKUP(H60,'[2]CLIENTES CRITICOS'!$B$3:$D$61,3,FALSE)</f>
        <v>0</v>
      </c>
      <c r="M60" s="1">
        <f t="shared" si="1"/>
        <v>1</v>
      </c>
      <c r="N60" s="201">
        <f t="shared" si="2"/>
        <v>3</v>
      </c>
      <c r="O60" s="1">
        <f t="shared" si="3"/>
        <v>1</v>
      </c>
    </row>
    <row r="61" spans="2:15" x14ac:dyDescent="0.25">
      <c r="B61" s="1"/>
      <c r="C61" s="1"/>
      <c r="D61" s="4"/>
      <c r="E61" s="1"/>
      <c r="F61" s="1"/>
      <c r="G61" s="1"/>
      <c r="H61" s="1" t="s">
        <v>79</v>
      </c>
      <c r="I61" s="1" t="s">
        <v>118</v>
      </c>
      <c r="J61" s="38">
        <f t="shared" si="9"/>
        <v>11.522855926626978</v>
      </c>
      <c r="K61" s="39">
        <f t="shared" si="0"/>
        <v>2</v>
      </c>
      <c r="L61" s="1">
        <f>+VLOOKUP(H61,'[2]CLIENTES CRITICOS'!$B$3:$D$61,3,FALSE)</f>
        <v>0</v>
      </c>
      <c r="M61" s="1">
        <f t="shared" si="1"/>
        <v>1</v>
      </c>
      <c r="N61" s="201">
        <f t="shared" si="2"/>
        <v>3</v>
      </c>
      <c r="O61" s="1">
        <f t="shared" si="3"/>
        <v>1</v>
      </c>
    </row>
    <row r="62" spans="2:15" x14ac:dyDescent="0.25">
      <c r="B62" s="161" t="s">
        <v>348</v>
      </c>
      <c r="C62" s="161" t="s">
        <v>387</v>
      </c>
      <c r="D62" s="197">
        <v>150000</v>
      </c>
      <c r="E62" s="161">
        <v>70</v>
      </c>
      <c r="F62" s="161">
        <f>+SUMIF('Matriz de Corte AA'!$C$7:$C$68,B62,'Matriz de Corte AA'!$I$7:$I$68)</f>
        <v>1490.972086981807</v>
      </c>
      <c r="G62" s="161">
        <f>+IF(F62&gt;0,(D62*E62/100)/(F62*3.6),24)</f>
        <v>19.562181560158582</v>
      </c>
      <c r="H62" s="161" t="s">
        <v>48</v>
      </c>
      <c r="I62" s="161" t="s">
        <v>47</v>
      </c>
      <c r="J62" s="198">
        <f>+G62</f>
        <v>19.562181560158582</v>
      </c>
      <c r="K62" s="199">
        <f t="shared" si="0"/>
        <v>3</v>
      </c>
      <c r="L62" s="161">
        <f>+VLOOKUP(H62,'[2]CLIENTES CRITICOS'!$B$3:$D$61,3,FALSE)</f>
        <v>18</v>
      </c>
      <c r="M62" s="161">
        <f t="shared" si="1"/>
        <v>3</v>
      </c>
      <c r="N62" s="200">
        <f t="shared" si="2"/>
        <v>6</v>
      </c>
      <c r="O62" s="161">
        <f t="shared" si="3"/>
        <v>3</v>
      </c>
    </row>
    <row r="63" spans="2:15" x14ac:dyDescent="0.25">
      <c r="B63" s="1"/>
      <c r="C63" s="1"/>
      <c r="D63" s="4"/>
      <c r="E63" s="1"/>
      <c r="F63" s="1"/>
      <c r="G63" s="1"/>
      <c r="H63" s="1" t="s">
        <v>50</v>
      </c>
      <c r="I63" s="1" t="s">
        <v>49</v>
      </c>
      <c r="J63" s="38">
        <f>+G62</f>
        <v>19.562181560158582</v>
      </c>
      <c r="K63" s="39">
        <f t="shared" si="0"/>
        <v>3</v>
      </c>
      <c r="L63" s="1">
        <f>+VLOOKUP(H63,'[2]CLIENTES CRITICOS'!$B$3:$D$61,3,FALSE)</f>
        <v>18</v>
      </c>
      <c r="M63" s="1">
        <f t="shared" si="1"/>
        <v>3</v>
      </c>
      <c r="N63" s="201">
        <f t="shared" si="2"/>
        <v>6</v>
      </c>
      <c r="O63" s="1">
        <f t="shared" si="3"/>
        <v>3</v>
      </c>
    </row>
    <row r="64" spans="2:15" x14ac:dyDescent="0.25">
      <c r="B64" s="161" t="s">
        <v>350</v>
      </c>
      <c r="C64" s="161" t="s">
        <v>45</v>
      </c>
      <c r="D64" s="197">
        <v>19000</v>
      </c>
      <c r="E64" s="161">
        <v>70</v>
      </c>
      <c r="F64" s="161">
        <f>+SUMIF('Matriz de Corte AA'!$C$7:$C$68,B64,'Matriz de Corte AA'!$I$7:$I$68)</f>
        <v>0</v>
      </c>
      <c r="G64" s="161">
        <f>+IF(F64&gt;0,(D64*E64/100)/(F64*3.6),24)</f>
        <v>24</v>
      </c>
      <c r="H64" s="161" t="s">
        <v>54</v>
      </c>
      <c r="I64" s="161" t="s">
        <v>45</v>
      </c>
      <c r="J64" s="198">
        <f>+G64</f>
        <v>24</v>
      </c>
      <c r="K64" s="199">
        <f t="shared" si="0"/>
        <v>3</v>
      </c>
      <c r="L64" s="161">
        <f>+VLOOKUP(H64,'[2]CLIENTES CRITICOS'!$B$3:$D$61,3,FALSE)</f>
        <v>4</v>
      </c>
      <c r="M64" s="161">
        <f t="shared" si="1"/>
        <v>1</v>
      </c>
      <c r="N64" s="200">
        <f t="shared" si="2"/>
        <v>4</v>
      </c>
      <c r="O64" s="161">
        <f t="shared" si="3"/>
        <v>2</v>
      </c>
    </row>
    <row r="65" spans="2:15" x14ac:dyDescent="0.25">
      <c r="B65" s="161" t="s">
        <v>473</v>
      </c>
      <c r="C65" s="161" t="s">
        <v>46</v>
      </c>
      <c r="D65" s="197">
        <v>2000</v>
      </c>
      <c r="E65" s="161">
        <v>70</v>
      </c>
      <c r="F65" s="161">
        <f>+SUMIF('Matriz de Corte AA'!$C$7:$C$68,B65,'Matriz de Corte AA'!$I$7:$I$68)</f>
        <v>22.188518243981747</v>
      </c>
      <c r="G65" s="161">
        <f t="shared" ref="G65:G66" si="10">+IF(F65&gt;0,(D65*E65/100)/(F65*3.6),24)</f>
        <v>17.526582199528729</v>
      </c>
      <c r="H65" s="161" t="s">
        <v>77</v>
      </c>
      <c r="I65" s="161" t="s">
        <v>46</v>
      </c>
      <c r="J65" s="198">
        <f>+J64</f>
        <v>24</v>
      </c>
      <c r="K65" s="199">
        <f t="shared" si="0"/>
        <v>3</v>
      </c>
      <c r="L65" s="161">
        <f>+VLOOKUP(H65,'[2]CLIENTES CRITICOS'!$B$3:$D$61,3,FALSE)</f>
        <v>4</v>
      </c>
      <c r="M65" s="161">
        <f t="shared" si="1"/>
        <v>1</v>
      </c>
      <c r="N65" s="200">
        <f t="shared" si="2"/>
        <v>4</v>
      </c>
      <c r="O65" s="161">
        <f t="shared" si="3"/>
        <v>2</v>
      </c>
    </row>
    <row r="66" spans="2:15" x14ac:dyDescent="0.25">
      <c r="B66" s="161" t="s">
        <v>474</v>
      </c>
      <c r="C66" s="161" t="s">
        <v>480</v>
      </c>
      <c r="D66" s="197">
        <v>6000</v>
      </c>
      <c r="E66" s="161">
        <v>70</v>
      </c>
      <c r="F66" s="161">
        <f>+SUMIF('Matriz de Corte AA'!$C$7:$C$68,B66,'Matriz de Corte AA'!$I$7:$I$68)</f>
        <v>0</v>
      </c>
      <c r="G66" s="161">
        <f t="shared" si="10"/>
        <v>24</v>
      </c>
      <c r="H66" s="161" t="s">
        <v>471</v>
      </c>
      <c r="I66" s="161" t="s">
        <v>472</v>
      </c>
      <c r="J66" s="198"/>
      <c r="K66" s="199"/>
      <c r="L66" s="161"/>
      <c r="M66" s="161"/>
      <c r="N66" s="200"/>
      <c r="O66" s="161"/>
    </row>
    <row r="67" spans="2:15" x14ac:dyDescent="0.25">
      <c r="B67" s="161" t="str">
        <f>+VLOOKUP(H67,[2]Sectores!$B$4:$E$165,3,FALSE)</f>
        <v>ST-19</v>
      </c>
      <c r="C67" s="161" t="s">
        <v>120</v>
      </c>
      <c r="D67" s="197">
        <f>+VLOOKUP(B67,'[2]Vol Estanque'!$B$5:$E$34,4,FALSE)</f>
        <v>19210</v>
      </c>
      <c r="E67" s="161">
        <v>70</v>
      </c>
      <c r="F67" s="161">
        <f>+SUMIF('Matriz de Corte AC'!$C$7:$C$100,B67,'Matriz de Corte AC'!$I$7:$I$100)</f>
        <v>402.1875497994543</v>
      </c>
      <c r="G67" s="161">
        <f>+IF(F67&gt;0,(D67*E67/100)/(F67*3.6),24)</f>
        <v>9.2874028040905952</v>
      </c>
      <c r="H67" s="161" t="s">
        <v>119</v>
      </c>
      <c r="I67" s="161" t="s">
        <v>120</v>
      </c>
      <c r="J67" s="198">
        <f>+G67</f>
        <v>9.2874028040905952</v>
      </c>
      <c r="K67" s="199">
        <f t="shared" ref="K67:K136" si="11">+IF(J67&lt;=6, 1, IF(J67&lt;=12,2,3))</f>
        <v>2</v>
      </c>
      <c r="L67" s="10"/>
      <c r="M67" s="161"/>
      <c r="N67" s="200">
        <f t="shared" ref="N67:N128" si="12">+M67+K67</f>
        <v>2</v>
      </c>
      <c r="O67" s="161">
        <f t="shared" ref="O67:O128" si="13">+IF(N67&lt;=3,1,IF(N67&lt;=5,2,3))</f>
        <v>1</v>
      </c>
    </row>
    <row r="68" spans="2:15" x14ac:dyDescent="0.25">
      <c r="B68" s="1" t="str">
        <f>+VLOOKUP(H68,[2]Sectores!$B$4:$E$165,3,FALSE)</f>
        <v>ST-19</v>
      </c>
      <c r="C68" s="1" t="s">
        <v>122</v>
      </c>
      <c r="D68" s="4"/>
      <c r="E68" s="1"/>
      <c r="F68" s="1"/>
      <c r="G68" s="1"/>
      <c r="H68" s="1" t="s">
        <v>121</v>
      </c>
      <c r="I68" s="1" t="s">
        <v>122</v>
      </c>
      <c r="J68" s="22">
        <f t="shared" ref="J68:J76" si="14">+J67</f>
        <v>9.2874028040905952</v>
      </c>
      <c r="K68" s="39">
        <f t="shared" si="11"/>
        <v>2</v>
      </c>
      <c r="L68" s="10"/>
      <c r="M68" s="1"/>
      <c r="N68" s="201">
        <f t="shared" si="12"/>
        <v>2</v>
      </c>
      <c r="O68" s="1">
        <f t="shared" si="13"/>
        <v>1</v>
      </c>
    </row>
    <row r="69" spans="2:15" x14ac:dyDescent="0.25">
      <c r="B69" s="1" t="str">
        <f>+VLOOKUP(H69,[2]Sectores!$B$4:$E$165,3,FALSE)</f>
        <v>ST-19</v>
      </c>
      <c r="C69" s="1" t="s">
        <v>140</v>
      </c>
      <c r="D69" s="4"/>
      <c r="E69" s="1"/>
      <c r="F69" s="1"/>
      <c r="G69" s="1"/>
      <c r="H69" s="1" t="s">
        <v>139</v>
      </c>
      <c r="I69" s="1" t="s">
        <v>140</v>
      </c>
      <c r="J69" s="22">
        <f t="shared" si="14"/>
        <v>9.2874028040905952</v>
      </c>
      <c r="K69" s="39">
        <f t="shared" si="11"/>
        <v>2</v>
      </c>
      <c r="L69" s="10"/>
      <c r="M69" s="1"/>
      <c r="N69" s="201">
        <f t="shared" si="12"/>
        <v>2</v>
      </c>
      <c r="O69" s="1">
        <f t="shared" si="13"/>
        <v>1</v>
      </c>
    </row>
    <row r="70" spans="2:15" x14ac:dyDescent="0.25">
      <c r="B70" s="1" t="str">
        <f>+VLOOKUP(H70,[2]Sectores!$B$4:$E$165,3,FALSE)</f>
        <v>ST-19</v>
      </c>
      <c r="C70" s="1" t="s">
        <v>150</v>
      </c>
      <c r="D70" s="4"/>
      <c r="E70" s="1"/>
      <c r="F70" s="1"/>
      <c r="G70" s="1"/>
      <c r="H70" s="1" t="s">
        <v>149</v>
      </c>
      <c r="I70" s="1" t="s">
        <v>150</v>
      </c>
      <c r="J70" s="22">
        <f t="shared" si="14"/>
        <v>9.2874028040905952</v>
      </c>
      <c r="K70" s="39">
        <f t="shared" si="11"/>
        <v>2</v>
      </c>
      <c r="L70" s="10"/>
      <c r="M70" s="1"/>
      <c r="N70" s="201">
        <f t="shared" si="12"/>
        <v>2</v>
      </c>
      <c r="O70" s="1">
        <f t="shared" si="13"/>
        <v>1</v>
      </c>
    </row>
    <row r="71" spans="2:15" x14ac:dyDescent="0.25">
      <c r="B71" s="1" t="str">
        <f>+VLOOKUP(H71,[2]Sectores!$B$4:$E$165,3,FALSE)</f>
        <v>ST-19</v>
      </c>
      <c r="C71" s="1" t="s">
        <v>152</v>
      </c>
      <c r="D71" s="4"/>
      <c r="E71" s="1"/>
      <c r="F71" s="1"/>
      <c r="G71" s="1"/>
      <c r="H71" s="1" t="s">
        <v>151</v>
      </c>
      <c r="I71" s="1" t="s">
        <v>152</v>
      </c>
      <c r="J71" s="22">
        <f t="shared" si="14"/>
        <v>9.2874028040905952</v>
      </c>
      <c r="K71" s="39">
        <f t="shared" si="11"/>
        <v>2</v>
      </c>
      <c r="L71" s="10"/>
      <c r="M71" s="1"/>
      <c r="N71" s="201">
        <f t="shared" si="12"/>
        <v>2</v>
      </c>
      <c r="O71" s="1">
        <f t="shared" si="13"/>
        <v>1</v>
      </c>
    </row>
    <row r="72" spans="2:15" x14ac:dyDescent="0.25">
      <c r="B72" s="1" t="str">
        <f>+VLOOKUP(H72,[2]Sectores!$B$4:$E$165,3,FALSE)</f>
        <v>ST-19</v>
      </c>
      <c r="C72" s="1" t="s">
        <v>154</v>
      </c>
      <c r="D72" s="4"/>
      <c r="E72" s="1"/>
      <c r="F72" s="1"/>
      <c r="G72" s="1"/>
      <c r="H72" s="1" t="s">
        <v>153</v>
      </c>
      <c r="I72" s="1" t="s">
        <v>154</v>
      </c>
      <c r="J72" s="22">
        <f t="shared" si="14"/>
        <v>9.2874028040905952</v>
      </c>
      <c r="K72" s="39">
        <f t="shared" si="11"/>
        <v>2</v>
      </c>
      <c r="L72" s="10"/>
      <c r="M72" s="1"/>
      <c r="N72" s="201">
        <f t="shared" si="12"/>
        <v>2</v>
      </c>
      <c r="O72" s="1">
        <f t="shared" si="13"/>
        <v>1</v>
      </c>
    </row>
    <row r="73" spans="2:15" x14ac:dyDescent="0.25">
      <c r="B73" s="1" t="str">
        <f>+VLOOKUP(H73,[2]Sectores!$B$4:$E$165,3,FALSE)</f>
        <v>ST-19</v>
      </c>
      <c r="C73" s="1" t="s">
        <v>156</v>
      </c>
      <c r="D73" s="4"/>
      <c r="E73" s="1"/>
      <c r="F73" s="1"/>
      <c r="G73" s="1"/>
      <c r="H73" s="1" t="s">
        <v>155</v>
      </c>
      <c r="I73" s="1" t="s">
        <v>156</v>
      </c>
      <c r="J73" s="22">
        <f t="shared" si="14"/>
        <v>9.2874028040905952</v>
      </c>
      <c r="K73" s="39">
        <f t="shared" si="11"/>
        <v>2</v>
      </c>
      <c r="L73" s="10"/>
      <c r="M73" s="1"/>
      <c r="N73" s="201">
        <f t="shared" si="12"/>
        <v>2</v>
      </c>
      <c r="O73" s="1">
        <f t="shared" si="13"/>
        <v>1</v>
      </c>
    </row>
    <row r="74" spans="2:15" x14ac:dyDescent="0.25">
      <c r="B74" s="1" t="str">
        <f>+VLOOKUP(H74,[2]Sectores!$B$4:$E$165,3,FALSE)</f>
        <v>ST-19</v>
      </c>
      <c r="C74" s="1" t="s">
        <v>158</v>
      </c>
      <c r="D74" s="4"/>
      <c r="E74" s="1"/>
      <c r="F74" s="1"/>
      <c r="G74" s="1"/>
      <c r="H74" s="1" t="s">
        <v>157</v>
      </c>
      <c r="I74" s="1" t="s">
        <v>158</v>
      </c>
      <c r="J74" s="22">
        <f t="shared" si="14"/>
        <v>9.2874028040905952</v>
      </c>
      <c r="K74" s="39">
        <f t="shared" si="11"/>
        <v>2</v>
      </c>
      <c r="L74" s="10"/>
      <c r="M74" s="1"/>
      <c r="N74" s="201">
        <f t="shared" si="12"/>
        <v>2</v>
      </c>
      <c r="O74" s="1">
        <f t="shared" si="13"/>
        <v>1</v>
      </c>
    </row>
    <row r="75" spans="2:15" x14ac:dyDescent="0.25">
      <c r="B75" s="1" t="str">
        <f>+VLOOKUP(H75,[2]Sectores!$B$4:$E$165,3,FALSE)</f>
        <v>ST-19</v>
      </c>
      <c r="C75" s="1" t="s">
        <v>192</v>
      </c>
      <c r="D75" s="4"/>
      <c r="E75" s="1"/>
      <c r="F75" s="1"/>
      <c r="G75" s="1"/>
      <c r="H75" s="1" t="s">
        <v>191</v>
      </c>
      <c r="I75" s="1" t="s">
        <v>192</v>
      </c>
      <c r="J75" s="22">
        <f t="shared" si="14"/>
        <v>9.2874028040905952</v>
      </c>
      <c r="K75" s="39">
        <f t="shared" si="11"/>
        <v>2</v>
      </c>
      <c r="L75" s="10"/>
      <c r="M75" s="1"/>
      <c r="N75" s="201">
        <f t="shared" si="12"/>
        <v>2</v>
      </c>
      <c r="O75" s="1">
        <f t="shared" si="13"/>
        <v>1</v>
      </c>
    </row>
    <row r="76" spans="2:15" x14ac:dyDescent="0.25">
      <c r="B76" s="1" t="str">
        <f>+VLOOKUP(H76,[2]Sectores!$B$4:$E$165,3,FALSE)</f>
        <v>ST-19</v>
      </c>
      <c r="C76" s="1" t="s">
        <v>194</v>
      </c>
      <c r="D76" s="4"/>
      <c r="E76" s="1"/>
      <c r="F76" s="1"/>
      <c r="G76" s="1"/>
      <c r="H76" s="1" t="s">
        <v>193</v>
      </c>
      <c r="I76" s="1" t="s">
        <v>194</v>
      </c>
      <c r="J76" s="22">
        <f t="shared" si="14"/>
        <v>9.2874028040905952</v>
      </c>
      <c r="K76" s="39">
        <f t="shared" si="11"/>
        <v>2</v>
      </c>
      <c r="L76" s="10"/>
      <c r="M76" s="1"/>
      <c r="N76" s="201">
        <f t="shared" si="12"/>
        <v>2</v>
      </c>
      <c r="O76" s="1">
        <f t="shared" si="13"/>
        <v>1</v>
      </c>
    </row>
    <row r="77" spans="2:15" x14ac:dyDescent="0.25">
      <c r="B77" s="161" t="str">
        <f>+VLOOKUP(H77,[2]Sectores!$B$4:$E$165,3,FALSE)</f>
        <v>ST-20</v>
      </c>
      <c r="C77" s="161" t="s">
        <v>124</v>
      </c>
      <c r="D77" s="197">
        <f>+VLOOKUP(B77,'[2]Vol Estanque'!$B$5:$E$34,4,FALSE)</f>
        <v>20385</v>
      </c>
      <c r="E77" s="161">
        <v>70</v>
      </c>
      <c r="F77" s="161">
        <f>+SUMIF('Matriz de Corte AC'!$C$7:$C$100,B77,'Matriz de Corte AC'!$I$7:$I$100)</f>
        <v>524.74771521648961</v>
      </c>
      <c r="G77" s="161">
        <f>+IF(F77&gt;0,(D77*E77/100)/(F77*3.6),24)</f>
        <v>7.5536298397501698</v>
      </c>
      <c r="H77" s="161" t="s">
        <v>123</v>
      </c>
      <c r="I77" s="161" t="s">
        <v>124</v>
      </c>
      <c r="J77" s="198">
        <f>+G77</f>
        <v>7.5536298397501698</v>
      </c>
      <c r="K77" s="199">
        <f t="shared" si="11"/>
        <v>2</v>
      </c>
      <c r="L77" s="10"/>
      <c r="M77" s="161"/>
      <c r="N77" s="200">
        <f t="shared" si="12"/>
        <v>2</v>
      </c>
      <c r="O77" s="161">
        <f t="shared" si="13"/>
        <v>1</v>
      </c>
    </row>
    <row r="78" spans="2:15" x14ac:dyDescent="0.25">
      <c r="B78" s="1" t="str">
        <f>+VLOOKUP(H78,[2]Sectores!$B$4:$E$165,3,FALSE)</f>
        <v>ST-20</v>
      </c>
      <c r="C78" s="1" t="s">
        <v>126</v>
      </c>
      <c r="D78" s="4"/>
      <c r="E78" s="1"/>
      <c r="F78" s="1"/>
      <c r="G78" s="1"/>
      <c r="H78" s="1" t="s">
        <v>125</v>
      </c>
      <c r="I78" s="1" t="s">
        <v>126</v>
      </c>
      <c r="J78" s="22">
        <f t="shared" ref="J78:J86" si="15">+J77</f>
        <v>7.5536298397501698</v>
      </c>
      <c r="K78" s="39">
        <f t="shared" si="11"/>
        <v>2</v>
      </c>
      <c r="L78" s="10"/>
      <c r="M78" s="1"/>
      <c r="N78" s="201">
        <f t="shared" si="12"/>
        <v>2</v>
      </c>
      <c r="O78" s="1">
        <f t="shared" si="13"/>
        <v>1</v>
      </c>
    </row>
    <row r="79" spans="2:15" x14ac:dyDescent="0.25">
      <c r="B79" s="1" t="str">
        <f>+VLOOKUP(H79,[2]Sectores!$B$4:$E$165,3,FALSE)</f>
        <v>ST-20</v>
      </c>
      <c r="C79" s="1" t="s">
        <v>190</v>
      </c>
      <c r="D79" s="4"/>
      <c r="E79" s="1"/>
      <c r="F79" s="1"/>
      <c r="G79" s="1"/>
      <c r="H79" s="1" t="s">
        <v>189</v>
      </c>
      <c r="I79" s="1" t="s">
        <v>190</v>
      </c>
      <c r="J79" s="22">
        <f t="shared" si="15"/>
        <v>7.5536298397501698</v>
      </c>
      <c r="K79" s="39">
        <f t="shared" si="11"/>
        <v>2</v>
      </c>
      <c r="L79" s="10"/>
      <c r="M79" s="1"/>
      <c r="N79" s="201">
        <f t="shared" si="12"/>
        <v>2</v>
      </c>
      <c r="O79" s="1">
        <f t="shared" si="13"/>
        <v>1</v>
      </c>
    </row>
    <row r="80" spans="2:15" x14ac:dyDescent="0.25">
      <c r="B80" s="1" t="str">
        <f>+VLOOKUP(H80,[2]Sectores!$B$4:$E$165,3,FALSE)</f>
        <v>ST-20</v>
      </c>
      <c r="C80" s="1" t="s">
        <v>204</v>
      </c>
      <c r="D80" s="4"/>
      <c r="E80" s="1"/>
      <c r="F80" s="1"/>
      <c r="G80" s="1"/>
      <c r="H80" s="1" t="s">
        <v>203</v>
      </c>
      <c r="I80" s="1" t="s">
        <v>204</v>
      </c>
      <c r="J80" s="22">
        <f t="shared" si="15"/>
        <v>7.5536298397501698</v>
      </c>
      <c r="K80" s="39">
        <f t="shared" si="11"/>
        <v>2</v>
      </c>
      <c r="L80" s="10"/>
      <c r="M80" s="1"/>
      <c r="N80" s="201">
        <f t="shared" si="12"/>
        <v>2</v>
      </c>
      <c r="O80" s="1">
        <f t="shared" si="13"/>
        <v>1</v>
      </c>
    </row>
    <row r="81" spans="2:15" x14ac:dyDescent="0.25">
      <c r="B81" s="1" t="str">
        <f>+VLOOKUP(H81,[2]Sectores!$B$4:$E$165,3,FALSE)</f>
        <v>ST-20</v>
      </c>
      <c r="C81" s="1" t="s">
        <v>210</v>
      </c>
      <c r="D81" s="4"/>
      <c r="E81" s="1"/>
      <c r="F81" s="1"/>
      <c r="G81" s="1"/>
      <c r="H81" s="1" t="s">
        <v>209</v>
      </c>
      <c r="I81" s="1" t="s">
        <v>210</v>
      </c>
      <c r="J81" s="22">
        <f t="shared" si="15"/>
        <v>7.5536298397501698</v>
      </c>
      <c r="K81" s="39">
        <f t="shared" si="11"/>
        <v>2</v>
      </c>
      <c r="L81" s="10"/>
      <c r="M81" s="1"/>
      <c r="N81" s="201">
        <f t="shared" si="12"/>
        <v>2</v>
      </c>
      <c r="O81" s="1">
        <f t="shared" si="13"/>
        <v>1</v>
      </c>
    </row>
    <row r="82" spans="2:15" x14ac:dyDescent="0.25">
      <c r="B82" s="1" t="str">
        <f>+VLOOKUP(H82,[2]Sectores!$B$4:$E$165,3,FALSE)</f>
        <v>ST-20</v>
      </c>
      <c r="C82" s="1" t="s">
        <v>212</v>
      </c>
      <c r="D82" s="4"/>
      <c r="E82" s="1"/>
      <c r="F82" s="1"/>
      <c r="G82" s="1"/>
      <c r="H82" s="1" t="s">
        <v>211</v>
      </c>
      <c r="I82" s="1" t="s">
        <v>212</v>
      </c>
      <c r="J82" s="22">
        <f t="shared" si="15"/>
        <v>7.5536298397501698</v>
      </c>
      <c r="K82" s="39">
        <f t="shared" si="11"/>
        <v>2</v>
      </c>
      <c r="L82" s="10"/>
      <c r="M82" s="1"/>
      <c r="N82" s="201">
        <f t="shared" si="12"/>
        <v>2</v>
      </c>
      <c r="O82" s="1">
        <f t="shared" si="13"/>
        <v>1</v>
      </c>
    </row>
    <row r="83" spans="2:15" x14ac:dyDescent="0.25">
      <c r="B83" s="1" t="str">
        <f>+VLOOKUP(H83,[2]Sectores!$B$4:$E$165,3,FALSE)</f>
        <v>ST-20</v>
      </c>
      <c r="C83" s="1" t="s">
        <v>214</v>
      </c>
      <c r="D83" s="4"/>
      <c r="E83" s="1"/>
      <c r="F83" s="1"/>
      <c r="G83" s="1"/>
      <c r="H83" s="1" t="s">
        <v>213</v>
      </c>
      <c r="I83" s="1" t="s">
        <v>214</v>
      </c>
      <c r="J83" s="22">
        <f t="shared" si="15"/>
        <v>7.5536298397501698</v>
      </c>
      <c r="K83" s="39">
        <f t="shared" si="11"/>
        <v>2</v>
      </c>
      <c r="L83" s="10"/>
      <c r="M83" s="1"/>
      <c r="N83" s="201">
        <f t="shared" si="12"/>
        <v>2</v>
      </c>
      <c r="O83" s="1">
        <f t="shared" si="13"/>
        <v>1</v>
      </c>
    </row>
    <row r="84" spans="2:15" x14ac:dyDescent="0.25">
      <c r="B84" s="1" t="str">
        <f>+VLOOKUP(H84,[2]Sectores!$B$4:$E$165,3,FALSE)</f>
        <v>ST-20</v>
      </c>
      <c r="C84" s="1" t="s">
        <v>216</v>
      </c>
      <c r="D84" s="4"/>
      <c r="E84" s="1"/>
      <c r="F84" s="1"/>
      <c r="G84" s="1"/>
      <c r="H84" s="1" t="s">
        <v>215</v>
      </c>
      <c r="I84" s="1" t="s">
        <v>216</v>
      </c>
      <c r="J84" s="22">
        <f t="shared" si="15"/>
        <v>7.5536298397501698</v>
      </c>
      <c r="K84" s="39">
        <f t="shared" si="11"/>
        <v>2</v>
      </c>
      <c r="L84" s="10"/>
      <c r="M84" s="1"/>
      <c r="N84" s="201">
        <f t="shared" si="12"/>
        <v>2</v>
      </c>
      <c r="O84" s="1">
        <f t="shared" si="13"/>
        <v>1</v>
      </c>
    </row>
    <row r="85" spans="2:15" x14ac:dyDescent="0.25">
      <c r="B85" s="1" t="str">
        <f>+VLOOKUP(H85,[2]Sectores!$B$4:$E$165,3,FALSE)</f>
        <v>ST-20</v>
      </c>
      <c r="C85" s="1" t="s">
        <v>218</v>
      </c>
      <c r="D85" s="4"/>
      <c r="E85" s="1"/>
      <c r="F85" s="1"/>
      <c r="G85" s="1"/>
      <c r="H85" s="1" t="s">
        <v>217</v>
      </c>
      <c r="I85" s="1" t="s">
        <v>218</v>
      </c>
      <c r="J85" s="22">
        <f t="shared" si="15"/>
        <v>7.5536298397501698</v>
      </c>
      <c r="K85" s="39">
        <f t="shared" si="11"/>
        <v>2</v>
      </c>
      <c r="L85" s="10"/>
      <c r="M85" s="1"/>
      <c r="N85" s="201">
        <f t="shared" si="12"/>
        <v>2</v>
      </c>
      <c r="O85" s="1">
        <f t="shared" si="13"/>
        <v>1</v>
      </c>
    </row>
    <row r="86" spans="2:15" x14ac:dyDescent="0.25">
      <c r="B86" s="1" t="str">
        <f>+VLOOKUP(H86,[2]Sectores!$B$4:$E$165,3,FALSE)</f>
        <v>ST-20</v>
      </c>
      <c r="C86" s="1" t="s">
        <v>448</v>
      </c>
      <c r="D86" s="4"/>
      <c r="E86" s="1"/>
      <c r="F86" s="1"/>
      <c r="G86" s="1"/>
      <c r="H86" s="1" t="s">
        <v>447</v>
      </c>
      <c r="I86" s="1" t="s">
        <v>448</v>
      </c>
      <c r="J86" s="22">
        <f t="shared" si="15"/>
        <v>7.5536298397501698</v>
      </c>
      <c r="K86" s="39">
        <f t="shared" si="11"/>
        <v>2</v>
      </c>
      <c r="L86" s="10"/>
      <c r="M86" s="1"/>
      <c r="N86" s="201">
        <f t="shared" si="12"/>
        <v>2</v>
      </c>
      <c r="O86" s="1">
        <f t="shared" si="13"/>
        <v>1</v>
      </c>
    </row>
    <row r="87" spans="2:15" x14ac:dyDescent="0.25">
      <c r="B87" s="161" t="str">
        <f>+VLOOKUP(H87,[2]Sectores!$B$4:$E$165,3,FALSE)</f>
        <v>ST-21</v>
      </c>
      <c r="C87" s="161" t="s">
        <v>128</v>
      </c>
      <c r="D87" s="197">
        <f>+VLOOKUP(B87,'[2]Vol Estanque'!$B$5:$E$34,4,FALSE)</f>
        <v>15250</v>
      </c>
      <c r="E87" s="161">
        <v>70</v>
      </c>
      <c r="F87" s="161">
        <f>+SUMIF('Matriz de Corte AC'!$C$7:$C$100,B87,'Matriz de Corte AC'!$I$7:$I$100)</f>
        <v>543.75438898358368</v>
      </c>
      <c r="G87" s="161">
        <f>+IF(F87&gt;0,(D87*E87/100)/(F87*3.6),24)</f>
        <v>5.4533404012069528</v>
      </c>
      <c r="H87" s="161" t="s">
        <v>127</v>
      </c>
      <c r="I87" s="161" t="s">
        <v>128</v>
      </c>
      <c r="J87" s="198">
        <f>+G87</f>
        <v>5.4533404012069528</v>
      </c>
      <c r="K87" s="199">
        <f t="shared" si="11"/>
        <v>1</v>
      </c>
      <c r="L87" s="10"/>
      <c r="M87" s="161"/>
      <c r="N87" s="200">
        <f t="shared" si="12"/>
        <v>1</v>
      </c>
      <c r="O87" s="161">
        <f t="shared" si="13"/>
        <v>1</v>
      </c>
    </row>
    <row r="88" spans="2:15" x14ac:dyDescent="0.25">
      <c r="B88" s="1" t="str">
        <f>+VLOOKUP(H88,[2]Sectores!$B$4:$E$165,3,FALSE)</f>
        <v>ST-21</v>
      </c>
      <c r="C88" s="1" t="s">
        <v>130</v>
      </c>
      <c r="D88" s="4"/>
      <c r="E88" s="1"/>
      <c r="F88" s="1"/>
      <c r="G88" s="1"/>
      <c r="H88" s="1" t="s">
        <v>129</v>
      </c>
      <c r="I88" s="1" t="s">
        <v>130</v>
      </c>
      <c r="J88" s="22">
        <f t="shared" ref="J88:J91" si="16">+J87</f>
        <v>5.4533404012069528</v>
      </c>
      <c r="K88" s="39">
        <f t="shared" si="11"/>
        <v>1</v>
      </c>
      <c r="L88" s="10"/>
      <c r="M88" s="1"/>
      <c r="N88" s="201">
        <f t="shared" si="12"/>
        <v>1</v>
      </c>
      <c r="O88" s="1">
        <f t="shared" si="13"/>
        <v>1</v>
      </c>
    </row>
    <row r="89" spans="2:15" x14ac:dyDescent="0.25">
      <c r="B89" s="1" t="str">
        <f>+VLOOKUP(H89,[2]Sectores!$B$4:$E$165,3,FALSE)</f>
        <v>ST-21</v>
      </c>
      <c r="C89" s="1" t="s">
        <v>132</v>
      </c>
      <c r="D89" s="4"/>
      <c r="E89" s="1"/>
      <c r="F89" s="1"/>
      <c r="G89" s="1"/>
      <c r="H89" s="1" t="s">
        <v>131</v>
      </c>
      <c r="I89" s="1" t="s">
        <v>132</v>
      </c>
      <c r="J89" s="22">
        <f t="shared" si="16"/>
        <v>5.4533404012069528</v>
      </c>
      <c r="K89" s="39">
        <f t="shared" si="11"/>
        <v>1</v>
      </c>
      <c r="L89" s="10"/>
      <c r="M89" s="1"/>
      <c r="N89" s="201">
        <f t="shared" si="12"/>
        <v>1</v>
      </c>
      <c r="O89" s="1">
        <f t="shared" si="13"/>
        <v>1</v>
      </c>
    </row>
    <row r="90" spans="2:15" x14ac:dyDescent="0.25">
      <c r="B90" s="1" t="str">
        <f>+VLOOKUP(H90,[2]Sectores!$B$4:$E$165,3,FALSE)</f>
        <v>ST-21</v>
      </c>
      <c r="C90" s="1" t="s">
        <v>186</v>
      </c>
      <c r="D90" s="4"/>
      <c r="E90" s="1"/>
      <c r="F90" s="1"/>
      <c r="G90" s="1"/>
      <c r="H90" s="1" t="s">
        <v>185</v>
      </c>
      <c r="I90" s="1" t="s">
        <v>186</v>
      </c>
      <c r="J90" s="22">
        <f t="shared" si="16"/>
        <v>5.4533404012069528</v>
      </c>
      <c r="K90" s="39">
        <f t="shared" si="11"/>
        <v>1</v>
      </c>
      <c r="L90" s="10"/>
      <c r="M90" s="1"/>
      <c r="N90" s="201">
        <f t="shared" si="12"/>
        <v>1</v>
      </c>
      <c r="O90" s="1">
        <f t="shared" si="13"/>
        <v>1</v>
      </c>
    </row>
    <row r="91" spans="2:15" x14ac:dyDescent="0.25">
      <c r="B91" s="1" t="str">
        <f>+VLOOKUP(H91,[2]Sectores!$B$4:$E$165,3,FALSE)</f>
        <v>ST-21</v>
      </c>
      <c r="C91" s="1" t="s">
        <v>188</v>
      </c>
      <c r="D91" s="4"/>
      <c r="E91" s="1"/>
      <c r="F91" s="1"/>
      <c r="G91" s="1"/>
      <c r="H91" s="1" t="s">
        <v>187</v>
      </c>
      <c r="I91" s="1" t="s">
        <v>188</v>
      </c>
      <c r="J91" s="22">
        <f t="shared" si="16"/>
        <v>5.4533404012069528</v>
      </c>
      <c r="K91" s="39">
        <f t="shared" si="11"/>
        <v>1</v>
      </c>
      <c r="L91" s="10"/>
      <c r="M91" s="1"/>
      <c r="N91" s="201">
        <f t="shared" si="12"/>
        <v>1</v>
      </c>
      <c r="O91" s="1">
        <f t="shared" si="13"/>
        <v>1</v>
      </c>
    </row>
    <row r="92" spans="2:15" x14ac:dyDescent="0.25">
      <c r="B92" s="161" t="str">
        <f>+VLOOKUP(H92,[2]Sectores!$B$4:$E$165,3,FALSE)</f>
        <v>ST-22</v>
      </c>
      <c r="C92" s="161" t="s">
        <v>134</v>
      </c>
      <c r="D92" s="197">
        <f>+VLOOKUP(B92,'[2]Vol Estanque'!$B$5:$E$34,4,FALSE)</f>
        <v>42300</v>
      </c>
      <c r="E92" s="161">
        <v>70</v>
      </c>
      <c r="F92" s="161">
        <f>+SUMIF('Matriz de Corte AC'!$C$7:$C$100,B92,'Matriz de Corte AC'!$I$7:$I$100)</f>
        <v>1164.9035524832648</v>
      </c>
      <c r="G92" s="161">
        <f>+IF(F92&gt;0,(D92*E92/100)/(F92*3.6),24)</f>
        <v>7.0606703726385645</v>
      </c>
      <c r="H92" s="161" t="s">
        <v>133</v>
      </c>
      <c r="I92" s="161" t="s">
        <v>134</v>
      </c>
      <c r="J92" s="198">
        <f>+G92</f>
        <v>7.0606703726385645</v>
      </c>
      <c r="K92" s="199">
        <f t="shared" si="11"/>
        <v>2</v>
      </c>
      <c r="L92" s="10"/>
      <c r="M92" s="161"/>
      <c r="N92" s="200">
        <f t="shared" si="12"/>
        <v>2</v>
      </c>
      <c r="O92" s="161">
        <f t="shared" si="13"/>
        <v>1</v>
      </c>
    </row>
    <row r="93" spans="2:15" x14ac:dyDescent="0.25">
      <c r="B93" s="1" t="str">
        <f>+VLOOKUP(H93,[2]Sectores!$B$4:$E$165,3,FALSE)</f>
        <v>ST-22</v>
      </c>
      <c r="C93" s="1" t="s">
        <v>136</v>
      </c>
      <c r="D93" s="4"/>
      <c r="E93" s="1"/>
      <c r="F93" s="1"/>
      <c r="G93" s="1"/>
      <c r="H93" s="1" t="s">
        <v>135</v>
      </c>
      <c r="I93" s="1" t="s">
        <v>136</v>
      </c>
      <c r="J93" s="22">
        <f t="shared" ref="J93:J111" si="17">+J92</f>
        <v>7.0606703726385645</v>
      </c>
      <c r="K93" s="39">
        <f t="shared" si="11"/>
        <v>2</v>
      </c>
      <c r="L93" s="10"/>
      <c r="M93" s="1"/>
      <c r="N93" s="201">
        <f t="shared" si="12"/>
        <v>2</v>
      </c>
      <c r="O93" s="1">
        <f t="shared" si="13"/>
        <v>1</v>
      </c>
    </row>
    <row r="94" spans="2:15" x14ac:dyDescent="0.25">
      <c r="B94" s="1" t="str">
        <f>+VLOOKUP(H94,[2]Sectores!$B$4:$E$165,3,FALSE)</f>
        <v>ST-22</v>
      </c>
      <c r="C94" s="1" t="s">
        <v>138</v>
      </c>
      <c r="D94" s="4"/>
      <c r="E94" s="1"/>
      <c r="F94" s="1"/>
      <c r="G94" s="1"/>
      <c r="H94" s="1" t="s">
        <v>137</v>
      </c>
      <c r="I94" s="1" t="s">
        <v>138</v>
      </c>
      <c r="J94" s="22">
        <f t="shared" si="17"/>
        <v>7.0606703726385645</v>
      </c>
      <c r="K94" s="39">
        <f t="shared" si="11"/>
        <v>2</v>
      </c>
      <c r="L94" s="10"/>
      <c r="M94" s="1"/>
      <c r="N94" s="201">
        <f t="shared" si="12"/>
        <v>2</v>
      </c>
      <c r="O94" s="1">
        <f t="shared" si="13"/>
        <v>1</v>
      </c>
    </row>
    <row r="95" spans="2:15" x14ac:dyDescent="0.25">
      <c r="B95" s="1" t="str">
        <f>+VLOOKUP(H95,[2]Sectores!$B$4:$E$165,3,FALSE)</f>
        <v>ST-22</v>
      </c>
      <c r="C95" s="1" t="s">
        <v>160</v>
      </c>
      <c r="D95" s="4"/>
      <c r="E95" s="1"/>
      <c r="F95" s="1"/>
      <c r="G95" s="1"/>
      <c r="H95" s="1" t="s">
        <v>159</v>
      </c>
      <c r="I95" s="1" t="s">
        <v>160</v>
      </c>
      <c r="J95" s="22">
        <f t="shared" si="17"/>
        <v>7.0606703726385645</v>
      </c>
      <c r="K95" s="39">
        <f t="shared" si="11"/>
        <v>2</v>
      </c>
      <c r="L95" s="10"/>
      <c r="M95" s="1"/>
      <c r="N95" s="201">
        <f t="shared" si="12"/>
        <v>2</v>
      </c>
      <c r="O95" s="1">
        <f t="shared" si="13"/>
        <v>1</v>
      </c>
    </row>
    <row r="96" spans="2:15" x14ac:dyDescent="0.25">
      <c r="B96" s="1" t="str">
        <f>+VLOOKUP(H96,[2]Sectores!$B$4:$E$165,3,FALSE)</f>
        <v>ST-22</v>
      </c>
      <c r="C96" s="1" t="s">
        <v>162</v>
      </c>
      <c r="D96" s="4"/>
      <c r="E96" s="1"/>
      <c r="F96" s="1"/>
      <c r="G96" s="1"/>
      <c r="H96" s="1" t="s">
        <v>161</v>
      </c>
      <c r="I96" s="1" t="s">
        <v>162</v>
      </c>
      <c r="J96" s="22">
        <f t="shared" si="17"/>
        <v>7.0606703726385645</v>
      </c>
      <c r="K96" s="39">
        <f t="shared" si="11"/>
        <v>2</v>
      </c>
      <c r="L96" s="10"/>
      <c r="M96" s="1"/>
      <c r="N96" s="201">
        <f t="shared" si="12"/>
        <v>2</v>
      </c>
      <c r="O96" s="1">
        <f t="shared" si="13"/>
        <v>1</v>
      </c>
    </row>
    <row r="97" spans="2:15" x14ac:dyDescent="0.25">
      <c r="B97" s="1" t="str">
        <f>+VLOOKUP(H97,[2]Sectores!$B$4:$E$165,3,FALSE)</f>
        <v>ST-22</v>
      </c>
      <c r="C97" s="1" t="s">
        <v>164</v>
      </c>
      <c r="D97" s="4"/>
      <c r="E97" s="1"/>
      <c r="F97" s="1"/>
      <c r="G97" s="1"/>
      <c r="H97" s="1" t="s">
        <v>163</v>
      </c>
      <c r="I97" s="1" t="s">
        <v>164</v>
      </c>
      <c r="J97" s="22">
        <f t="shared" si="17"/>
        <v>7.0606703726385645</v>
      </c>
      <c r="K97" s="39">
        <f t="shared" si="11"/>
        <v>2</v>
      </c>
      <c r="L97" s="10"/>
      <c r="M97" s="1"/>
      <c r="N97" s="201">
        <f t="shared" si="12"/>
        <v>2</v>
      </c>
      <c r="O97" s="1">
        <f t="shared" si="13"/>
        <v>1</v>
      </c>
    </row>
    <row r="98" spans="2:15" x14ac:dyDescent="0.25">
      <c r="B98" s="1" t="str">
        <f>+VLOOKUP(H98,[2]Sectores!$B$4:$E$165,3,FALSE)</f>
        <v>ST-22</v>
      </c>
      <c r="C98" s="1" t="s">
        <v>166</v>
      </c>
      <c r="D98" s="4"/>
      <c r="E98" s="1"/>
      <c r="F98" s="1"/>
      <c r="G98" s="1"/>
      <c r="H98" s="1" t="s">
        <v>165</v>
      </c>
      <c r="I98" s="1" t="s">
        <v>166</v>
      </c>
      <c r="J98" s="22">
        <f t="shared" si="17"/>
        <v>7.0606703726385645</v>
      </c>
      <c r="K98" s="39">
        <f t="shared" si="11"/>
        <v>2</v>
      </c>
      <c r="L98" s="10"/>
      <c r="M98" s="1"/>
      <c r="N98" s="201">
        <f t="shared" si="12"/>
        <v>2</v>
      </c>
      <c r="O98" s="1">
        <f t="shared" si="13"/>
        <v>1</v>
      </c>
    </row>
    <row r="99" spans="2:15" x14ac:dyDescent="0.25">
      <c r="B99" s="1" t="str">
        <f>+VLOOKUP(H99,[2]Sectores!$B$4:$E$165,3,FALSE)</f>
        <v>ST-22</v>
      </c>
      <c r="C99" s="1" t="s">
        <v>168</v>
      </c>
      <c r="D99" s="4"/>
      <c r="E99" s="1"/>
      <c r="F99" s="1"/>
      <c r="G99" s="1"/>
      <c r="H99" s="1" t="s">
        <v>167</v>
      </c>
      <c r="I99" s="1" t="s">
        <v>168</v>
      </c>
      <c r="J99" s="22">
        <f t="shared" si="17"/>
        <v>7.0606703726385645</v>
      </c>
      <c r="K99" s="39">
        <f t="shared" si="11"/>
        <v>2</v>
      </c>
      <c r="L99" s="10"/>
      <c r="M99" s="1"/>
      <c r="N99" s="201">
        <f t="shared" si="12"/>
        <v>2</v>
      </c>
      <c r="O99" s="1">
        <f t="shared" si="13"/>
        <v>1</v>
      </c>
    </row>
    <row r="100" spans="2:15" x14ac:dyDescent="0.25">
      <c r="B100" s="1" t="str">
        <f>+VLOOKUP(H100,[2]Sectores!$B$4:$E$165,3,FALSE)</f>
        <v>ST-22</v>
      </c>
      <c r="C100" s="1" t="s">
        <v>170</v>
      </c>
      <c r="D100" s="4"/>
      <c r="E100" s="1"/>
      <c r="F100" s="1"/>
      <c r="G100" s="1"/>
      <c r="H100" s="1" t="s">
        <v>169</v>
      </c>
      <c r="I100" s="1" t="s">
        <v>170</v>
      </c>
      <c r="J100" s="22">
        <f t="shared" si="17"/>
        <v>7.0606703726385645</v>
      </c>
      <c r="K100" s="39">
        <f t="shared" si="11"/>
        <v>2</v>
      </c>
      <c r="L100" s="10"/>
      <c r="M100" s="1"/>
      <c r="N100" s="201">
        <f t="shared" si="12"/>
        <v>2</v>
      </c>
      <c r="O100" s="1">
        <f t="shared" si="13"/>
        <v>1</v>
      </c>
    </row>
    <row r="101" spans="2:15" x14ac:dyDescent="0.25">
      <c r="B101" s="1" t="str">
        <f>+VLOOKUP(H101,[2]Sectores!$B$4:$E$165,3,FALSE)</f>
        <v>ST-22</v>
      </c>
      <c r="C101" s="1" t="s">
        <v>172</v>
      </c>
      <c r="D101" s="4"/>
      <c r="E101" s="1"/>
      <c r="F101" s="1"/>
      <c r="G101" s="1"/>
      <c r="H101" s="1" t="s">
        <v>171</v>
      </c>
      <c r="I101" s="1" t="s">
        <v>172</v>
      </c>
      <c r="J101" s="22">
        <f t="shared" si="17"/>
        <v>7.0606703726385645</v>
      </c>
      <c r="K101" s="39">
        <f t="shared" si="11"/>
        <v>2</v>
      </c>
      <c r="L101" s="10"/>
      <c r="M101" s="1"/>
      <c r="N101" s="201">
        <f t="shared" si="12"/>
        <v>2</v>
      </c>
      <c r="O101" s="1">
        <f t="shared" si="13"/>
        <v>1</v>
      </c>
    </row>
    <row r="102" spans="2:15" x14ac:dyDescent="0.25">
      <c r="B102" s="1" t="str">
        <f>+VLOOKUP(H102,[2]Sectores!$B$4:$E$165,3,FALSE)</f>
        <v>ST-22</v>
      </c>
      <c r="C102" s="1" t="s">
        <v>174</v>
      </c>
      <c r="D102" s="4"/>
      <c r="E102" s="1"/>
      <c r="F102" s="1"/>
      <c r="G102" s="1"/>
      <c r="H102" s="1" t="s">
        <v>173</v>
      </c>
      <c r="I102" s="1" t="s">
        <v>174</v>
      </c>
      <c r="J102" s="22">
        <f t="shared" si="17"/>
        <v>7.0606703726385645</v>
      </c>
      <c r="K102" s="39">
        <f t="shared" si="11"/>
        <v>2</v>
      </c>
      <c r="L102" s="10"/>
      <c r="M102" s="1"/>
      <c r="N102" s="201">
        <f t="shared" si="12"/>
        <v>2</v>
      </c>
      <c r="O102" s="1">
        <f t="shared" si="13"/>
        <v>1</v>
      </c>
    </row>
    <row r="103" spans="2:15" x14ac:dyDescent="0.25">
      <c r="B103" s="1" t="str">
        <f>+VLOOKUP(H103,[2]Sectores!$B$4:$E$165,3,FALSE)</f>
        <v>ST-22</v>
      </c>
      <c r="C103" s="1" t="s">
        <v>176</v>
      </c>
      <c r="D103" s="4"/>
      <c r="E103" s="1"/>
      <c r="F103" s="1"/>
      <c r="G103" s="1"/>
      <c r="H103" s="1" t="s">
        <v>175</v>
      </c>
      <c r="I103" s="1" t="s">
        <v>176</v>
      </c>
      <c r="J103" s="22">
        <f t="shared" si="17"/>
        <v>7.0606703726385645</v>
      </c>
      <c r="K103" s="39">
        <f t="shared" si="11"/>
        <v>2</v>
      </c>
      <c r="L103" s="10"/>
      <c r="M103" s="1"/>
      <c r="N103" s="201">
        <f t="shared" si="12"/>
        <v>2</v>
      </c>
      <c r="O103" s="1">
        <f t="shared" si="13"/>
        <v>1</v>
      </c>
    </row>
    <row r="104" spans="2:15" x14ac:dyDescent="0.25">
      <c r="B104" s="1" t="str">
        <f>+VLOOKUP(H104,[2]Sectores!$B$4:$E$165,3,FALSE)</f>
        <v>ST-22</v>
      </c>
      <c r="C104" s="1" t="s">
        <v>178</v>
      </c>
      <c r="D104" s="4"/>
      <c r="E104" s="1"/>
      <c r="F104" s="1"/>
      <c r="G104" s="1"/>
      <c r="H104" s="1" t="s">
        <v>177</v>
      </c>
      <c r="I104" s="1" t="s">
        <v>178</v>
      </c>
      <c r="J104" s="22">
        <f t="shared" si="17"/>
        <v>7.0606703726385645</v>
      </c>
      <c r="K104" s="39">
        <f t="shared" si="11"/>
        <v>2</v>
      </c>
      <c r="L104" s="10"/>
      <c r="M104" s="1"/>
      <c r="N104" s="201">
        <f t="shared" si="12"/>
        <v>2</v>
      </c>
      <c r="O104" s="1">
        <f t="shared" si="13"/>
        <v>1</v>
      </c>
    </row>
    <row r="105" spans="2:15" x14ac:dyDescent="0.25">
      <c r="B105" s="1" t="str">
        <f>+VLOOKUP(H105,[2]Sectores!$B$4:$E$165,3,FALSE)</f>
        <v>ST-22</v>
      </c>
      <c r="C105" s="1" t="s">
        <v>180</v>
      </c>
      <c r="D105" s="4"/>
      <c r="E105" s="1"/>
      <c r="F105" s="1"/>
      <c r="G105" s="1"/>
      <c r="H105" s="1" t="s">
        <v>179</v>
      </c>
      <c r="I105" s="1" t="s">
        <v>180</v>
      </c>
      <c r="J105" s="22">
        <f t="shared" si="17"/>
        <v>7.0606703726385645</v>
      </c>
      <c r="K105" s="39">
        <f t="shared" si="11"/>
        <v>2</v>
      </c>
      <c r="L105" s="10"/>
      <c r="M105" s="1"/>
      <c r="N105" s="201">
        <f t="shared" si="12"/>
        <v>2</v>
      </c>
      <c r="O105" s="1">
        <f t="shared" si="13"/>
        <v>1</v>
      </c>
    </row>
    <row r="106" spans="2:15" x14ac:dyDescent="0.25">
      <c r="B106" s="1" t="str">
        <f>+VLOOKUP(H106,[2]Sectores!$B$4:$E$165,3,FALSE)</f>
        <v>ST-22</v>
      </c>
      <c r="C106" s="1" t="s">
        <v>182</v>
      </c>
      <c r="D106" s="4"/>
      <c r="E106" s="1"/>
      <c r="F106" s="1"/>
      <c r="G106" s="1"/>
      <c r="H106" s="1" t="s">
        <v>181</v>
      </c>
      <c r="I106" s="1" t="s">
        <v>182</v>
      </c>
      <c r="J106" s="22">
        <f t="shared" si="17"/>
        <v>7.0606703726385645</v>
      </c>
      <c r="K106" s="39">
        <f t="shared" si="11"/>
        <v>2</v>
      </c>
      <c r="L106" s="10"/>
      <c r="M106" s="1"/>
      <c r="N106" s="201">
        <f t="shared" si="12"/>
        <v>2</v>
      </c>
      <c r="O106" s="1">
        <f t="shared" si="13"/>
        <v>1</v>
      </c>
    </row>
    <row r="107" spans="2:15" x14ac:dyDescent="0.25">
      <c r="B107" s="1" t="str">
        <f>+VLOOKUP(H107,[2]Sectores!$B$4:$E$165,3,FALSE)</f>
        <v>ST-22</v>
      </c>
      <c r="C107" s="1" t="s">
        <v>196</v>
      </c>
      <c r="D107" s="4"/>
      <c r="E107" s="1"/>
      <c r="F107" s="1"/>
      <c r="G107" s="1"/>
      <c r="H107" s="1" t="s">
        <v>195</v>
      </c>
      <c r="I107" s="1" t="s">
        <v>196</v>
      </c>
      <c r="J107" s="22">
        <f t="shared" si="17"/>
        <v>7.0606703726385645</v>
      </c>
      <c r="K107" s="39">
        <f t="shared" si="11"/>
        <v>2</v>
      </c>
      <c r="L107" s="10"/>
      <c r="M107" s="1"/>
      <c r="N107" s="201">
        <f t="shared" si="12"/>
        <v>2</v>
      </c>
      <c r="O107" s="1">
        <f t="shared" si="13"/>
        <v>1</v>
      </c>
    </row>
    <row r="108" spans="2:15" x14ac:dyDescent="0.25">
      <c r="B108" s="1" t="str">
        <f>+VLOOKUP(H108,[2]Sectores!$B$4:$E$165,3,FALSE)</f>
        <v>ST-22</v>
      </c>
      <c r="C108" s="1" t="s">
        <v>198</v>
      </c>
      <c r="D108" s="4"/>
      <c r="E108" s="1"/>
      <c r="F108" s="1"/>
      <c r="G108" s="1"/>
      <c r="H108" s="1" t="s">
        <v>197</v>
      </c>
      <c r="I108" s="1" t="s">
        <v>198</v>
      </c>
      <c r="J108" s="22">
        <f t="shared" si="17"/>
        <v>7.0606703726385645</v>
      </c>
      <c r="K108" s="39">
        <f t="shared" si="11"/>
        <v>2</v>
      </c>
      <c r="L108" s="10"/>
      <c r="M108" s="1"/>
      <c r="N108" s="201">
        <f t="shared" si="12"/>
        <v>2</v>
      </c>
      <c r="O108" s="1">
        <f t="shared" si="13"/>
        <v>1</v>
      </c>
    </row>
    <row r="109" spans="2:15" x14ac:dyDescent="0.25">
      <c r="B109" s="1" t="str">
        <f>+VLOOKUP(H109,[2]Sectores!$B$4:$E$165,3,FALSE)</f>
        <v>ST-22</v>
      </c>
      <c r="C109" s="1" t="s">
        <v>200</v>
      </c>
      <c r="D109" s="4"/>
      <c r="E109" s="1"/>
      <c r="F109" s="1"/>
      <c r="G109" s="1"/>
      <c r="H109" s="1" t="s">
        <v>199</v>
      </c>
      <c r="I109" s="1" t="s">
        <v>200</v>
      </c>
      <c r="J109" s="22">
        <f t="shared" si="17"/>
        <v>7.0606703726385645</v>
      </c>
      <c r="K109" s="39">
        <f t="shared" si="11"/>
        <v>2</v>
      </c>
      <c r="L109" s="10"/>
      <c r="M109" s="1"/>
      <c r="N109" s="201">
        <f t="shared" si="12"/>
        <v>2</v>
      </c>
      <c r="O109" s="1">
        <f t="shared" si="13"/>
        <v>1</v>
      </c>
    </row>
    <row r="110" spans="2:15" x14ac:dyDescent="0.25">
      <c r="B110" s="1" t="str">
        <f>+VLOOKUP(H110,[2]Sectores!$B$4:$E$165,3,FALSE)</f>
        <v>ST-22</v>
      </c>
      <c r="C110" s="1" t="s">
        <v>202</v>
      </c>
      <c r="D110" s="4"/>
      <c r="E110" s="1"/>
      <c r="F110" s="1"/>
      <c r="G110" s="1"/>
      <c r="H110" s="1" t="s">
        <v>201</v>
      </c>
      <c r="I110" s="1" t="s">
        <v>202</v>
      </c>
      <c r="J110" s="22">
        <f t="shared" si="17"/>
        <v>7.0606703726385645</v>
      </c>
      <c r="K110" s="39">
        <f t="shared" si="11"/>
        <v>2</v>
      </c>
      <c r="L110" s="10"/>
      <c r="M110" s="1"/>
      <c r="N110" s="201">
        <f t="shared" si="12"/>
        <v>2</v>
      </c>
      <c r="O110" s="1">
        <f t="shared" si="13"/>
        <v>1</v>
      </c>
    </row>
    <row r="111" spans="2:15" x14ac:dyDescent="0.25">
      <c r="B111" s="1" t="str">
        <f>+VLOOKUP(H111,[2]Sectores!$B$4:$E$165,3,FALSE)</f>
        <v>ST-22</v>
      </c>
      <c r="C111" s="1" t="s">
        <v>266</v>
      </c>
      <c r="D111" s="4"/>
      <c r="E111" s="1"/>
      <c r="F111" s="1"/>
      <c r="G111" s="1"/>
      <c r="H111" s="1" t="s">
        <v>265</v>
      </c>
      <c r="I111" s="1" t="s">
        <v>266</v>
      </c>
      <c r="J111" s="22">
        <f t="shared" si="17"/>
        <v>7.0606703726385645</v>
      </c>
      <c r="K111" s="39">
        <f t="shared" si="11"/>
        <v>2</v>
      </c>
      <c r="L111" s="10"/>
      <c r="M111" s="1"/>
      <c r="N111" s="201">
        <f t="shared" si="12"/>
        <v>2</v>
      </c>
      <c r="O111" s="1">
        <f t="shared" si="13"/>
        <v>1</v>
      </c>
    </row>
    <row r="112" spans="2:15" x14ac:dyDescent="0.25">
      <c r="B112" s="161" t="str">
        <f>+VLOOKUP(H112,[2]Sectores!$B$4:$E$165,3,FALSE)</f>
        <v>ST-23</v>
      </c>
      <c r="C112" s="161" t="s">
        <v>142</v>
      </c>
      <c r="D112" s="197">
        <f>+VLOOKUP(B112,'[2]Vol Estanque'!$B$5:$E$34,4,FALSE)</f>
        <v>25650</v>
      </c>
      <c r="E112" s="161">
        <v>70</v>
      </c>
      <c r="F112" s="161">
        <f>+SUMIF('Matriz de Corte AC'!$C$7:$C$100,B112,'Matriz de Corte AC'!$I$7:$I$100)</f>
        <v>571.98130559442097</v>
      </c>
      <c r="G112" s="161">
        <f>+IF(F112&gt;0,(D112*E112/100)/(F112*3.6),24)</f>
        <v>8.7196905759303327</v>
      </c>
      <c r="H112" s="161" t="s">
        <v>141</v>
      </c>
      <c r="I112" s="161" t="s">
        <v>142</v>
      </c>
      <c r="J112" s="198">
        <f>+G112</f>
        <v>8.7196905759303327</v>
      </c>
      <c r="K112" s="199">
        <f t="shared" si="11"/>
        <v>2</v>
      </c>
      <c r="L112" s="10"/>
      <c r="M112" s="161"/>
      <c r="N112" s="200">
        <f t="shared" si="12"/>
        <v>2</v>
      </c>
      <c r="O112" s="161">
        <f t="shared" si="13"/>
        <v>1</v>
      </c>
    </row>
    <row r="113" spans="2:15" x14ac:dyDescent="0.25">
      <c r="B113" s="1" t="str">
        <f>+VLOOKUP(H113,[2]Sectores!$B$4:$E$165,3,FALSE)</f>
        <v>ST-23</v>
      </c>
      <c r="C113" s="1" t="s">
        <v>144</v>
      </c>
      <c r="D113" s="4"/>
      <c r="E113" s="1"/>
      <c r="F113" s="1"/>
      <c r="G113" s="1"/>
      <c r="H113" s="1" t="s">
        <v>143</v>
      </c>
      <c r="I113" s="1" t="s">
        <v>144</v>
      </c>
      <c r="J113" s="22">
        <f t="shared" ref="J113:J120" si="18">+J112</f>
        <v>8.7196905759303327</v>
      </c>
      <c r="K113" s="39">
        <f t="shared" si="11"/>
        <v>2</v>
      </c>
      <c r="L113" s="10"/>
      <c r="M113" s="1"/>
      <c r="N113" s="201">
        <f t="shared" si="12"/>
        <v>2</v>
      </c>
      <c r="O113" s="1">
        <f t="shared" si="13"/>
        <v>1</v>
      </c>
    </row>
    <row r="114" spans="2:15" x14ac:dyDescent="0.25">
      <c r="B114" s="1" t="str">
        <f>+VLOOKUP(H114,[2]Sectores!$B$4:$E$165,3,FALSE)</f>
        <v>ST-23</v>
      </c>
      <c r="C114" s="1" t="s">
        <v>146</v>
      </c>
      <c r="D114" s="4"/>
      <c r="E114" s="1"/>
      <c r="F114" s="1"/>
      <c r="G114" s="1"/>
      <c r="H114" s="1" t="s">
        <v>145</v>
      </c>
      <c r="I114" s="1" t="s">
        <v>146</v>
      </c>
      <c r="J114" s="22">
        <f t="shared" si="18"/>
        <v>8.7196905759303327</v>
      </c>
      <c r="K114" s="39">
        <f t="shared" si="11"/>
        <v>2</v>
      </c>
      <c r="L114" s="10"/>
      <c r="M114" s="1"/>
      <c r="N114" s="201">
        <f t="shared" si="12"/>
        <v>2</v>
      </c>
      <c r="O114" s="1">
        <f t="shared" si="13"/>
        <v>1</v>
      </c>
    </row>
    <row r="115" spans="2:15" x14ac:dyDescent="0.25">
      <c r="B115" s="1" t="str">
        <f>+VLOOKUP(H115,[2]Sectores!$B$4:$E$165,3,FALSE)</f>
        <v>ST-23</v>
      </c>
      <c r="C115" s="1" t="s">
        <v>148</v>
      </c>
      <c r="D115" s="4"/>
      <c r="E115" s="1"/>
      <c r="F115" s="1"/>
      <c r="G115" s="1"/>
      <c r="H115" s="1" t="s">
        <v>147</v>
      </c>
      <c r="I115" s="1" t="s">
        <v>148</v>
      </c>
      <c r="J115" s="22">
        <f t="shared" si="18"/>
        <v>8.7196905759303327</v>
      </c>
      <c r="K115" s="39">
        <f t="shared" si="11"/>
        <v>2</v>
      </c>
      <c r="L115" s="10"/>
      <c r="M115" s="1"/>
      <c r="N115" s="201">
        <f t="shared" si="12"/>
        <v>2</v>
      </c>
      <c r="O115" s="1">
        <f t="shared" si="13"/>
        <v>1</v>
      </c>
    </row>
    <row r="116" spans="2:15" x14ac:dyDescent="0.25">
      <c r="B116" s="1" t="str">
        <f>+VLOOKUP(H116,[2]Sectores!$B$4:$E$165,3,FALSE)</f>
        <v>ST-23</v>
      </c>
      <c r="C116" s="1" t="s">
        <v>206</v>
      </c>
      <c r="D116" s="4"/>
      <c r="E116" s="1"/>
      <c r="F116" s="1"/>
      <c r="G116" s="1"/>
      <c r="H116" s="1" t="s">
        <v>205</v>
      </c>
      <c r="I116" s="1" t="s">
        <v>206</v>
      </c>
      <c r="J116" s="22">
        <f t="shared" si="18"/>
        <v>8.7196905759303327</v>
      </c>
      <c r="K116" s="39">
        <f t="shared" si="11"/>
        <v>2</v>
      </c>
      <c r="L116" s="10"/>
      <c r="M116" s="1"/>
      <c r="N116" s="201">
        <f t="shared" si="12"/>
        <v>2</v>
      </c>
      <c r="O116" s="1">
        <f t="shared" si="13"/>
        <v>1</v>
      </c>
    </row>
    <row r="117" spans="2:15" x14ac:dyDescent="0.25">
      <c r="B117" s="1" t="str">
        <f>+VLOOKUP(H117,[2]Sectores!$B$4:$E$165,3,FALSE)</f>
        <v>ST-23</v>
      </c>
      <c r="C117" s="1" t="s">
        <v>208</v>
      </c>
      <c r="D117" s="4"/>
      <c r="E117" s="1"/>
      <c r="F117" s="1"/>
      <c r="G117" s="1"/>
      <c r="H117" s="1" t="s">
        <v>207</v>
      </c>
      <c r="I117" s="1" t="s">
        <v>208</v>
      </c>
      <c r="J117" s="22">
        <f t="shared" si="18"/>
        <v>8.7196905759303327</v>
      </c>
      <c r="K117" s="39">
        <f t="shared" si="11"/>
        <v>2</v>
      </c>
      <c r="L117" s="10"/>
      <c r="M117" s="1"/>
      <c r="N117" s="201">
        <f t="shared" si="12"/>
        <v>2</v>
      </c>
      <c r="O117" s="1">
        <f t="shared" si="13"/>
        <v>1</v>
      </c>
    </row>
    <row r="118" spans="2:15" x14ac:dyDescent="0.25">
      <c r="B118" s="1" t="str">
        <f>+VLOOKUP(H118,[2]Sectores!$B$4:$E$165,3,FALSE)</f>
        <v>ST-23</v>
      </c>
      <c r="C118" s="1" t="s">
        <v>444</v>
      </c>
      <c r="D118" s="4"/>
      <c r="E118" s="1"/>
      <c r="F118" s="1"/>
      <c r="G118" s="1"/>
      <c r="H118" s="1" t="s">
        <v>443</v>
      </c>
      <c r="I118" s="1" t="s">
        <v>444</v>
      </c>
      <c r="J118" s="22">
        <f t="shared" si="18"/>
        <v>8.7196905759303327</v>
      </c>
      <c r="K118" s="39">
        <f t="shared" si="11"/>
        <v>2</v>
      </c>
      <c r="L118" s="10"/>
      <c r="M118" s="1"/>
      <c r="N118" s="201">
        <f t="shared" si="12"/>
        <v>2</v>
      </c>
      <c r="O118" s="1">
        <f t="shared" si="13"/>
        <v>1</v>
      </c>
    </row>
    <row r="119" spans="2:15" x14ac:dyDescent="0.25">
      <c r="B119" s="1" t="str">
        <f>+VLOOKUP(H119,[2]Sectores!$B$4:$E$165,3,FALSE)</f>
        <v>ST-23</v>
      </c>
      <c r="C119" s="1" t="s">
        <v>446</v>
      </c>
      <c r="D119" s="4"/>
      <c r="E119" s="1"/>
      <c r="F119" s="1"/>
      <c r="G119" s="1"/>
      <c r="H119" s="1" t="s">
        <v>445</v>
      </c>
      <c r="I119" s="1" t="s">
        <v>446</v>
      </c>
      <c r="J119" s="22">
        <f t="shared" si="18"/>
        <v>8.7196905759303327</v>
      </c>
      <c r="K119" s="39">
        <f t="shared" si="11"/>
        <v>2</v>
      </c>
      <c r="L119" s="10"/>
      <c r="M119" s="1"/>
      <c r="N119" s="201">
        <f t="shared" si="12"/>
        <v>2</v>
      </c>
      <c r="O119" s="1">
        <f t="shared" si="13"/>
        <v>1</v>
      </c>
    </row>
    <row r="120" spans="2:15" x14ac:dyDescent="0.25">
      <c r="B120" s="1" t="str">
        <f>+VLOOKUP(H120,[2]Sectores!$B$4:$E$165,3,FALSE)</f>
        <v>ST-23</v>
      </c>
      <c r="C120" s="1" t="s">
        <v>458</v>
      </c>
      <c r="D120" s="4"/>
      <c r="E120" s="1"/>
      <c r="F120" s="1"/>
      <c r="G120" s="1"/>
      <c r="H120" s="1" t="s">
        <v>457</v>
      </c>
      <c r="I120" s="1" t="s">
        <v>458</v>
      </c>
      <c r="J120" s="22">
        <f t="shared" si="18"/>
        <v>8.7196905759303327</v>
      </c>
      <c r="K120" s="39">
        <f t="shared" si="11"/>
        <v>2</v>
      </c>
      <c r="L120" s="10"/>
      <c r="M120" s="1"/>
      <c r="N120" s="201">
        <f t="shared" si="12"/>
        <v>2</v>
      </c>
      <c r="O120" s="1">
        <f t="shared" si="13"/>
        <v>1</v>
      </c>
    </row>
    <row r="121" spans="2:15" x14ac:dyDescent="0.25">
      <c r="B121" s="161" t="str">
        <f>+VLOOKUP(H121,[2]Sectores!$B$4:$E$165,3,FALSE)</f>
        <v>ST-24</v>
      </c>
      <c r="C121" s="161" t="s">
        <v>220</v>
      </c>
      <c r="D121" s="197">
        <f>+VLOOKUP(B121,'[2]Vol Estanque'!$B$5:$E$34,4,FALSE)</f>
        <v>7650</v>
      </c>
      <c r="E121" s="161">
        <v>70</v>
      </c>
      <c r="F121" s="161">
        <f>+SUMIF('Matriz de Corte AC'!$C$7:$C$100,B121,'Matriz de Corte AC'!$I$7:$I$100)</f>
        <v>452.65199793160878</v>
      </c>
      <c r="G121" s="161">
        <f>+IF(F121&gt;0,(D121*E121/100)/(F121*3.6),24)</f>
        <v>3.2861889637008663</v>
      </c>
      <c r="H121" s="161" t="s">
        <v>219</v>
      </c>
      <c r="I121" s="161" t="s">
        <v>220</v>
      </c>
      <c r="J121" s="198">
        <f>+G121</f>
        <v>3.2861889637008663</v>
      </c>
      <c r="K121" s="199">
        <f t="shared" si="11"/>
        <v>1</v>
      </c>
      <c r="L121" s="10"/>
      <c r="M121" s="161"/>
      <c r="N121" s="200">
        <f t="shared" si="12"/>
        <v>1</v>
      </c>
      <c r="O121" s="161">
        <f t="shared" si="13"/>
        <v>1</v>
      </c>
    </row>
    <row r="122" spans="2:15" x14ac:dyDescent="0.25">
      <c r="B122" s="1" t="str">
        <f>+VLOOKUP(H122,[2]Sectores!$B$4:$E$165,3,FALSE)</f>
        <v>ST-24</v>
      </c>
      <c r="C122" s="1" t="s">
        <v>222</v>
      </c>
      <c r="D122" s="4"/>
      <c r="E122" s="1"/>
      <c r="F122" s="1"/>
      <c r="G122" s="1"/>
      <c r="H122" s="1" t="s">
        <v>221</v>
      </c>
      <c r="I122" s="1" t="s">
        <v>222</v>
      </c>
      <c r="J122" s="22">
        <f t="shared" ref="J122:J127" si="19">+J121</f>
        <v>3.2861889637008663</v>
      </c>
      <c r="K122" s="39">
        <f t="shared" si="11"/>
        <v>1</v>
      </c>
      <c r="L122" s="10"/>
      <c r="M122" s="1"/>
      <c r="N122" s="201">
        <f t="shared" si="12"/>
        <v>1</v>
      </c>
      <c r="O122" s="1">
        <f t="shared" si="13"/>
        <v>1</v>
      </c>
    </row>
    <row r="123" spans="2:15" x14ac:dyDescent="0.25">
      <c r="B123" s="1" t="str">
        <f>+VLOOKUP(H123,[2]Sectores!$B$4:$E$165,3,FALSE)</f>
        <v>ST-24</v>
      </c>
      <c r="C123" s="1" t="s">
        <v>224</v>
      </c>
      <c r="D123" s="4"/>
      <c r="E123" s="1"/>
      <c r="F123" s="1"/>
      <c r="G123" s="1"/>
      <c r="H123" s="1" t="s">
        <v>223</v>
      </c>
      <c r="I123" s="1" t="s">
        <v>224</v>
      </c>
      <c r="J123" s="22">
        <f t="shared" si="19"/>
        <v>3.2861889637008663</v>
      </c>
      <c r="K123" s="39">
        <f t="shared" si="11"/>
        <v>1</v>
      </c>
      <c r="L123" s="10"/>
      <c r="M123" s="1"/>
      <c r="N123" s="201">
        <f t="shared" si="12"/>
        <v>1</v>
      </c>
      <c r="O123" s="1">
        <f t="shared" si="13"/>
        <v>1</v>
      </c>
    </row>
    <row r="124" spans="2:15" x14ac:dyDescent="0.25">
      <c r="B124" s="1" t="str">
        <f>+VLOOKUP(H124,[2]Sectores!$B$4:$E$165,3,FALSE)</f>
        <v>ST-24</v>
      </c>
      <c r="C124" s="1" t="s">
        <v>226</v>
      </c>
      <c r="D124" s="4"/>
      <c r="E124" s="1"/>
      <c r="F124" s="1"/>
      <c r="G124" s="1"/>
      <c r="H124" s="1" t="s">
        <v>225</v>
      </c>
      <c r="I124" s="1" t="s">
        <v>226</v>
      </c>
      <c r="J124" s="22">
        <f t="shared" si="19"/>
        <v>3.2861889637008663</v>
      </c>
      <c r="K124" s="39">
        <f t="shared" si="11"/>
        <v>1</v>
      </c>
      <c r="L124" s="10"/>
      <c r="M124" s="1"/>
      <c r="N124" s="201">
        <f t="shared" si="12"/>
        <v>1</v>
      </c>
      <c r="O124" s="1">
        <f t="shared" si="13"/>
        <v>1</v>
      </c>
    </row>
    <row r="125" spans="2:15" x14ac:dyDescent="0.25">
      <c r="B125" s="1" t="str">
        <f>+VLOOKUP(H125,[2]Sectores!$B$4:$E$165,3,FALSE)</f>
        <v>ST-24</v>
      </c>
      <c r="C125" s="1" t="s">
        <v>228</v>
      </c>
      <c r="D125" s="4"/>
      <c r="E125" s="1"/>
      <c r="F125" s="1"/>
      <c r="G125" s="1"/>
      <c r="H125" s="1" t="s">
        <v>227</v>
      </c>
      <c r="I125" s="1" t="s">
        <v>228</v>
      </c>
      <c r="J125" s="22">
        <f t="shared" si="19"/>
        <v>3.2861889637008663</v>
      </c>
      <c r="K125" s="39">
        <f t="shared" si="11"/>
        <v>1</v>
      </c>
      <c r="L125" s="10"/>
      <c r="M125" s="1"/>
      <c r="N125" s="201">
        <f t="shared" si="12"/>
        <v>1</v>
      </c>
      <c r="O125" s="1">
        <f t="shared" si="13"/>
        <v>1</v>
      </c>
    </row>
    <row r="126" spans="2:15" x14ac:dyDescent="0.25">
      <c r="B126" s="1" t="str">
        <f>+VLOOKUP(H126,[2]Sectores!$B$4:$E$165,3,FALSE)</f>
        <v>ST-24</v>
      </c>
      <c r="C126" s="1" t="s">
        <v>460</v>
      </c>
      <c r="D126" s="4"/>
      <c r="E126" s="1"/>
      <c r="F126" s="1"/>
      <c r="G126" s="1"/>
      <c r="H126" s="1" t="s">
        <v>459</v>
      </c>
      <c r="I126" s="1" t="s">
        <v>460</v>
      </c>
      <c r="J126" s="22">
        <f t="shared" si="19"/>
        <v>3.2861889637008663</v>
      </c>
      <c r="K126" s="39">
        <f t="shared" si="11"/>
        <v>1</v>
      </c>
      <c r="L126" s="10"/>
      <c r="M126" s="1"/>
      <c r="N126" s="201">
        <f t="shared" si="12"/>
        <v>1</v>
      </c>
      <c r="O126" s="1">
        <f t="shared" si="13"/>
        <v>1</v>
      </c>
    </row>
    <row r="127" spans="2:15" x14ac:dyDescent="0.25">
      <c r="B127" s="1" t="str">
        <f>+VLOOKUP(H127,[2]Sectores!$B$4:$E$165,3,FALSE)</f>
        <v>ST-24</v>
      </c>
      <c r="C127" s="1" t="s">
        <v>462</v>
      </c>
      <c r="D127" s="4"/>
      <c r="E127" s="1"/>
      <c r="F127" s="1"/>
      <c r="G127" s="1"/>
      <c r="H127" s="1" t="s">
        <v>461</v>
      </c>
      <c r="I127" s="1" t="s">
        <v>462</v>
      </c>
      <c r="J127" s="22">
        <f t="shared" si="19"/>
        <v>3.2861889637008663</v>
      </c>
      <c r="K127" s="39">
        <f t="shared" si="11"/>
        <v>1</v>
      </c>
      <c r="L127" s="10"/>
      <c r="M127" s="1"/>
      <c r="N127" s="201">
        <f t="shared" si="12"/>
        <v>1</v>
      </c>
      <c r="O127" s="1">
        <f t="shared" si="13"/>
        <v>1</v>
      </c>
    </row>
    <row r="128" spans="2:15" x14ac:dyDescent="0.25">
      <c r="B128" s="161" t="str">
        <f>+VLOOKUP(H128,[2]Sectores!$B$4:$E$165,3,FALSE)</f>
        <v>ST-25</v>
      </c>
      <c r="C128" s="161" t="s">
        <v>230</v>
      </c>
      <c r="D128" s="197">
        <f>+VLOOKUP(B128,'[2]Vol Estanque'!$B$5:$E$34,4,FALSE)</f>
        <v>9000</v>
      </c>
      <c r="E128" s="161">
        <v>70</v>
      </c>
      <c r="F128" s="161">
        <f>+SUMIF('Matriz de Corte AC'!$C$7:$C$100,B128,'Matriz de Corte AC'!$I$7:$I$100)</f>
        <v>164.07656827775608</v>
      </c>
      <c r="G128" s="161">
        <f>+IF(F128&gt;0,(D128*E128/100)/(F128*3.6),24)</f>
        <v>10.665752083731558</v>
      </c>
      <c r="H128" s="161" t="s">
        <v>229</v>
      </c>
      <c r="I128" s="161" t="s">
        <v>230</v>
      </c>
      <c r="J128" s="198">
        <f>+G128</f>
        <v>10.665752083731558</v>
      </c>
      <c r="K128" s="199">
        <f t="shared" si="11"/>
        <v>2</v>
      </c>
      <c r="L128" s="10"/>
      <c r="M128" s="161"/>
      <c r="N128" s="200">
        <f t="shared" si="12"/>
        <v>2</v>
      </c>
      <c r="O128" s="161">
        <f t="shared" si="13"/>
        <v>1</v>
      </c>
    </row>
    <row r="129" spans="2:15" x14ac:dyDescent="0.25">
      <c r="B129" s="1" t="str">
        <f>+VLOOKUP(H129,[2]Sectores!$B$4:$E$165,3,FALSE)</f>
        <v>ST-25</v>
      </c>
      <c r="C129" s="1" t="s">
        <v>232</v>
      </c>
      <c r="D129" s="4"/>
      <c r="E129" s="1"/>
      <c r="F129" s="1"/>
      <c r="G129" s="1"/>
      <c r="H129" s="1" t="s">
        <v>231</v>
      </c>
      <c r="I129" s="1" t="s">
        <v>232</v>
      </c>
      <c r="J129" s="22">
        <f>+J128</f>
        <v>10.665752083731558</v>
      </c>
      <c r="K129" s="39">
        <f t="shared" si="11"/>
        <v>2</v>
      </c>
      <c r="L129" s="10"/>
      <c r="M129" s="1"/>
      <c r="N129" s="201">
        <f t="shared" ref="N129:N149" si="20">+M129+K129</f>
        <v>2</v>
      </c>
      <c r="O129" s="1">
        <f t="shared" ref="O129:O149" si="21">+IF(N129&lt;=3,1,IF(N129&lt;=5,2,3))</f>
        <v>1</v>
      </c>
    </row>
    <row r="130" spans="2:15" x14ac:dyDescent="0.25">
      <c r="B130" s="1" t="str">
        <f>+VLOOKUP(H130,[2]Sectores!$B$4:$E$165,3,FALSE)</f>
        <v>ST-25</v>
      </c>
      <c r="C130" s="1" t="s">
        <v>234</v>
      </c>
      <c r="D130" s="4"/>
      <c r="E130" s="1"/>
      <c r="F130" s="1"/>
      <c r="G130" s="1"/>
      <c r="H130" s="1" t="s">
        <v>233</v>
      </c>
      <c r="I130" s="1" t="s">
        <v>234</v>
      </c>
      <c r="J130" s="22">
        <f t="shared" ref="J130:J144" si="22">+J129</f>
        <v>10.665752083731558</v>
      </c>
      <c r="K130" s="39">
        <f t="shared" si="11"/>
        <v>2</v>
      </c>
      <c r="L130" s="10"/>
      <c r="M130" s="1"/>
      <c r="N130" s="201">
        <f t="shared" si="20"/>
        <v>2</v>
      </c>
      <c r="O130" s="1">
        <f t="shared" si="21"/>
        <v>1</v>
      </c>
    </row>
    <row r="131" spans="2:15" x14ac:dyDescent="0.25">
      <c r="B131" s="1" t="str">
        <f>+VLOOKUP(H131,[2]Sectores!$B$4:$E$165,3,FALSE)</f>
        <v>ST-25</v>
      </c>
      <c r="C131" s="1" t="s">
        <v>236</v>
      </c>
      <c r="D131" s="4"/>
      <c r="E131" s="1"/>
      <c r="F131" s="1"/>
      <c r="G131" s="1"/>
      <c r="H131" s="1" t="s">
        <v>235</v>
      </c>
      <c r="I131" s="1" t="s">
        <v>236</v>
      </c>
      <c r="J131" s="22">
        <f t="shared" si="22"/>
        <v>10.665752083731558</v>
      </c>
      <c r="K131" s="39">
        <f t="shared" si="11"/>
        <v>2</v>
      </c>
      <c r="L131" s="10"/>
      <c r="M131" s="1"/>
      <c r="N131" s="201">
        <f t="shared" si="20"/>
        <v>2</v>
      </c>
      <c r="O131" s="1">
        <f t="shared" si="21"/>
        <v>1</v>
      </c>
    </row>
    <row r="132" spans="2:15" x14ac:dyDescent="0.25">
      <c r="B132" s="1" t="str">
        <f>+VLOOKUP(H132,[2]Sectores!$B$4:$E$165,3,FALSE)</f>
        <v>ST-25</v>
      </c>
      <c r="C132" s="1" t="s">
        <v>238</v>
      </c>
      <c r="D132" s="4"/>
      <c r="E132" s="1"/>
      <c r="F132" s="1"/>
      <c r="G132" s="1"/>
      <c r="H132" s="1" t="s">
        <v>237</v>
      </c>
      <c r="I132" s="1" t="s">
        <v>238</v>
      </c>
      <c r="J132" s="22">
        <f t="shared" si="22"/>
        <v>10.665752083731558</v>
      </c>
      <c r="K132" s="39">
        <f t="shared" si="11"/>
        <v>2</v>
      </c>
      <c r="L132" s="10"/>
      <c r="M132" s="1"/>
      <c r="N132" s="201">
        <f t="shared" si="20"/>
        <v>2</v>
      </c>
      <c r="O132" s="1">
        <f t="shared" si="21"/>
        <v>1</v>
      </c>
    </row>
    <row r="133" spans="2:15" x14ac:dyDescent="0.25">
      <c r="B133" s="1" t="str">
        <f>+VLOOKUP(H133,[2]Sectores!$B$4:$E$165,3,FALSE)</f>
        <v>ST-25</v>
      </c>
      <c r="C133" s="1" t="s">
        <v>240</v>
      </c>
      <c r="D133" s="4"/>
      <c r="E133" s="1"/>
      <c r="F133" s="1"/>
      <c r="G133" s="1"/>
      <c r="H133" s="1" t="s">
        <v>239</v>
      </c>
      <c r="I133" s="1" t="s">
        <v>240</v>
      </c>
      <c r="J133" s="22">
        <f t="shared" si="22"/>
        <v>10.665752083731558</v>
      </c>
      <c r="K133" s="39">
        <f t="shared" si="11"/>
        <v>2</v>
      </c>
      <c r="L133" s="10"/>
      <c r="M133" s="1"/>
      <c r="N133" s="201">
        <f t="shared" si="20"/>
        <v>2</v>
      </c>
      <c r="O133" s="1">
        <f t="shared" si="21"/>
        <v>1</v>
      </c>
    </row>
    <row r="134" spans="2:15" x14ac:dyDescent="0.25">
      <c r="B134" s="1" t="str">
        <f>+VLOOKUP(H134,[2]Sectores!$B$4:$E$165,3,FALSE)</f>
        <v>ST-25</v>
      </c>
      <c r="C134" s="1" t="s">
        <v>242</v>
      </c>
      <c r="D134" s="4"/>
      <c r="E134" s="1"/>
      <c r="F134" s="1"/>
      <c r="G134" s="1"/>
      <c r="H134" s="1" t="s">
        <v>241</v>
      </c>
      <c r="I134" s="1" t="s">
        <v>242</v>
      </c>
      <c r="J134" s="22">
        <f t="shared" si="22"/>
        <v>10.665752083731558</v>
      </c>
      <c r="K134" s="39">
        <f t="shared" si="11"/>
        <v>2</v>
      </c>
      <c r="L134" s="10"/>
      <c r="M134" s="1"/>
      <c r="N134" s="201">
        <f t="shared" si="20"/>
        <v>2</v>
      </c>
      <c r="O134" s="1">
        <f t="shared" si="21"/>
        <v>1</v>
      </c>
    </row>
    <row r="135" spans="2:15" x14ac:dyDescent="0.25">
      <c r="B135" s="1" t="str">
        <f>+VLOOKUP(H135,[2]Sectores!$B$4:$E$165,3,FALSE)</f>
        <v>ST-25</v>
      </c>
      <c r="C135" s="1" t="s">
        <v>244</v>
      </c>
      <c r="D135" s="4"/>
      <c r="E135" s="1"/>
      <c r="F135" s="1"/>
      <c r="G135" s="1"/>
      <c r="H135" s="1" t="s">
        <v>243</v>
      </c>
      <c r="I135" s="1" t="s">
        <v>244</v>
      </c>
      <c r="J135" s="22">
        <f t="shared" si="22"/>
        <v>10.665752083731558</v>
      </c>
      <c r="K135" s="39">
        <f t="shared" si="11"/>
        <v>2</v>
      </c>
      <c r="L135" s="10"/>
      <c r="M135" s="1"/>
      <c r="N135" s="201">
        <f t="shared" si="20"/>
        <v>2</v>
      </c>
      <c r="O135" s="1">
        <f t="shared" si="21"/>
        <v>1</v>
      </c>
    </row>
    <row r="136" spans="2:15" x14ac:dyDescent="0.25">
      <c r="B136" s="1" t="str">
        <f>+VLOOKUP(H136,[2]Sectores!$B$4:$E$165,3,FALSE)</f>
        <v>ST-25</v>
      </c>
      <c r="C136" s="1" t="s">
        <v>246</v>
      </c>
      <c r="D136" s="4"/>
      <c r="E136" s="1"/>
      <c r="F136" s="1"/>
      <c r="G136" s="1"/>
      <c r="H136" s="1" t="s">
        <v>245</v>
      </c>
      <c r="I136" s="1" t="s">
        <v>246</v>
      </c>
      <c r="J136" s="22">
        <f t="shared" si="22"/>
        <v>10.665752083731558</v>
      </c>
      <c r="K136" s="39">
        <f t="shared" si="11"/>
        <v>2</v>
      </c>
      <c r="L136" s="10"/>
      <c r="M136" s="1"/>
      <c r="N136" s="201">
        <f t="shared" si="20"/>
        <v>2</v>
      </c>
      <c r="O136" s="1">
        <f t="shared" si="21"/>
        <v>1</v>
      </c>
    </row>
    <row r="137" spans="2:15" x14ac:dyDescent="0.25">
      <c r="B137" s="1" t="str">
        <f>+VLOOKUP(H137,[2]Sectores!$B$4:$E$165,3,FALSE)</f>
        <v>ST-25</v>
      </c>
      <c r="C137" s="1" t="s">
        <v>248</v>
      </c>
      <c r="D137" s="4"/>
      <c r="E137" s="1"/>
      <c r="F137" s="1"/>
      <c r="G137" s="1"/>
      <c r="H137" s="1" t="s">
        <v>247</v>
      </c>
      <c r="I137" s="1" t="s">
        <v>248</v>
      </c>
      <c r="J137" s="22">
        <f t="shared" si="22"/>
        <v>10.665752083731558</v>
      </c>
      <c r="K137" s="39">
        <f t="shared" ref="K137:K149" si="23">+IF(J137&lt;=6, 1, IF(J137&lt;=12,2,3))</f>
        <v>2</v>
      </c>
      <c r="L137" s="10"/>
      <c r="M137" s="1"/>
      <c r="N137" s="201">
        <f t="shared" si="20"/>
        <v>2</v>
      </c>
      <c r="O137" s="1">
        <f t="shared" si="21"/>
        <v>1</v>
      </c>
    </row>
    <row r="138" spans="2:15" x14ac:dyDescent="0.25">
      <c r="B138" s="1" t="str">
        <f>+VLOOKUP(H138,[2]Sectores!$B$4:$E$165,3,FALSE)</f>
        <v>ST-25</v>
      </c>
      <c r="C138" s="1" t="s">
        <v>250</v>
      </c>
      <c r="D138" s="4"/>
      <c r="E138" s="1"/>
      <c r="F138" s="1"/>
      <c r="G138" s="1"/>
      <c r="H138" s="1" t="s">
        <v>249</v>
      </c>
      <c r="I138" s="1" t="s">
        <v>250</v>
      </c>
      <c r="J138" s="22">
        <f t="shared" si="22"/>
        <v>10.665752083731558</v>
      </c>
      <c r="K138" s="39">
        <f t="shared" si="23"/>
        <v>2</v>
      </c>
      <c r="L138" s="10"/>
      <c r="M138" s="1"/>
      <c r="N138" s="201">
        <f t="shared" si="20"/>
        <v>2</v>
      </c>
      <c r="O138" s="1">
        <f t="shared" si="21"/>
        <v>1</v>
      </c>
    </row>
    <row r="139" spans="2:15" x14ac:dyDescent="0.25">
      <c r="B139" s="1" t="str">
        <f>+VLOOKUP(H139,[2]Sectores!$B$4:$E$165,3,FALSE)</f>
        <v>ST-25</v>
      </c>
      <c r="C139" s="1" t="s">
        <v>450</v>
      </c>
      <c r="D139" s="4"/>
      <c r="E139" s="1"/>
      <c r="F139" s="1"/>
      <c r="G139" s="1"/>
      <c r="H139" s="1" t="s">
        <v>449</v>
      </c>
      <c r="I139" s="1" t="s">
        <v>450</v>
      </c>
      <c r="J139" s="22">
        <f t="shared" si="22"/>
        <v>10.665752083731558</v>
      </c>
      <c r="K139" s="39">
        <f t="shared" si="23"/>
        <v>2</v>
      </c>
      <c r="L139" s="10"/>
      <c r="M139" s="1"/>
      <c r="N139" s="201">
        <f t="shared" si="20"/>
        <v>2</v>
      </c>
      <c r="O139" s="1">
        <f t="shared" si="21"/>
        <v>1</v>
      </c>
    </row>
    <row r="140" spans="2:15" x14ac:dyDescent="0.25">
      <c r="B140" s="1" t="str">
        <f>+VLOOKUP(H140,[2]Sectores!$B$4:$E$165,3,FALSE)</f>
        <v>ST-25</v>
      </c>
      <c r="C140" s="1" t="s">
        <v>252</v>
      </c>
      <c r="D140" s="4"/>
      <c r="E140" s="1"/>
      <c r="F140" s="1"/>
      <c r="G140" s="1"/>
      <c r="H140" s="1" t="s">
        <v>251</v>
      </c>
      <c r="I140" s="1" t="s">
        <v>252</v>
      </c>
      <c r="J140" s="22">
        <f t="shared" si="22"/>
        <v>10.665752083731558</v>
      </c>
      <c r="K140" s="39">
        <f t="shared" si="23"/>
        <v>2</v>
      </c>
      <c r="L140" s="10"/>
      <c r="M140" s="1"/>
      <c r="N140" s="201">
        <f t="shared" si="20"/>
        <v>2</v>
      </c>
      <c r="O140" s="1">
        <f t="shared" si="21"/>
        <v>1</v>
      </c>
    </row>
    <row r="141" spans="2:15" x14ac:dyDescent="0.25">
      <c r="B141" s="1" t="str">
        <f>+VLOOKUP(H141,[2]Sectores!$B$4:$E$165,3,FALSE)</f>
        <v>ST-25</v>
      </c>
      <c r="C141" s="1" t="s">
        <v>452</v>
      </c>
      <c r="D141" s="4"/>
      <c r="E141" s="1"/>
      <c r="F141" s="1"/>
      <c r="G141" s="1"/>
      <c r="H141" s="1" t="s">
        <v>451</v>
      </c>
      <c r="I141" s="1" t="s">
        <v>452</v>
      </c>
      <c r="J141" s="22">
        <f t="shared" si="22"/>
        <v>10.665752083731558</v>
      </c>
      <c r="K141" s="39">
        <f t="shared" si="23"/>
        <v>2</v>
      </c>
      <c r="L141" s="10"/>
      <c r="M141" s="1"/>
      <c r="N141" s="201">
        <f t="shared" si="20"/>
        <v>2</v>
      </c>
      <c r="O141" s="1">
        <f t="shared" si="21"/>
        <v>1</v>
      </c>
    </row>
    <row r="142" spans="2:15" x14ac:dyDescent="0.25">
      <c r="B142" s="161" t="str">
        <f>+VLOOKUP(H142,[2]Sectores!$B$4:$E$165,3,FALSE)</f>
        <v>ST-26</v>
      </c>
      <c r="C142" s="161" t="s">
        <v>254</v>
      </c>
      <c r="D142" s="197">
        <f>+VLOOKUP(B142,'[2]Vol Estanque'!$B$5:$E$34,4,FALSE)</f>
        <v>3000</v>
      </c>
      <c r="E142" s="161">
        <v>70</v>
      </c>
      <c r="F142" s="161">
        <f>+SUMIF('Matriz de Corte AC'!$C$7:$C$100,B142,'Matriz de Corte AC'!$I$7:$I$100)</f>
        <v>202.45016515004858</v>
      </c>
      <c r="G142" s="161">
        <f>+IF(F142&gt;0,(D142*E142/100)/(F142*3.6),24)</f>
        <v>2.8813675350720915</v>
      </c>
      <c r="H142" s="161" t="s">
        <v>253</v>
      </c>
      <c r="I142" s="161" t="s">
        <v>254</v>
      </c>
      <c r="J142" s="198">
        <f>+G142</f>
        <v>2.8813675350720915</v>
      </c>
      <c r="K142" s="199">
        <f t="shared" si="23"/>
        <v>1</v>
      </c>
      <c r="L142" s="10"/>
      <c r="M142" s="161"/>
      <c r="N142" s="200">
        <f t="shared" si="20"/>
        <v>1</v>
      </c>
      <c r="O142" s="161">
        <f t="shared" si="21"/>
        <v>1</v>
      </c>
    </row>
    <row r="143" spans="2:15" x14ac:dyDescent="0.25">
      <c r="B143" s="1" t="str">
        <f>+VLOOKUP(H143,[2]Sectores!$B$4:$E$165,3,FALSE)</f>
        <v>ST-26</v>
      </c>
      <c r="C143" s="1" t="s">
        <v>256</v>
      </c>
      <c r="D143" s="4"/>
      <c r="E143" s="1"/>
      <c r="F143" s="1"/>
      <c r="G143" s="1"/>
      <c r="H143" s="1" t="s">
        <v>255</v>
      </c>
      <c r="I143" s="1" t="s">
        <v>256</v>
      </c>
      <c r="J143" s="22">
        <f t="shared" si="22"/>
        <v>2.8813675350720915</v>
      </c>
      <c r="K143" s="39">
        <f t="shared" si="23"/>
        <v>1</v>
      </c>
      <c r="L143" s="10"/>
      <c r="M143" s="1"/>
      <c r="N143" s="201">
        <f t="shared" si="20"/>
        <v>1</v>
      </c>
      <c r="O143" s="1">
        <f t="shared" si="21"/>
        <v>1</v>
      </c>
    </row>
    <row r="144" spans="2:15" x14ac:dyDescent="0.25">
      <c r="B144" s="1" t="str">
        <f>+VLOOKUP(H144,[2]Sectores!$B$4:$E$165,3,FALSE)</f>
        <v>ST-26</v>
      </c>
      <c r="C144" s="1" t="s">
        <v>258</v>
      </c>
      <c r="D144" s="4"/>
      <c r="E144" s="1"/>
      <c r="F144" s="1"/>
      <c r="G144" s="1"/>
      <c r="H144" s="1" t="s">
        <v>257</v>
      </c>
      <c r="I144" s="1" t="s">
        <v>258</v>
      </c>
      <c r="J144" s="22">
        <f t="shared" si="22"/>
        <v>2.8813675350720915</v>
      </c>
      <c r="K144" s="39">
        <f t="shared" si="23"/>
        <v>1</v>
      </c>
      <c r="L144" s="10"/>
      <c r="M144" s="1"/>
      <c r="N144" s="201">
        <f t="shared" si="20"/>
        <v>1</v>
      </c>
      <c r="O144" s="1">
        <f t="shared" si="21"/>
        <v>1</v>
      </c>
    </row>
    <row r="145" spans="2:15" x14ac:dyDescent="0.25">
      <c r="B145" s="161" t="str">
        <f>+VLOOKUP(H145,[2]Sectores!$B$4:$E$165,3,FALSE)</f>
        <v>ST-27</v>
      </c>
      <c r="C145" s="161" t="s">
        <v>260</v>
      </c>
      <c r="D145" s="197">
        <f>+VLOOKUP(B145,'[2]Vol Estanque'!$B$5:$E$34,4,FALSE)</f>
        <v>1000</v>
      </c>
      <c r="E145" s="161">
        <v>70</v>
      </c>
      <c r="F145" s="161">
        <f>+SUMIF('Matriz de Corte AC'!$C$7:$C$100,B145,'Matriz de Corte AC'!$I$7:$I$100)</f>
        <v>40.938746241623477</v>
      </c>
      <c r="G145" s="161">
        <f>+IF(F145&gt;0,(D145*E145/100)/(F145*3.6),24)</f>
        <v>4.7496433646702094</v>
      </c>
      <c r="H145" s="161" t="s">
        <v>259</v>
      </c>
      <c r="I145" s="161" t="s">
        <v>260</v>
      </c>
      <c r="J145" s="198">
        <f>+G145</f>
        <v>4.7496433646702094</v>
      </c>
      <c r="K145" s="199">
        <f t="shared" si="23"/>
        <v>1</v>
      </c>
      <c r="L145" s="10"/>
      <c r="M145" s="161"/>
      <c r="N145" s="200">
        <f t="shared" si="20"/>
        <v>1</v>
      </c>
      <c r="O145" s="161">
        <f t="shared" si="21"/>
        <v>1</v>
      </c>
    </row>
    <row r="146" spans="2:15" x14ac:dyDescent="0.25">
      <c r="B146" s="1" t="str">
        <f>+VLOOKUP(H146,[2]Sectores!$B$4:$E$165,3,FALSE)</f>
        <v>ST-27</v>
      </c>
      <c r="C146" s="1" t="s">
        <v>454</v>
      </c>
      <c r="D146" s="4"/>
      <c r="E146" s="1"/>
      <c r="F146" s="1"/>
      <c r="G146" s="1"/>
      <c r="H146" s="1" t="s">
        <v>453</v>
      </c>
      <c r="I146" s="1" t="s">
        <v>454</v>
      </c>
      <c r="J146" s="22">
        <f>+J145</f>
        <v>4.7496433646702094</v>
      </c>
      <c r="K146" s="39">
        <f t="shared" si="23"/>
        <v>1</v>
      </c>
      <c r="L146" s="10"/>
      <c r="M146" s="1"/>
      <c r="N146" s="201">
        <f t="shared" si="20"/>
        <v>1</v>
      </c>
      <c r="O146" s="1">
        <f t="shared" si="21"/>
        <v>1</v>
      </c>
    </row>
    <row r="147" spans="2:15" x14ac:dyDescent="0.25">
      <c r="B147" s="1" t="str">
        <f>+VLOOKUP(H147,[2]Sectores!$B$4:$E$165,3,FALSE)</f>
        <v>ST-27</v>
      </c>
      <c r="C147" s="1" t="s">
        <v>456</v>
      </c>
      <c r="D147" s="4"/>
      <c r="E147" s="1"/>
      <c r="F147" s="1"/>
      <c r="G147" s="1"/>
      <c r="H147" s="1" t="s">
        <v>455</v>
      </c>
      <c r="I147" s="1" t="s">
        <v>456</v>
      </c>
      <c r="J147" s="22">
        <f>+J146</f>
        <v>4.7496433646702094</v>
      </c>
      <c r="K147" s="39">
        <f t="shared" si="23"/>
        <v>1</v>
      </c>
      <c r="L147" s="10"/>
      <c r="M147" s="1"/>
      <c r="N147" s="201">
        <f t="shared" si="20"/>
        <v>1</v>
      </c>
      <c r="O147" s="1">
        <f t="shared" si="21"/>
        <v>1</v>
      </c>
    </row>
    <row r="148" spans="2:15" x14ac:dyDescent="0.25">
      <c r="B148" s="161" t="str">
        <f>+VLOOKUP(H148,[2]Sectores!$B$4:$E$165,3,FALSE)</f>
        <v>ST-28</v>
      </c>
      <c r="C148" s="161" t="s">
        <v>262</v>
      </c>
      <c r="D148" s="197">
        <f>+VLOOKUP(B148,'[2]Vol Estanque'!$B$5:$E$34,4,FALSE)</f>
        <v>0</v>
      </c>
      <c r="E148" s="161">
        <v>70</v>
      </c>
      <c r="F148" s="161">
        <f>+SUMIF('Matriz de Corte AC'!$C$7:$C$100,B148,'Matriz de Corte AC'!$I$7:$I$100)</f>
        <v>2.00801032175172</v>
      </c>
      <c r="G148" s="161">
        <f>+IF(F148&gt;0,(D148*E148/100)/(F148*3.6),24)</f>
        <v>0</v>
      </c>
      <c r="H148" s="161" t="s">
        <v>261</v>
      </c>
      <c r="I148" s="161" t="s">
        <v>262</v>
      </c>
      <c r="J148" s="198">
        <f>+G148</f>
        <v>0</v>
      </c>
      <c r="K148" s="199">
        <f t="shared" si="23"/>
        <v>1</v>
      </c>
      <c r="L148" s="10"/>
      <c r="M148" s="161"/>
      <c r="N148" s="200">
        <f t="shared" si="20"/>
        <v>1</v>
      </c>
      <c r="O148" s="161">
        <f t="shared" si="21"/>
        <v>1</v>
      </c>
    </row>
    <row r="149" spans="2:15" x14ac:dyDescent="0.25">
      <c r="B149" s="1" t="str">
        <f>+VLOOKUP(H149,[2]Sectores!$B$4:$E$165,3,FALSE)</f>
        <v>ST-28</v>
      </c>
      <c r="C149" s="1" t="s">
        <v>464</v>
      </c>
      <c r="D149" s="4"/>
      <c r="E149" s="1"/>
      <c r="F149" s="1"/>
      <c r="G149" s="1"/>
      <c r="H149" s="1" t="s">
        <v>463</v>
      </c>
      <c r="I149" s="1" t="s">
        <v>464</v>
      </c>
      <c r="J149" s="22">
        <f>+J148</f>
        <v>0</v>
      </c>
      <c r="K149" s="39">
        <f t="shared" si="23"/>
        <v>1</v>
      </c>
      <c r="L149" s="10"/>
      <c r="M149" s="1"/>
      <c r="N149" s="201">
        <f t="shared" si="20"/>
        <v>1</v>
      </c>
      <c r="O149" s="1">
        <f t="shared" si="21"/>
        <v>1</v>
      </c>
    </row>
  </sheetData>
  <sortState ref="B5:I63">
    <sortCondition ref="B5:B63"/>
    <sortCondition ref="H5:H63"/>
  </sortState>
  <conditionalFormatting sqref="L6 L63 L56:L61 L47:L53 L45 L39:L43 L36:L37 L33:L34 L29:L31 L25:L27 L19:L22 L16:L17 L12:L14 L9:L10">
    <cfRule type="dataBar" priority="1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{F854BB3D-8059-47AC-A840-E634F1E70630}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4BB3D-8059-47AC-A840-E634F1E706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 L63 L56:L61 L47:L53 L45 L39:L43 L36:L37 L33:L34 L29:L31 L25:L27 L19:L22 L16:L17 L12:L14 L9:L10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0070C0"/>
  </sheetPr>
  <dimension ref="A3:G32"/>
  <sheetViews>
    <sheetView zoomScale="85" zoomScaleNormal="85" workbookViewId="0">
      <selection activeCell="E69" sqref="E69"/>
    </sheetView>
  </sheetViews>
  <sheetFormatPr baseColWidth="10" defaultRowHeight="15" x14ac:dyDescent="0.25"/>
  <cols>
    <col min="1" max="1" width="11.140625" customWidth="1"/>
    <col min="2" max="2" width="27" bestFit="1" customWidth="1"/>
    <col min="3" max="3" width="11.140625" style="36" customWidth="1"/>
    <col min="4" max="4" width="21" style="36" customWidth="1"/>
    <col min="5" max="5" width="4.42578125" style="36" customWidth="1"/>
    <col min="6" max="6" width="17.85546875" customWidth="1"/>
    <col min="7" max="7" width="25" bestFit="1" customWidth="1"/>
  </cols>
  <sheetData>
    <row r="3" spans="1:7" x14ac:dyDescent="0.25">
      <c r="A3" s="5" t="s">
        <v>0</v>
      </c>
      <c r="B3" s="5" t="s">
        <v>299</v>
      </c>
      <c r="C3" s="56" t="s">
        <v>300</v>
      </c>
      <c r="D3" s="57" t="s">
        <v>301</v>
      </c>
      <c r="E3" s="61" t="s">
        <v>302</v>
      </c>
      <c r="F3" s="59"/>
      <c r="G3" s="59" t="s">
        <v>306</v>
      </c>
    </row>
    <row r="4" spans="1:7" x14ac:dyDescent="0.25">
      <c r="A4" s="8"/>
      <c r="B4" s="8"/>
      <c r="C4" s="55" t="s">
        <v>303</v>
      </c>
      <c r="D4" s="58" t="s">
        <v>304</v>
      </c>
      <c r="E4" s="58" t="s">
        <v>305</v>
      </c>
      <c r="F4" s="60"/>
      <c r="G4" s="60"/>
    </row>
    <row r="5" spans="1:7" x14ac:dyDescent="0.25">
      <c r="A5" s="1" t="s">
        <v>307</v>
      </c>
      <c r="B5" s="1" t="s">
        <v>308</v>
      </c>
      <c r="C5" s="22">
        <v>10</v>
      </c>
      <c r="D5" s="62">
        <v>16000</v>
      </c>
      <c r="E5" s="22" t="s">
        <v>309</v>
      </c>
      <c r="F5" s="1">
        <v>37</v>
      </c>
      <c r="G5" s="1" t="s">
        <v>308</v>
      </c>
    </row>
    <row r="6" spans="1:7" x14ac:dyDescent="0.25">
      <c r="A6" s="1" t="s">
        <v>310</v>
      </c>
      <c r="B6" s="1" t="s">
        <v>311</v>
      </c>
      <c r="C6" s="22">
        <v>13</v>
      </c>
      <c r="D6" s="62">
        <v>14000</v>
      </c>
      <c r="E6" s="22" t="s">
        <v>309</v>
      </c>
      <c r="F6" s="1">
        <v>1</v>
      </c>
      <c r="G6" s="1" t="s">
        <v>311</v>
      </c>
    </row>
    <row r="7" spans="1:7" x14ac:dyDescent="0.25">
      <c r="A7" s="1" t="s">
        <v>312</v>
      </c>
      <c r="B7" s="1" t="s">
        <v>313</v>
      </c>
      <c r="C7" s="22">
        <v>61</v>
      </c>
      <c r="D7" s="62">
        <v>68000</v>
      </c>
      <c r="E7" s="22" t="s">
        <v>309</v>
      </c>
      <c r="F7" s="1">
        <v>2</v>
      </c>
      <c r="G7" s="1" t="s">
        <v>314</v>
      </c>
    </row>
    <row r="8" spans="1:7" x14ac:dyDescent="0.25">
      <c r="A8" s="1" t="s">
        <v>315</v>
      </c>
      <c r="B8" s="1" t="s">
        <v>316</v>
      </c>
      <c r="C8" s="22">
        <v>26</v>
      </c>
      <c r="D8" s="62">
        <v>28000</v>
      </c>
      <c r="E8" s="22" t="s">
        <v>309</v>
      </c>
      <c r="F8" s="1">
        <v>43</v>
      </c>
      <c r="G8" s="1" t="s">
        <v>317</v>
      </c>
    </row>
    <row r="9" spans="1:7" x14ac:dyDescent="0.25">
      <c r="A9" s="1" t="s">
        <v>318</v>
      </c>
      <c r="B9" s="1" t="s">
        <v>319</v>
      </c>
      <c r="C9" s="22">
        <v>56</v>
      </c>
      <c r="D9" s="62">
        <v>43000</v>
      </c>
      <c r="E9" s="22" t="s">
        <v>309</v>
      </c>
      <c r="F9" s="1">
        <v>5</v>
      </c>
      <c r="G9" s="1" t="s">
        <v>319</v>
      </c>
    </row>
    <row r="10" spans="1:7" x14ac:dyDescent="0.25">
      <c r="A10" s="1" t="s">
        <v>320</v>
      </c>
      <c r="B10" s="1" t="s">
        <v>321</v>
      </c>
      <c r="C10" s="22">
        <v>7</v>
      </c>
      <c r="D10" s="62">
        <v>2500</v>
      </c>
      <c r="E10" s="22" t="s">
        <v>309</v>
      </c>
      <c r="F10" s="1">
        <v>50</v>
      </c>
      <c r="G10" s="1" t="s">
        <v>322</v>
      </c>
    </row>
    <row r="11" spans="1:7" x14ac:dyDescent="0.25">
      <c r="A11" s="10" t="s">
        <v>381</v>
      </c>
      <c r="B11" s="1" t="s">
        <v>324</v>
      </c>
      <c r="C11" s="22">
        <v>15</v>
      </c>
      <c r="D11" s="62">
        <v>22000</v>
      </c>
      <c r="E11" s="22" t="s">
        <v>309</v>
      </c>
      <c r="F11" s="1">
        <v>6</v>
      </c>
      <c r="G11" s="1" t="s">
        <v>324</v>
      </c>
    </row>
    <row r="12" spans="1:7" x14ac:dyDescent="0.25">
      <c r="A12" s="1" t="s">
        <v>325</v>
      </c>
      <c r="B12" s="1" t="s">
        <v>326</v>
      </c>
      <c r="C12" s="22">
        <v>37</v>
      </c>
      <c r="D12" s="62">
        <v>60000</v>
      </c>
      <c r="E12" s="22" t="s">
        <v>309</v>
      </c>
      <c r="F12" s="1">
        <v>7</v>
      </c>
      <c r="G12" s="1" t="s">
        <v>326</v>
      </c>
    </row>
    <row r="13" spans="1:7" x14ac:dyDescent="0.25">
      <c r="A13" s="1" t="s">
        <v>323</v>
      </c>
      <c r="B13" s="1" t="s">
        <v>327</v>
      </c>
      <c r="C13" s="22">
        <v>8</v>
      </c>
      <c r="D13" s="62">
        <v>7600</v>
      </c>
      <c r="E13" s="22" t="s">
        <v>309</v>
      </c>
      <c r="F13" s="1">
        <v>46</v>
      </c>
      <c r="G13" s="1" t="s">
        <v>328</v>
      </c>
    </row>
    <row r="14" spans="1:7" x14ac:dyDescent="0.25">
      <c r="A14" s="1" t="s">
        <v>329</v>
      </c>
      <c r="B14" s="1" t="s">
        <v>330</v>
      </c>
      <c r="C14" s="22">
        <v>34</v>
      </c>
      <c r="D14" s="62">
        <v>40000</v>
      </c>
      <c r="E14" s="22" t="s">
        <v>309</v>
      </c>
      <c r="F14" s="1">
        <v>9</v>
      </c>
      <c r="G14" s="1" t="s">
        <v>330</v>
      </c>
    </row>
    <row r="15" spans="1:7" x14ac:dyDescent="0.25">
      <c r="A15" s="1" t="s">
        <v>331</v>
      </c>
      <c r="B15" s="1" t="s">
        <v>332</v>
      </c>
      <c r="C15" s="22">
        <v>3</v>
      </c>
      <c r="D15" s="62">
        <v>5500</v>
      </c>
      <c r="E15" s="22" t="s">
        <v>309</v>
      </c>
      <c r="F15" s="1">
        <v>58</v>
      </c>
      <c r="G15" s="1" t="s">
        <v>333</v>
      </c>
    </row>
    <row r="16" spans="1:7" x14ac:dyDescent="0.25">
      <c r="A16" s="1" t="s">
        <v>334</v>
      </c>
      <c r="B16" s="1" t="s">
        <v>335</v>
      </c>
      <c r="C16" s="22">
        <v>26</v>
      </c>
      <c r="D16" s="62">
        <v>28500</v>
      </c>
      <c r="E16" s="22" t="s">
        <v>309</v>
      </c>
      <c r="F16" s="1">
        <v>12</v>
      </c>
      <c r="G16" s="1" t="s">
        <v>336</v>
      </c>
    </row>
    <row r="17" spans="1:7" x14ac:dyDescent="0.25">
      <c r="A17" s="1" t="s">
        <v>337</v>
      </c>
      <c r="B17" s="1" t="s">
        <v>338</v>
      </c>
      <c r="C17" s="22">
        <v>30</v>
      </c>
      <c r="D17" s="62">
        <v>60000</v>
      </c>
      <c r="E17" s="22" t="s">
        <v>309</v>
      </c>
      <c r="F17" s="1">
        <v>16</v>
      </c>
      <c r="G17" s="1" t="s">
        <v>339</v>
      </c>
    </row>
    <row r="18" spans="1:7" x14ac:dyDescent="0.25">
      <c r="A18" s="1" t="s">
        <v>340</v>
      </c>
      <c r="B18" s="1" t="s">
        <v>341</v>
      </c>
      <c r="C18" s="22">
        <v>42</v>
      </c>
      <c r="D18" s="62">
        <v>114700</v>
      </c>
      <c r="E18" s="22" t="s">
        <v>309</v>
      </c>
      <c r="F18" s="1">
        <v>18</v>
      </c>
      <c r="G18" s="1" t="s">
        <v>342</v>
      </c>
    </row>
    <row r="19" spans="1:7" x14ac:dyDescent="0.25">
      <c r="A19" s="1" t="s">
        <v>344</v>
      </c>
      <c r="B19" s="1" t="s">
        <v>281</v>
      </c>
      <c r="C19" s="22">
        <v>0</v>
      </c>
      <c r="D19" s="62">
        <v>5200</v>
      </c>
      <c r="E19" s="22" t="s">
        <v>309</v>
      </c>
      <c r="F19" s="1">
        <v>22</v>
      </c>
      <c r="G19" s="1" t="s">
        <v>281</v>
      </c>
    </row>
    <row r="20" spans="1:7" x14ac:dyDescent="0.25">
      <c r="A20" s="1" t="s">
        <v>345</v>
      </c>
      <c r="B20" s="1" t="s">
        <v>346</v>
      </c>
      <c r="C20" s="22">
        <v>65</v>
      </c>
      <c r="D20" s="62">
        <v>114310</v>
      </c>
      <c r="E20" s="22" t="s">
        <v>309</v>
      </c>
      <c r="F20" s="1">
        <v>23</v>
      </c>
      <c r="G20" s="1" t="s">
        <v>347</v>
      </c>
    </row>
    <row r="21" spans="1:7" x14ac:dyDescent="0.25">
      <c r="A21" s="1" t="s">
        <v>348</v>
      </c>
      <c r="B21" s="1" t="s">
        <v>280</v>
      </c>
      <c r="C21" s="22">
        <v>58</v>
      </c>
      <c r="D21" s="62">
        <v>161500</v>
      </c>
      <c r="E21" s="22" t="s">
        <v>309</v>
      </c>
      <c r="F21" s="1">
        <v>25</v>
      </c>
      <c r="G21" s="1" t="s">
        <v>349</v>
      </c>
    </row>
    <row r="22" spans="1:7" x14ac:dyDescent="0.25">
      <c r="A22" s="1" t="s">
        <v>350</v>
      </c>
      <c r="B22" s="1" t="s">
        <v>279</v>
      </c>
      <c r="C22" s="22">
        <v>38</v>
      </c>
      <c r="D22" s="62">
        <v>27600</v>
      </c>
      <c r="E22" s="22" t="s">
        <v>309</v>
      </c>
      <c r="F22" s="1">
        <v>28</v>
      </c>
      <c r="G22" s="1" t="s">
        <v>279</v>
      </c>
    </row>
    <row r="23" spans="1:7" x14ac:dyDescent="0.25">
      <c r="A23" s="1" t="s">
        <v>351</v>
      </c>
      <c r="B23" s="1" t="s">
        <v>352</v>
      </c>
      <c r="C23" s="22">
        <v>11</v>
      </c>
      <c r="D23" s="62">
        <v>19210</v>
      </c>
      <c r="E23" s="22" t="s">
        <v>343</v>
      </c>
      <c r="F23" s="1">
        <v>11</v>
      </c>
      <c r="G23" s="1" t="s">
        <v>353</v>
      </c>
    </row>
    <row r="24" spans="1:7" x14ac:dyDescent="0.25">
      <c r="A24" s="1" t="s">
        <v>354</v>
      </c>
      <c r="B24" s="1" t="s">
        <v>355</v>
      </c>
      <c r="C24" s="22">
        <v>13</v>
      </c>
      <c r="D24" s="62">
        <v>20385</v>
      </c>
      <c r="E24" s="22" t="s">
        <v>343</v>
      </c>
      <c r="F24" s="1">
        <v>3</v>
      </c>
      <c r="G24" s="1" t="s">
        <v>356</v>
      </c>
    </row>
    <row r="25" spans="1:7" x14ac:dyDescent="0.25">
      <c r="A25" s="1" t="s">
        <v>357</v>
      </c>
      <c r="B25" s="1" t="s">
        <v>358</v>
      </c>
      <c r="C25" s="22">
        <v>10</v>
      </c>
      <c r="D25" s="62">
        <v>15250</v>
      </c>
      <c r="E25" s="22" t="s">
        <v>343</v>
      </c>
      <c r="F25" s="1">
        <v>70</v>
      </c>
      <c r="G25" s="1" t="s">
        <v>359</v>
      </c>
    </row>
    <row r="26" spans="1:7" x14ac:dyDescent="0.25">
      <c r="A26" s="1" t="s">
        <v>360</v>
      </c>
      <c r="B26" s="1" t="s">
        <v>361</v>
      </c>
      <c r="C26" s="22">
        <v>23</v>
      </c>
      <c r="D26" s="62">
        <v>42300</v>
      </c>
      <c r="E26" s="22" t="s">
        <v>343</v>
      </c>
      <c r="F26" s="1">
        <v>8</v>
      </c>
      <c r="G26" s="1" t="s">
        <v>362</v>
      </c>
    </row>
    <row r="27" spans="1:7" x14ac:dyDescent="0.25">
      <c r="A27" s="1" t="s">
        <v>363</v>
      </c>
      <c r="B27" s="1" t="s">
        <v>364</v>
      </c>
      <c r="C27" s="22">
        <v>19</v>
      </c>
      <c r="D27" s="62">
        <v>25650</v>
      </c>
      <c r="E27" s="22" t="s">
        <v>343</v>
      </c>
      <c r="F27" s="1">
        <v>15</v>
      </c>
      <c r="G27" s="1" t="s">
        <v>365</v>
      </c>
    </row>
    <row r="28" spans="1:7" x14ac:dyDescent="0.25">
      <c r="A28" s="1" t="s">
        <v>366</v>
      </c>
      <c r="B28" s="1" t="s">
        <v>367</v>
      </c>
      <c r="C28" s="22">
        <v>7</v>
      </c>
      <c r="D28" s="62">
        <v>7650</v>
      </c>
      <c r="E28" s="22" t="s">
        <v>343</v>
      </c>
      <c r="F28" s="1">
        <v>57</v>
      </c>
      <c r="G28" s="1" t="s">
        <v>368</v>
      </c>
    </row>
    <row r="29" spans="1:7" x14ac:dyDescent="0.25">
      <c r="A29" s="1" t="s">
        <v>369</v>
      </c>
      <c r="B29" s="1" t="s">
        <v>370</v>
      </c>
      <c r="C29" s="22">
        <v>7</v>
      </c>
      <c r="D29" s="62">
        <v>9000</v>
      </c>
      <c r="E29" s="22" t="s">
        <v>343</v>
      </c>
      <c r="F29" s="1">
        <v>70</v>
      </c>
      <c r="G29" s="1" t="s">
        <v>371</v>
      </c>
    </row>
    <row r="30" spans="1:7" x14ac:dyDescent="0.25">
      <c r="A30" s="1" t="s">
        <v>372</v>
      </c>
      <c r="B30" s="1" t="s">
        <v>373</v>
      </c>
      <c r="C30" s="22">
        <v>14</v>
      </c>
      <c r="D30" s="62">
        <v>3000</v>
      </c>
      <c r="E30" s="22" t="s">
        <v>343</v>
      </c>
      <c r="F30" s="1">
        <v>76</v>
      </c>
      <c r="G30" s="1" t="s">
        <v>374</v>
      </c>
    </row>
    <row r="31" spans="1:7" x14ac:dyDescent="0.25">
      <c r="A31" s="1" t="s">
        <v>375</v>
      </c>
      <c r="B31" s="1" t="s">
        <v>376</v>
      </c>
      <c r="C31" s="22">
        <v>5</v>
      </c>
      <c r="D31" s="62">
        <v>1000</v>
      </c>
      <c r="E31" s="22" t="s">
        <v>343</v>
      </c>
      <c r="F31" s="1">
        <v>79</v>
      </c>
      <c r="G31" s="1" t="s">
        <v>377</v>
      </c>
    </row>
    <row r="32" spans="1:7" x14ac:dyDescent="0.25">
      <c r="A32" s="1" t="s">
        <v>378</v>
      </c>
      <c r="B32" s="1" t="s">
        <v>379</v>
      </c>
      <c r="C32" s="22">
        <v>11</v>
      </c>
      <c r="D32" s="62">
        <v>0</v>
      </c>
      <c r="E32" s="22" t="s">
        <v>343</v>
      </c>
      <c r="F32" s="1">
        <v>82</v>
      </c>
      <c r="G32" s="1" t="s">
        <v>380</v>
      </c>
    </row>
  </sheetData>
  <sortState ref="A5:G148">
    <sortCondition ref="A5:A148"/>
    <sortCondition ref="F5:F1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Matriz de Reposición</vt:lpstr>
      <vt:lpstr>Clientes Afectados por Comuna</vt:lpstr>
      <vt:lpstr>Matriz de Corte AA</vt:lpstr>
      <vt:lpstr>Matriz de Corte AC</vt:lpstr>
      <vt:lpstr>GIS</vt:lpstr>
      <vt:lpstr>DatosBase</vt:lpstr>
      <vt:lpstr>Factor_Presion</vt:lpstr>
      <vt:lpstr>PRIORIDADES</vt:lpstr>
      <vt:lpstr>Vol Estanque</vt:lpstr>
      <vt:lpstr>Clientes Criticos</vt:lpstr>
      <vt:lpstr>Abastecimiento Alternativo</vt:lpstr>
      <vt:lpstr>Tabla Plano Clientes afectados</vt:lpstr>
      <vt:lpstr>'Matriz de Corte AA'!Área_de_impresión</vt:lpstr>
      <vt:lpstr>'Matriz de Reposición'!Área_de_impresión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Gabriel Landeros Poblete</dc:creator>
  <cp:lastModifiedBy>Marta Bellera</cp:lastModifiedBy>
  <cp:lastPrinted>2016-04-16T14:21:28Z</cp:lastPrinted>
  <dcterms:created xsi:type="dcterms:W3CDTF">2013-03-22T21:05:14Z</dcterms:created>
  <dcterms:modified xsi:type="dcterms:W3CDTF">2016-12-03T14:52:15Z</dcterms:modified>
</cp:coreProperties>
</file>