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C:\Database\Oasis_Apartment_Program\"/>
    </mc:Choice>
  </mc:AlternateContent>
  <xr:revisionPtr revIDLastSave="0" documentId="8_{6FCCAC7C-71C3-44FF-9A8C-A147A7E7C451}" xr6:coauthVersionLast="47" xr6:coauthVersionMax="47" xr10:uidLastSave="{00000000-0000-0000-0000-000000000000}"/>
  <bookViews>
    <workbookView xWindow="-108" yWindow="-108" windowWidth="23256" windowHeight="12456" activeTab="1" xr2:uid="{2C372D90-7598-44C9-B553-6D996DEE060D}"/>
  </bookViews>
  <sheets>
    <sheet name="Sheet1" sheetId="1" r:id="rId1"/>
    <sheet name="Sheet2" sheetId="2" r:id="rId2"/>
    <sheet name="Sheet3" sheetId="3" r:id="rId3"/>
  </sheets>
  <definedNames>
    <definedName name="FunNoo">Sheet1!$AB$1</definedName>
    <definedName name="FunNooComma">Sheet1!$AC$1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V419" i="1" l="1"/>
  <c r="V430" i="1"/>
  <c r="V431" i="1"/>
  <c r="V432" i="1"/>
  <c r="V433" i="1"/>
  <c r="V434" i="1"/>
  <c r="V435" i="1"/>
  <c r="V436" i="1"/>
  <c r="V437" i="1"/>
  <c r="V438" i="1"/>
  <c r="V439" i="1"/>
  <c r="V440" i="1"/>
  <c r="V441" i="1"/>
  <c r="V442" i="1"/>
  <c r="V443" i="1"/>
  <c r="V444" i="1"/>
  <c r="V445" i="1"/>
  <c r="V446" i="1"/>
  <c r="V447" i="1"/>
  <c r="V448" i="1"/>
  <c r="V449" i="1"/>
  <c r="V450" i="1"/>
  <c r="V451" i="1"/>
  <c r="V452" i="1"/>
  <c r="V453" i="1"/>
  <c r="V454" i="1"/>
  <c r="V455" i="1"/>
  <c r="V456" i="1"/>
  <c r="V457" i="1"/>
  <c r="V458" i="1"/>
  <c r="V459" i="1"/>
  <c r="V460" i="1"/>
  <c r="V461" i="1"/>
  <c r="V462" i="1"/>
  <c r="V463" i="1"/>
  <c r="V464" i="1"/>
  <c r="V465" i="1"/>
  <c r="V466" i="1"/>
  <c r="V467" i="1"/>
  <c r="V468" i="1"/>
  <c r="V469" i="1"/>
  <c r="V470" i="1"/>
  <c r="V471" i="1"/>
  <c r="V472" i="1"/>
  <c r="V473" i="1"/>
  <c r="V474" i="1"/>
  <c r="V475" i="1"/>
  <c r="V476" i="1"/>
  <c r="V477" i="1"/>
  <c r="V478" i="1"/>
  <c r="V479" i="1"/>
  <c r="V480" i="1"/>
  <c r="V481" i="1"/>
  <c r="V482" i="1"/>
  <c r="V483" i="1"/>
  <c r="V484" i="1"/>
  <c r="V485" i="1"/>
  <c r="V486" i="1"/>
  <c r="V487" i="1"/>
  <c r="V488" i="1"/>
  <c r="V489" i="1"/>
  <c r="V490" i="1"/>
  <c r="V491" i="1"/>
  <c r="V492" i="1"/>
  <c r="V493" i="1"/>
  <c r="V494" i="1"/>
  <c r="V495" i="1"/>
  <c r="V496" i="1"/>
  <c r="V497" i="1"/>
  <c r="V498" i="1"/>
  <c r="V499" i="1"/>
  <c r="V500" i="1"/>
  <c r="V501" i="1"/>
  <c r="V502" i="1"/>
  <c r="V503" i="1"/>
  <c r="V504" i="1"/>
  <c r="V505" i="1"/>
  <c r="V506" i="1"/>
  <c r="V507" i="1"/>
  <c r="V508" i="1"/>
  <c r="V509" i="1"/>
  <c r="V510" i="1"/>
  <c r="V511" i="1"/>
  <c r="V512" i="1"/>
  <c r="V513" i="1"/>
  <c r="V514" i="1"/>
  <c r="V515" i="1"/>
  <c r="V516" i="1"/>
  <c r="V517" i="1"/>
  <c r="V518" i="1"/>
  <c r="V519" i="1"/>
  <c r="V520" i="1"/>
  <c r="V521" i="1"/>
  <c r="V522" i="1"/>
  <c r="V523" i="1"/>
  <c r="V524" i="1"/>
  <c r="V525" i="1"/>
  <c r="V526" i="1"/>
  <c r="V527" i="1"/>
  <c r="V528" i="1"/>
  <c r="V429" i="1"/>
  <c r="V428"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502" i="1"/>
  <c r="C503" i="1"/>
  <c r="C504" i="1"/>
  <c r="C505" i="1"/>
  <c r="C506" i="1"/>
  <c r="C507" i="1"/>
  <c r="C508" i="1"/>
  <c r="C509" i="1"/>
  <c r="C510" i="1"/>
  <c r="C511" i="1"/>
  <c r="C512" i="1"/>
  <c r="C513" i="1"/>
  <c r="C514" i="1"/>
  <c r="C515" i="1"/>
  <c r="C516" i="1"/>
  <c r="C517" i="1"/>
  <c r="C518" i="1"/>
  <c r="C519" i="1"/>
  <c r="C520" i="1"/>
  <c r="C521" i="1"/>
  <c r="C522" i="1"/>
  <c r="C423" i="1"/>
  <c r="G195" i="1"/>
  <c r="V105" i="1"/>
  <c r="V104" i="1"/>
  <c r="V103" i="1"/>
  <c r="V102" i="1"/>
  <c r="V101" i="1"/>
  <c r="V100" i="1"/>
  <c r="V99" i="1"/>
  <c r="V98" i="1"/>
  <c r="V96" i="1"/>
  <c r="V582" i="1"/>
  <c r="V581" i="1"/>
  <c r="V570" i="1"/>
  <c r="V569" i="1"/>
  <c r="V568" i="1"/>
  <c r="V567" i="1"/>
  <c r="V566" i="1"/>
  <c r="V565" i="1"/>
  <c r="V564" i="1"/>
  <c r="V593" i="1"/>
  <c r="V592" i="1"/>
  <c r="V591" i="1"/>
  <c r="V590" i="1"/>
  <c r="V589" i="1"/>
  <c r="V588" i="1"/>
  <c r="V587" i="1"/>
  <c r="V586" i="1"/>
  <c r="V585" i="1"/>
  <c r="V584" i="1"/>
  <c r="V583" i="1"/>
  <c r="V418" i="1"/>
  <c r="V421" i="1"/>
  <c r="V424" i="1"/>
  <c r="V423" i="1"/>
  <c r="V562" i="1"/>
  <c r="V422" i="1"/>
  <c r="V420" i="1"/>
  <c r="V417" i="1"/>
  <c r="B38" i="3"/>
  <c r="B66" i="3"/>
  <c r="B62" i="3"/>
  <c r="B58" i="3"/>
  <c r="B54" i="3"/>
  <c r="B50" i="3"/>
  <c r="B46" i="3"/>
  <c r="B42" i="3"/>
  <c r="B34" i="3"/>
  <c r="B30" i="3"/>
  <c r="B26" i="3"/>
  <c r="B22" i="3"/>
  <c r="B18" i="3"/>
  <c r="B14" i="3"/>
  <c r="B10" i="3"/>
  <c r="A41" i="3"/>
  <c r="A45" i="3" s="1"/>
  <c r="B40" i="3"/>
  <c r="A25" i="3"/>
  <c r="A29" i="3" s="1"/>
  <c r="B24" i="3"/>
  <c r="A17" i="3"/>
  <c r="A21" i="3" s="1"/>
  <c r="A13" i="3"/>
  <c r="B12" i="3"/>
  <c r="A9" i="3"/>
  <c r="B8" i="3"/>
  <c r="B6" i="3"/>
  <c r="B4" i="3"/>
  <c r="V354" i="1"/>
  <c r="V355" i="1"/>
  <c r="V357" i="1"/>
  <c r="V358" i="1"/>
  <c r="V359" i="1"/>
  <c r="V360" i="1"/>
  <c r="V362" i="1"/>
  <c r="V363" i="1"/>
  <c r="B331" i="1"/>
  <c r="V331" i="1" s="1"/>
  <c r="B328" i="1"/>
  <c r="V328" i="1" s="1"/>
  <c r="B325" i="1"/>
  <c r="B321" i="1"/>
  <c r="V321" i="1" s="1"/>
  <c r="B322" i="1"/>
  <c r="B323" i="1"/>
  <c r="V323" i="1" s="1"/>
  <c r="B324" i="1"/>
  <c r="V324" i="1" s="1"/>
  <c r="V415" i="1"/>
  <c r="V351" i="1"/>
  <c r="V361" i="1"/>
  <c r="V356" i="1"/>
  <c r="V353" i="1"/>
  <c r="V352" i="1"/>
  <c r="V312" i="1"/>
  <c r="V340" i="1"/>
  <c r="V342" i="1"/>
  <c r="V343" i="1"/>
  <c r="V344" i="1"/>
  <c r="V345" i="1"/>
  <c r="V346" i="1"/>
  <c r="V347" i="1"/>
  <c r="V348" i="1"/>
  <c r="V349" i="1"/>
  <c r="V122" i="1"/>
  <c r="V175" i="1"/>
  <c r="V174" i="1"/>
  <c r="V173" i="1"/>
  <c r="V172" i="1"/>
  <c r="V171" i="1"/>
  <c r="V170" i="1"/>
  <c r="V169" i="1"/>
  <c r="V168" i="1"/>
  <c r="V167" i="1"/>
  <c r="V166" i="1"/>
  <c r="V165" i="1"/>
  <c r="V164" i="1"/>
  <c r="V163" i="1"/>
  <c r="V162" i="1"/>
  <c r="V161" i="1"/>
  <c r="V160" i="1"/>
  <c r="V159" i="1"/>
  <c r="V158" i="1"/>
  <c r="V157" i="1"/>
  <c r="V156" i="1"/>
  <c r="V155" i="1"/>
  <c r="V154" i="1"/>
  <c r="V153" i="1"/>
  <c r="V152" i="1"/>
  <c r="V151" i="1"/>
  <c r="V150" i="1"/>
  <c r="V149" i="1"/>
  <c r="V148" i="1"/>
  <c r="V147" i="1"/>
  <c r="V146" i="1"/>
  <c r="V145" i="1"/>
  <c r="V144" i="1"/>
  <c r="V143" i="1"/>
  <c r="V142" i="1"/>
  <c r="V141" i="1"/>
  <c r="V140" i="1"/>
  <c r="V139" i="1"/>
  <c r="V138" i="1"/>
  <c r="V137" i="1"/>
  <c r="V136" i="1"/>
  <c r="V135" i="1"/>
  <c r="V134" i="1"/>
  <c r="V133" i="1"/>
  <c r="V132" i="1"/>
  <c r="V131" i="1"/>
  <c r="V130" i="1"/>
  <c r="V129" i="1"/>
  <c r="V128" i="1"/>
  <c r="V127" i="1"/>
  <c r="V126" i="1"/>
  <c r="V125" i="1"/>
  <c r="V124" i="1"/>
  <c r="V123" i="1"/>
  <c r="V76" i="1"/>
  <c r="V75" i="1"/>
  <c r="V74" i="1"/>
  <c r="V73" i="1"/>
  <c r="V72" i="1"/>
  <c r="V71" i="1"/>
  <c r="V70" i="1"/>
  <c r="V69" i="1"/>
  <c r="V68" i="1"/>
  <c r="V67" i="1"/>
  <c r="V66" i="1"/>
  <c r="V65" i="1"/>
  <c r="V64" i="1"/>
  <c r="V63" i="1"/>
  <c r="V62" i="1"/>
  <c r="V61" i="1"/>
  <c r="V60" i="1"/>
  <c r="V59" i="1"/>
  <c r="V58" i="1"/>
  <c r="V57" i="1"/>
  <c r="V56" i="1"/>
  <c r="V55" i="1"/>
  <c r="V54" i="1"/>
  <c r="V53" i="1"/>
  <c r="V52" i="1"/>
  <c r="V51" i="1"/>
  <c r="V50" i="1"/>
  <c r="V49" i="1"/>
  <c r="V23" i="1"/>
  <c r="V22" i="1"/>
  <c r="V21" i="1"/>
  <c r="V20" i="1"/>
  <c r="V19" i="1"/>
  <c r="V18" i="1"/>
  <c r="V17" i="1"/>
  <c r="V16" i="1"/>
  <c r="V15" i="1"/>
  <c r="V14" i="1"/>
  <c r="V13" i="1"/>
  <c r="V12" i="1"/>
  <c r="V11" i="1"/>
  <c r="V388" i="1"/>
  <c r="V310" i="1"/>
  <c r="V309" i="1"/>
  <c r="V113" i="1"/>
  <c r="V46" i="1"/>
  <c r="V392" i="1"/>
  <c r="V391" i="1"/>
  <c r="V386" i="1"/>
  <c r="V383" i="1"/>
  <c r="V390" i="1"/>
  <c r="B336" i="1"/>
  <c r="V336" i="1" s="1"/>
  <c r="B335" i="1"/>
  <c r="V335" i="1" s="1"/>
  <c r="B334" i="1"/>
  <c r="V334" i="1" s="1"/>
  <c r="B332" i="1"/>
  <c r="V332" i="1" s="1"/>
  <c r="B330" i="1"/>
  <c r="V330" i="1" s="1"/>
  <c r="B329" i="1"/>
  <c r="V329" i="1" s="1"/>
  <c r="B327" i="1"/>
  <c r="V327" i="1" s="1"/>
  <c r="B326" i="1"/>
  <c r="V326" i="1" s="1"/>
  <c r="B320" i="1"/>
  <c r="V320" i="1" s="1"/>
  <c r="B318" i="1"/>
  <c r="V318" i="1" s="1"/>
  <c r="B317" i="1"/>
  <c r="V317" i="1" s="1"/>
  <c r="B316" i="1"/>
  <c r="V316" i="1" s="1"/>
  <c r="B314" i="1"/>
  <c r="V314" i="1" s="1"/>
  <c r="B313" i="1"/>
  <c r="V313" i="1" s="1"/>
  <c r="V307" i="1"/>
  <c r="V276" i="1"/>
  <c r="V239" i="1"/>
  <c r="V203" i="1"/>
  <c r="V202" i="1"/>
  <c r="V201" i="1"/>
  <c r="V389" i="1"/>
  <c r="V387" i="1"/>
  <c r="V385" i="1"/>
  <c r="V384" i="1"/>
  <c r="V308" i="1"/>
  <c r="V271" i="1"/>
  <c r="V275" i="1"/>
  <c r="V274" i="1"/>
  <c r="V273" i="1"/>
  <c r="V272" i="1"/>
  <c r="V270" i="1"/>
  <c r="V238" i="1"/>
  <c r="V237" i="1"/>
  <c r="V236" i="1"/>
  <c r="V235" i="1"/>
  <c r="V234" i="1"/>
  <c r="V233" i="1"/>
  <c r="V199" i="1"/>
  <c r="V197" i="1"/>
  <c r="V196" i="1"/>
  <c r="V194" i="1"/>
  <c r="V193" i="1"/>
  <c r="V200" i="1"/>
  <c r="V198" i="1"/>
  <c r="V195" i="1"/>
  <c r="V186" i="1"/>
  <c r="V185" i="1"/>
  <c r="V184" i="1"/>
  <c r="V183" i="1"/>
  <c r="V182" i="1"/>
  <c r="V191" i="1"/>
  <c r="V181" i="1"/>
  <c r="V180" i="1"/>
  <c r="V179" i="1"/>
  <c r="V119" i="1"/>
  <c r="V118" i="1"/>
  <c r="V116" i="1"/>
  <c r="V120" i="1"/>
  <c r="V117" i="1"/>
  <c r="V115" i="1"/>
  <c r="V87" i="1"/>
  <c r="V86" i="1"/>
  <c r="V84" i="1"/>
  <c r="V83" i="1"/>
  <c r="V85" i="1"/>
  <c r="V82" i="1"/>
  <c r="V81" i="1"/>
  <c r="V80" i="1"/>
  <c r="V78" i="1"/>
  <c r="V47" i="1"/>
  <c r="V45" i="1"/>
  <c r="V44" i="1"/>
  <c r="V43" i="1"/>
  <c r="V33" i="1"/>
  <c r="V42" i="1"/>
  <c r="V41" i="1"/>
  <c r="V40" i="1"/>
  <c r="V39" i="1"/>
  <c r="V38" i="1"/>
  <c r="V37" i="1"/>
  <c r="V36" i="1"/>
  <c r="V35" i="1"/>
  <c r="V34" i="1"/>
  <c r="V32" i="1"/>
  <c r="V31" i="1"/>
  <c r="V30" i="1"/>
  <c r="V29" i="1"/>
  <c r="V381" i="1"/>
  <c r="V305" i="1"/>
  <c r="V268" i="1"/>
  <c r="V231" i="1"/>
  <c r="V177" i="1"/>
  <c r="V27" i="1"/>
  <c r="V1" i="1"/>
  <c r="V9" i="1"/>
  <c r="V8" i="1"/>
  <c r="V7" i="1"/>
  <c r="V6" i="1"/>
  <c r="V5" i="1"/>
  <c r="V4" i="1"/>
  <c r="V3" i="1"/>
  <c r="A49" i="3" l="1"/>
  <c r="B44" i="3"/>
  <c r="A33" i="3"/>
  <c r="B28" i="3"/>
  <c r="B20" i="3"/>
  <c r="B16" i="3"/>
  <c r="B48" i="3" l="1"/>
  <c r="A53" i="3"/>
  <c r="A37" i="3"/>
  <c r="B32" i="3"/>
  <c r="A57" i="3" l="1"/>
  <c r="B52" i="3"/>
  <c r="B36" i="3"/>
  <c r="A61" i="3" l="1"/>
  <c r="B56" i="3"/>
  <c r="A65" i="3" l="1"/>
  <c r="B60" i="3"/>
  <c r="B64" i="3"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B193" authorId="0" shapeId="0" xr:uid="{2A59852F-0CBB-4937-B9C9-82344125D505}">
      <text>
        <r>
          <rPr>
            <b/>
            <sz val="9"/>
            <color indexed="81"/>
            <rFont val="Tahoma"/>
            <family val="2"/>
          </rPr>
          <t>user:</t>
        </r>
        <r>
          <rPr>
            <sz val="9"/>
            <color indexed="81"/>
            <rFont val="Tahoma"/>
            <family val="2"/>
          </rPr>
          <t xml:space="preserve">
RoomRental_0001
CarparkRental_0001
InternetRental_0001</t>
        </r>
      </text>
    </comment>
    <comment ref="F383" authorId="0" shapeId="0" xr:uid="{7A0EA71E-94B6-4E31-A93A-ECD695687641}">
      <text>
        <r>
          <rPr>
            <b/>
            <sz val="9"/>
            <color indexed="81"/>
            <rFont val="Tahoma"/>
          </rPr>
          <t>user:
Fill empty if withdraw by Employee</t>
        </r>
      </text>
    </comment>
    <comment ref="C417" authorId="0" shapeId="0" xr:uid="{A9A582B3-4FC0-4B4E-91E7-1441EA1E3C0D}">
      <text>
        <r>
          <rPr>
            <b/>
            <sz val="9"/>
            <color indexed="81"/>
            <rFont val="Tahoma"/>
            <family val="2"/>
          </rPr>
          <t>user:</t>
        </r>
        <r>
          <rPr>
            <sz val="9"/>
            <color indexed="81"/>
            <rFont val="Tahoma"/>
            <family val="2"/>
          </rPr>
          <t xml:space="preserve">
"885000000002" &amp; "-" &amp; CustomerID &amp; "-" $ CardSequence No.</t>
        </r>
      </text>
    </comment>
    <comment ref="D417" authorId="0" shapeId="0" xr:uid="{CA921C2C-EA94-4517-90DE-01E48D146753}">
      <text>
        <r>
          <rPr>
            <b/>
            <sz val="9"/>
            <color indexed="81"/>
            <rFont val="Tahoma"/>
          </rPr>
          <t>user:
Fill empty if withdraw by Employee</t>
        </r>
      </text>
    </comment>
  </commentList>
</comments>
</file>

<file path=xl/sharedStrings.xml><?xml version="1.0" encoding="utf-8"?>
<sst xmlns="http://schemas.openxmlformats.org/spreadsheetml/2006/main" count="1334" uniqueCount="687">
  <si>
    <t>ชื่อ</t>
  </si>
  <si>
    <t>Barcode</t>
  </si>
  <si>
    <t>นาย</t>
  </si>
  <si>
    <t>ยศยุทธ</t>
  </si>
  <si>
    <t>ดารกมาศ</t>
  </si>
  <si>
    <t>นิรมล บัวสิน 081-257-6569</t>
  </si>
  <si>
    <t>นางสาว</t>
  </si>
  <si>
    <t>นิรมล</t>
  </si>
  <si>
    <t>บัวสิน</t>
  </si>
  <si>
    <t>05/03/2533</t>
  </si>
  <si>
    <t>ประสิทธิ์</t>
  </si>
  <si>
    <t>ใจแก้ว</t>
  </si>
  <si>
    <t>ดูแล</t>
  </si>
  <si>
    <t>ศศินาถ</t>
  </si>
  <si>
    <t>วงค์ศา</t>
  </si>
  <si>
    <t>เพชรรัตน์</t>
  </si>
  <si>
    <t>สายยศ</t>
  </si>
  <si>
    <t>พมิพช์นก</t>
  </si>
  <si>
    <t>เขื่อนแก้ว</t>
  </si>
  <si>
    <t>วทิยา</t>
  </si>
  <si>
    <t>ตาลิน</t>
  </si>
  <si>
    <t>อมรรัตน์</t>
  </si>
  <si>
    <t>ทพิย์อิ่น</t>
  </si>
  <si>
    <t>วารุณี</t>
  </si>
  <si>
    <t>ท้าชาวนา</t>
  </si>
  <si>
    <t>ณัฐนรี</t>
  </si>
  <si>
    <t>มีศรี</t>
  </si>
  <si>
    <t>สลักจิต</t>
  </si>
  <si>
    <t>คุณค้า</t>
  </si>
  <si>
    <t>กิ่งดาว</t>
  </si>
  <si>
    <t>รินทร์แก้ว</t>
  </si>
  <si>
    <t>ปาริชาติ</t>
  </si>
  <si>
    <t>ชัยยะ</t>
  </si>
  <si>
    <t>ทตัพร</t>
  </si>
  <si>
    <t>แสงเพชรไพบรูณ์</t>
  </si>
  <si>
    <t>พชิิตชัย</t>
  </si>
  <si>
    <t>ผูกผา</t>
  </si>
  <si>
    <t>1-5101-00211-20-1</t>
  </si>
  <si>
    <t>1-5299-00596-03-3</t>
  </si>
  <si>
    <t>1-5299-00611-42-3</t>
  </si>
  <si>
    <t>1-1020-01840-79-6</t>
  </si>
  <si>
    <t>1-5807-00010-71-1</t>
  </si>
  <si>
    <t>1-5705-00167-73-1</t>
  </si>
  <si>
    <t>1-5299-00581-12-5</t>
  </si>
  <si>
    <t>1-5804-00175-41-3</t>
  </si>
  <si>
    <t>1-5507-00093-57-9</t>
  </si>
  <si>
    <t>1-5299-00580-48-0</t>
  </si>
  <si>
    <t>1-5099-01224-76-8</t>
  </si>
  <si>
    <t>1-1017-00058-36-1</t>
  </si>
  <si>
    <t>06/03/2533</t>
  </si>
  <si>
    <t>05/03/2525</t>
  </si>
  <si>
    <t>05/12/2533</t>
  </si>
  <si>
    <t>091-8593878</t>
  </si>
  <si>
    <t>084-3732306</t>
  </si>
  <si>
    <t>084-8104737</t>
  </si>
  <si>
    <t>087-3603665</t>
  </si>
  <si>
    <t>085-6539122</t>
  </si>
  <si>
    <t>087-5651738</t>
  </si>
  <si>
    <t>080-1235125</t>
  </si>
  <si>
    <t>089-8544151</t>
  </si>
  <si>
    <t>080-6719808</t>
  </si>
  <si>
    <t>085-7128467</t>
  </si>
  <si>
    <t>084-9496287</t>
  </si>
  <si>
    <t>082-9029118</t>
  </si>
  <si>
    <t>05/03/2539</t>
  </si>
  <si>
    <t>15/03/2529</t>
  </si>
  <si>
    <t>25/03/2533</t>
  </si>
  <si>
    <t>084-1456263</t>
  </si>
  <si>
    <t>นักศึกษา</t>
  </si>
  <si>
    <t>พนักงานออฟฟิศ</t>
  </si>
  <si>
    <t>เทา</t>
  </si>
  <si>
    <t>7กฮ 5359</t>
  </si>
  <si>
    <t>แดง</t>
  </si>
  <si>
    <t>1กก 2253</t>
  </si>
  <si>
    <t>1กก 2254</t>
  </si>
  <si>
    <t>1กก 2255</t>
  </si>
  <si>
    <t>1กก 2256</t>
  </si>
  <si>
    <t>ดำ</t>
  </si>
  <si>
    <t>A104</t>
  </si>
  <si>
    <t>A105</t>
  </si>
  <si>
    <t>A106</t>
  </si>
  <si>
    <t>A107</t>
  </si>
  <si>
    <t>A108</t>
  </si>
  <si>
    <t>A109</t>
  </si>
  <si>
    <t>A110</t>
  </si>
  <si>
    <t>A203</t>
  </si>
  <si>
    <t>A204</t>
  </si>
  <si>
    <t>A205</t>
  </si>
  <si>
    <t>A206</t>
  </si>
  <si>
    <t>A207</t>
  </si>
  <si>
    <t>A208</t>
  </si>
  <si>
    <t>A209</t>
  </si>
  <si>
    <t>A210</t>
  </si>
  <si>
    <t>A301</t>
  </si>
  <si>
    <t>A302</t>
  </si>
  <si>
    <t>A303</t>
  </si>
  <si>
    <t>A304</t>
  </si>
  <si>
    <t>A305</t>
  </si>
  <si>
    <t>A306</t>
  </si>
  <si>
    <t>A307</t>
  </si>
  <si>
    <t>A308</t>
  </si>
  <si>
    <t>A309</t>
  </si>
  <si>
    <t>A310</t>
  </si>
  <si>
    <t>B101</t>
  </si>
  <si>
    <t>B102</t>
  </si>
  <si>
    <t>B103</t>
  </si>
  <si>
    <t>B104</t>
  </si>
  <si>
    <t>B105</t>
  </si>
  <si>
    <t>B106</t>
  </si>
  <si>
    <t>B107</t>
  </si>
  <si>
    <t>B108</t>
  </si>
  <si>
    <t>B201</t>
  </si>
  <si>
    <t>B202</t>
  </si>
  <si>
    <t>B203</t>
  </si>
  <si>
    <t>B204</t>
  </si>
  <si>
    <t>B205</t>
  </si>
  <si>
    <t>B206</t>
  </si>
  <si>
    <t>B207</t>
  </si>
  <si>
    <t>B208</t>
  </si>
  <si>
    <t>B209</t>
  </si>
  <si>
    <t>B210</t>
  </si>
  <si>
    <t>B301</t>
  </si>
  <si>
    <t>B302</t>
  </si>
  <si>
    <t>B303</t>
  </si>
  <si>
    <t>B304</t>
  </si>
  <si>
    <t>B305</t>
  </si>
  <si>
    <t>B306</t>
  </si>
  <si>
    <t>B307</t>
  </si>
  <si>
    <t>B308</t>
  </si>
  <si>
    <t>B309</t>
  </si>
  <si>
    <t>B310</t>
  </si>
  <si>
    <t>A</t>
  </si>
  <si>
    <t>B</t>
  </si>
  <si>
    <t>01/11/2566</t>
  </si>
  <si>
    <r>
      <t>0</t>
    </r>
    <r>
      <rPr>
        <sz val="11"/>
        <color rgb="FFFF0000"/>
        <rFont val="Calibri"/>
        <family val="2"/>
        <scheme val="minor"/>
      </rPr>
      <t>0000000</t>
    </r>
  </si>
  <si>
    <r>
      <t>0</t>
    </r>
    <r>
      <rPr>
        <sz val="11"/>
        <color rgb="FFFF0000"/>
        <rFont val="Calibri"/>
        <family val="2"/>
        <scheme val="minor"/>
      </rPr>
      <t>0000001</t>
    </r>
  </si>
  <si>
    <r>
      <t>00000003</t>
    </r>
    <r>
      <rPr>
        <sz val="11"/>
        <color rgb="FFFF0000"/>
        <rFont val="Calibri"/>
        <family val="2"/>
        <scheme val="minor"/>
      </rPr>
      <t/>
    </r>
  </si>
  <si>
    <r>
      <t>0</t>
    </r>
    <r>
      <rPr>
        <sz val="11"/>
        <color rgb="FFFF0000"/>
        <rFont val="Calibri"/>
        <family val="2"/>
        <scheme val="minor"/>
      </rPr>
      <t>0000002</t>
    </r>
  </si>
  <si>
    <t>001</t>
  </si>
  <si>
    <t>002</t>
  </si>
  <si>
    <t>003</t>
  </si>
  <si>
    <t>004</t>
  </si>
  <si>
    <t>005</t>
  </si>
  <si>
    <t>006</t>
  </si>
  <si>
    <t>007</t>
  </si>
  <si>
    <t>008</t>
  </si>
  <si>
    <t>009</t>
  </si>
  <si>
    <t>010</t>
  </si>
  <si>
    <t>011</t>
  </si>
  <si>
    <t>012</t>
  </si>
  <si>
    <t>013</t>
  </si>
  <si>
    <t>014</t>
  </si>
  <si>
    <t>015</t>
  </si>
  <si>
    <t>016</t>
  </si>
  <si>
    <t>017</t>
  </si>
  <si>
    <t>018</t>
  </si>
  <si>
    <t>019</t>
  </si>
  <si>
    <t>020</t>
  </si>
  <si>
    <t>021</t>
  </si>
  <si>
    <t>022</t>
  </si>
  <si>
    <t>023</t>
  </si>
  <si>
    <t>024</t>
  </si>
  <si>
    <t>025</t>
  </si>
  <si>
    <t>026</t>
  </si>
  <si>
    <t>027</t>
  </si>
  <si>
    <t>028</t>
  </si>
  <si>
    <t>029</t>
  </si>
  <si>
    <t>030</t>
  </si>
  <si>
    <t>031</t>
  </si>
  <si>
    <t>032</t>
  </si>
  <si>
    <t>033</t>
  </si>
  <si>
    <t>034</t>
  </si>
  <si>
    <t>035</t>
  </si>
  <si>
    <t>036</t>
  </si>
  <si>
    <t>037</t>
  </si>
  <si>
    <t>038</t>
  </si>
  <si>
    <t>039</t>
  </si>
  <si>
    <t>040</t>
  </si>
  <si>
    <t>041</t>
  </si>
  <si>
    <t>042</t>
  </si>
  <si>
    <t>043</t>
  </si>
  <si>
    <t>044</t>
  </si>
  <si>
    <t>045</t>
  </si>
  <si>
    <t>046</t>
  </si>
  <si>
    <t>047</t>
  </si>
  <si>
    <t>048</t>
  </si>
  <si>
    <t>049</t>
  </si>
  <si>
    <t>050</t>
  </si>
  <si>
    <t>051</t>
  </si>
  <si>
    <t>052</t>
  </si>
  <si>
    <t>053</t>
  </si>
  <si>
    <t>สุภาณี</t>
  </si>
  <si>
    <t>ศรีพรม</t>
  </si>
  <si>
    <t>1-5106-00072-04-9</t>
  </si>
  <si>
    <t>01/03/2532</t>
  </si>
  <si>
    <t>093-2194379</t>
  </si>
  <si>
    <t>รับจ้าง</t>
  </si>
  <si>
    <t>ไตรภพ</t>
  </si>
  <si>
    <t>เรือนฟ้างาม</t>
  </si>
  <si>
    <t>1-5104-00132-28-5 5</t>
  </si>
  <si>
    <t>17/03/2529</t>
  </si>
  <si>
    <t>090-4659747</t>
  </si>
  <si>
    <t xml:space="preserve">ธรีกรณ์ </t>
  </si>
  <si>
    <t>บุญจูบุตร</t>
  </si>
  <si>
    <t>21/11/2520</t>
  </si>
  <si>
    <t>083-2086278</t>
  </si>
  <si>
    <t>ขับรถ</t>
  </si>
  <si>
    <t>1-5299-00599-95-4</t>
  </si>
  <si>
    <t>พรวิไล</t>
  </si>
  <si>
    <t>ใจค้า</t>
  </si>
  <si>
    <t>1-5299-00577-75-6</t>
  </si>
  <si>
    <t>21/10/2535</t>
  </si>
  <si>
    <t>080-7903863</t>
  </si>
  <si>
    <t>ลูกจ้าง</t>
  </si>
  <si>
    <t>อัศเรศ</t>
  </si>
  <si>
    <t>เสนาหลวง</t>
  </si>
  <si>
    <t>1-5803-00069-69-7</t>
  </si>
  <si>
    <t>05/03/2540</t>
  </si>
  <si>
    <t>081-1803345</t>
  </si>
  <si>
    <t>01/01/2566</t>
  </si>
  <si>
    <t>01/01/2565</t>
  </si>
  <si>
    <r>
      <t>00000004</t>
    </r>
    <r>
      <rPr>
        <sz val="11"/>
        <color rgb="FFFF0000"/>
        <rFont val="Calibri"/>
        <family val="2"/>
        <scheme val="minor"/>
      </rPr>
      <t/>
    </r>
  </si>
  <si>
    <r>
      <t>00000005</t>
    </r>
    <r>
      <rPr>
        <sz val="11"/>
        <color rgb="FFFF0000"/>
        <rFont val="Calibri"/>
        <family val="2"/>
        <scheme val="minor"/>
      </rPr>
      <t/>
    </r>
  </si>
  <si>
    <r>
      <t>00000006</t>
    </r>
    <r>
      <rPr>
        <sz val="11"/>
        <color rgb="FFFF0000"/>
        <rFont val="Calibri"/>
        <family val="2"/>
        <scheme val="minor"/>
      </rPr>
      <t/>
    </r>
  </si>
  <si>
    <r>
      <t>00000007</t>
    </r>
    <r>
      <rPr>
        <sz val="11"/>
        <color rgb="FFFF0000"/>
        <rFont val="Calibri"/>
        <family val="2"/>
        <scheme val="minor"/>
      </rPr>
      <t/>
    </r>
  </si>
  <si>
    <r>
      <t>00000008</t>
    </r>
    <r>
      <rPr>
        <sz val="11"/>
        <color rgb="FFFF0000"/>
        <rFont val="Calibri"/>
        <family val="2"/>
        <scheme val="minor"/>
      </rPr>
      <t/>
    </r>
  </si>
  <si>
    <r>
      <t>00000009</t>
    </r>
    <r>
      <rPr>
        <sz val="11"/>
        <color rgb="FFFF0000"/>
        <rFont val="Calibri"/>
        <family val="2"/>
        <scheme val="minor"/>
      </rPr>
      <t/>
    </r>
  </si>
  <si>
    <r>
      <t>00000010</t>
    </r>
    <r>
      <rPr>
        <sz val="11"/>
        <color rgb="FFFF0000"/>
        <rFont val="Calibri"/>
        <family val="2"/>
        <scheme val="minor"/>
      </rPr>
      <t/>
    </r>
  </si>
  <si>
    <r>
      <t>00000011</t>
    </r>
    <r>
      <rPr>
        <sz val="11"/>
        <color rgb="FFFF0000"/>
        <rFont val="Calibri"/>
        <family val="2"/>
        <scheme val="minor"/>
      </rPr>
      <t/>
    </r>
  </si>
  <si>
    <t>นาง</t>
  </si>
  <si>
    <t>อธิชา</t>
  </si>
  <si>
    <t>082-492-6956</t>
  </si>
  <si>
    <t>081-257-6569</t>
  </si>
  <si>
    <t>081-793-9962</t>
  </si>
  <si>
    <t>รัชนิกร</t>
  </si>
  <si>
    <t>082-486-5459</t>
  </si>
  <si>
    <t>สิรภัทร</t>
  </si>
  <si>
    <t>แสงกระจ่าง</t>
  </si>
  <si>
    <t>084-699-7115</t>
  </si>
  <si>
    <t>พงศนาถ</t>
  </si>
  <si>
    <t>082-394-9516</t>
  </si>
  <si>
    <t>ใจดี</t>
  </si>
  <si>
    <t>ดีใจ</t>
  </si>
  <si>
    <t>เอาใจ</t>
  </si>
  <si>
    <t>ทุกระดับ</t>
  </si>
  <si>
    <t>ประทับใจ</t>
  </si>
  <si>
    <t>ร่าเริง</t>
  </si>
  <si>
    <t>แจ่มใส</t>
  </si>
  <si>
    <t>ยินดี</t>
  </si>
  <si>
    <t>ต้อนรับ</t>
  </si>
  <si>
    <t>089-998-8999</t>
  </si>
  <si>
    <t>081-123-4567</t>
  </si>
  <si>
    <t>087-767-7777</t>
  </si>
  <si>
    <t>084-145-6789</t>
  </si>
  <si>
    <t>088-456-7898</t>
  </si>
  <si>
    <t>เบญจมาศ</t>
  </si>
  <si>
    <t>เกศสุดา</t>
  </si>
  <si>
    <t>กิตติพงษ์</t>
  </si>
  <si>
    <t>ทนิกร</t>
  </si>
  <si>
    <t>อกภพ</t>
  </si>
  <si>
    <t>อนุรักษ์</t>
  </si>
  <si>
    <t>พรรษกร</t>
  </si>
  <si>
    <t>บญุธรรม</t>
  </si>
  <si>
    <t>สมพร</t>
  </si>
  <si>
    <t>เชียงมูล</t>
  </si>
  <si>
    <t>เทพกอม</t>
  </si>
  <si>
    <t>เปน็มูล</t>
  </si>
  <si>
    <t>ไทยใหม่</t>
  </si>
  <si>
    <t>กิติ</t>
  </si>
  <si>
    <t>ถากันทา</t>
  </si>
  <si>
    <t>วงษ์ค้า</t>
  </si>
  <si>
    <t>ทรายทองธารา</t>
  </si>
  <si>
    <t>แปงอุด</t>
  </si>
  <si>
    <t>1-5101-00204-75-2</t>
  </si>
  <si>
    <t>1-5506-00072-36-7</t>
  </si>
  <si>
    <t>1-5206-00066-52-9</t>
  </si>
  <si>
    <t>1-5213-00046-55-8</t>
  </si>
  <si>
    <t>1-5206-00061-73-0</t>
  </si>
  <si>
    <t>1-5101-00192-52-5</t>
  </si>
  <si>
    <t>1-5403-00089-95-7</t>
  </si>
  <si>
    <t>1-5299-00413-77-0</t>
  </si>
  <si>
    <t>1-5805-00059-40-7</t>
  </si>
  <si>
    <t>1-5508-00046-37-8</t>
  </si>
  <si>
    <t>12/02/2535</t>
  </si>
  <si>
    <t>12/02/2536</t>
  </si>
  <si>
    <t>12/02/2537</t>
  </si>
  <si>
    <t>12/02/2538</t>
  </si>
  <si>
    <t>12/02/2539</t>
  </si>
  <si>
    <t>12/02/2540</t>
  </si>
  <si>
    <t>12/02/2541</t>
  </si>
  <si>
    <t>12/02/2542</t>
  </si>
  <si>
    <t>12/02/2543</t>
  </si>
  <si>
    <t>12/02/2544</t>
  </si>
  <si>
    <t>080-7924975</t>
  </si>
  <si>
    <t>085-6270281</t>
  </si>
  <si>
    <t>081-1665627</t>
  </si>
  <si>
    <t>084-4838515</t>
  </si>
  <si>
    <t>088-2604691</t>
  </si>
  <si>
    <t>088-4094633</t>
  </si>
  <si>
    <t>088-4341017</t>
  </si>
  <si>
    <t>..........</t>
  </si>
  <si>
    <t>25/02/2565</t>
  </si>
  <si>
    <t>25/01/2565</t>
  </si>
  <si>
    <t>25/03/2565</t>
  </si>
  <si>
    <t>25/04/2565</t>
  </si>
  <si>
    <t>25/05/2565</t>
  </si>
  <si>
    <t>25/06/2565</t>
  </si>
  <si>
    <t>25/07/2565</t>
  </si>
  <si>
    <t>25/08/2565</t>
  </si>
  <si>
    <t>25/09/2565</t>
  </si>
  <si>
    <t>25/10/2565</t>
  </si>
  <si>
    <t>25/11/2565</t>
  </si>
  <si>
    <t>25/12/2565</t>
  </si>
  <si>
    <t>25/01/2566</t>
  </si>
  <si>
    <t>25/02/2566</t>
  </si>
  <si>
    <t>25/03/2566</t>
  </si>
  <si>
    <t>25/04/2566</t>
  </si>
  <si>
    <t>25/05/2566</t>
  </si>
  <si>
    <t>25/06/2566</t>
  </si>
  <si>
    <t>25/07/2566</t>
  </si>
  <si>
    <t>25/08/2566</t>
  </si>
  <si>
    <t>25/09/2566</t>
  </si>
  <si>
    <t>25/10/2566</t>
  </si>
  <si>
    <t>25/11/2566</t>
  </si>
  <si>
    <t>25/12/2566</t>
  </si>
  <si>
    <t>00000004</t>
  </si>
  <si>
    <t>Access Card</t>
  </si>
  <si>
    <t>กุญแจห้อง</t>
  </si>
  <si>
    <t>รีโมทแอร์</t>
  </si>
  <si>
    <t>ตะแกรงแอร์</t>
  </si>
  <si>
    <t>ที่ฉีดชำระ</t>
  </si>
  <si>
    <t>สายฉีดชำระ</t>
  </si>
  <si>
    <t>ฝักบัว</t>
  </si>
  <si>
    <t>สายฝักบัว</t>
  </si>
  <si>
    <t>ตะแกรงที่ล้างจาน</t>
  </si>
  <si>
    <t>ถ่านไฟฉายAAA</t>
  </si>
  <si>
    <t>มอนเน่</t>
  </si>
  <si>
    <t>พราวมุก</t>
  </si>
  <si>
    <t>พลอยใส</t>
  </si>
  <si>
    <t>ปั้นแป้ง</t>
  </si>
  <si>
    <t>ดาริน</t>
  </si>
  <si>
    <t>โสน</t>
  </si>
  <si>
    <t>นารา</t>
  </si>
  <si>
    <t>ออร์แกน</t>
  </si>
  <si>
    <t>นับเก้า</t>
  </si>
  <si>
    <t>มาเฟีย</t>
  </si>
  <si>
    <t>เลดี้</t>
  </si>
  <si>
    <t>เฌอแตม</t>
  </si>
  <si>
    <t>มิจัง</t>
  </si>
  <si>
    <t>วีว่า</t>
  </si>
  <si>
    <t>ยิ้มหวาน</t>
  </si>
  <si>
    <t>นะโม</t>
  </si>
  <si>
    <t>แวนด้า</t>
  </si>
  <si>
    <t>นับหนึ่ง</t>
  </si>
  <si>
    <t>ลูกฟูก</t>
  </si>
  <si>
    <t>ข้าวสวย</t>
  </si>
  <si>
    <t>เรขา</t>
  </si>
  <si>
    <t>ปอมเป</t>
  </si>
  <si>
    <t>ผ้าไหม</t>
  </si>
  <si>
    <t>นินา</t>
  </si>
  <si>
    <t>ปอป้อ</t>
  </si>
  <si>
    <t>หมิงหมิง</t>
  </si>
  <si>
    <t>ฟาฟา</t>
  </si>
  <si>
    <t>โอ๊ต</t>
  </si>
  <si>
    <t>พิม</t>
  </si>
  <si>
    <t>แก้ว</t>
  </si>
  <si>
    <t>อ้อ</t>
  </si>
  <si>
    <t>จุก</t>
  </si>
  <si>
    <t>แอม</t>
  </si>
  <si>
    <t>อ๊อบ</t>
  </si>
  <si>
    <t>จันจ้าว</t>
  </si>
  <si>
    <t>อิงฟ้า</t>
  </si>
  <si>
    <t>เม็ดทราย</t>
  </si>
  <si>
    <t>น่านฟ้า</t>
  </si>
  <si>
    <t>อั่งเปา</t>
  </si>
  <si>
    <t>ศศิ_line</t>
  </si>
  <si>
    <t>เพช_line</t>
  </si>
  <si>
    <t>พมิ_line</t>
  </si>
  <si>
    <t>วทิ_line</t>
  </si>
  <si>
    <t>อมร_line</t>
  </si>
  <si>
    <t>วาร_line</t>
  </si>
  <si>
    <t>ณัฐ_line</t>
  </si>
  <si>
    <t>สลั_line</t>
  </si>
  <si>
    <t>กิ่_line</t>
  </si>
  <si>
    <t>ปาร_line</t>
  </si>
  <si>
    <t>ทตั_line</t>
  </si>
  <si>
    <t>พชิ_line</t>
  </si>
  <si>
    <t>สุภ_line</t>
  </si>
  <si>
    <t>ไตร_line</t>
  </si>
  <si>
    <t>ธรี_line</t>
  </si>
  <si>
    <t>พรว_line</t>
  </si>
  <si>
    <t>อัศ_line</t>
  </si>
  <si>
    <t>เบญ_line</t>
  </si>
  <si>
    <t>เกศ_line</t>
  </si>
  <si>
    <t>กิต_line</t>
  </si>
  <si>
    <t>ทนิ_line</t>
  </si>
  <si>
    <t>อกภ_line</t>
  </si>
  <si>
    <t>อนุ_line</t>
  </si>
  <si>
    <t>พรร_line</t>
  </si>
  <si>
    <t>บญุ_line</t>
  </si>
  <si>
    <t>สมพ_line</t>
  </si>
  <si>
    <t>Prefix</t>
  </si>
  <si>
    <t>Name</t>
  </si>
  <si>
    <t>FirstName</t>
  </si>
  <si>
    <t>LastName</t>
  </si>
  <si>
    <t>NickName</t>
  </si>
  <si>
    <t>EmployeeID</t>
  </si>
  <si>
    <t>CustomerID</t>
  </si>
  <si>
    <t>ThaiNationalID</t>
  </si>
  <si>
    <t>BirthDay</t>
  </si>
  <si>
    <t>Phone</t>
  </si>
  <si>
    <t>LineID</t>
  </si>
  <si>
    <t>Job</t>
  </si>
  <si>
    <t>ReferencePerson</t>
  </si>
  <si>
    <t>RegisterDate</t>
  </si>
  <si>
    <t>Color</t>
  </si>
  <si>
    <t>Status</t>
  </si>
  <si>
    <t>RoomID</t>
  </si>
  <si>
    <t>Building</t>
  </si>
  <si>
    <t>Floor</t>
  </si>
  <si>
    <t>Employee_TBL</t>
  </si>
  <si>
    <t>Customer_TBL</t>
  </si>
  <si>
    <t>Apartment_Info_TBL</t>
  </si>
  <si>
    <t>Apartment_Price_TBL</t>
  </si>
  <si>
    <t>PriceID</t>
  </si>
  <si>
    <t>Date</t>
  </si>
  <si>
    <t>SmallType</t>
  </si>
  <si>
    <t>BigType</t>
  </si>
  <si>
    <t>Contract_TBL</t>
  </si>
  <si>
    <t>ContractID</t>
  </si>
  <si>
    <t>StartDate</t>
  </si>
  <si>
    <t>EndDate</t>
  </si>
  <si>
    <t>Electric_Water_Usage_Room001</t>
  </si>
  <si>
    <t>ElectMeterNo</t>
  </si>
  <si>
    <t>WaterMeterNo</t>
  </si>
  <si>
    <t>UsageID</t>
  </si>
  <si>
    <t>Electric_Water_Usage_Room053</t>
  </si>
  <si>
    <t>Asset_TBL</t>
  </si>
  <si>
    <t>Category</t>
  </si>
  <si>
    <t>Withdraw_TBL</t>
  </si>
  <si>
    <t>Deposite_TBL</t>
  </si>
  <si>
    <t>DepositeID</t>
  </si>
  <si>
    <t>WithdrawID</t>
  </si>
  <si>
    <t>Amount</t>
  </si>
  <si>
    <t>135/1 หมู่6</t>
  </si>
  <si>
    <t>172 หมู่9</t>
  </si>
  <si>
    <t>168 หมู่12</t>
  </si>
  <si>
    <t>29 หมู่2</t>
  </si>
  <si>
    <t xml:space="preserve">35 หมู่3 </t>
  </si>
  <si>
    <t>191 หมู่3</t>
  </si>
  <si>
    <t>63/4 หมู่6</t>
  </si>
  <si>
    <t>145 หมู่2</t>
  </si>
  <si>
    <t>27 หมู่8</t>
  </si>
  <si>
    <t>35/1 หมู่4</t>
  </si>
  <si>
    <t>74/2 หมู่11</t>
  </si>
  <si>
    <t>109 หมู่3</t>
  </si>
  <si>
    <t>172/10 หมู่12</t>
  </si>
  <si>
    <t>107 หมู่1</t>
  </si>
  <si>
    <t>325 หมู่5</t>
  </si>
  <si>
    <t>181 หมู่11</t>
  </si>
  <si>
    <t>80 หมู่5</t>
  </si>
  <si>
    <t>152 หมู่3</t>
  </si>
  <si>
    <t>233 หมู่2</t>
  </si>
  <si>
    <t>119/92</t>
  </si>
  <si>
    <t>98 หมู่3</t>
  </si>
  <si>
    <t>228 หมู่9</t>
  </si>
  <si>
    <t>119 หมู่9</t>
  </si>
  <si>
    <t xml:space="preserve">119 หมู่9 </t>
  </si>
  <si>
    <t>เชียงใหม่</t>
  </si>
  <si>
    <t>ลำปาง</t>
  </si>
  <si>
    <t>แม่ฮ่องสอน</t>
  </si>
  <si>
    <t>เชียงราย</t>
  </si>
  <si>
    <t>น่าน</t>
  </si>
  <si>
    <t>ลำพูน</t>
  </si>
  <si>
    <t>ล้าพนู</t>
  </si>
  <si>
    <t>AddressCity</t>
  </si>
  <si>
    <t>หางดง</t>
  </si>
  <si>
    <t>แม่ทะ</t>
  </si>
  <si>
    <t>แม่พริก</t>
  </si>
  <si>
    <t>ปางมะผ้า</t>
  </si>
  <si>
    <t>พาน</t>
  </si>
  <si>
    <t>เมือง</t>
  </si>
  <si>
    <t>แม่สะเรียง</t>
  </si>
  <si>
    <t>เวยีงสา</t>
  </si>
  <si>
    <t>แม่ริม</t>
  </si>
  <si>
    <t>สันก้าแพง</t>
  </si>
  <si>
    <t>ลี้</t>
  </si>
  <si>
    <t>เถิน</t>
  </si>
  <si>
    <t>แม่ทา</t>
  </si>
  <si>
    <t>สองแคว</t>
  </si>
  <si>
    <t>แจ้หม่</t>
  </si>
  <si>
    <t>เมืองปาน</t>
  </si>
  <si>
    <t>ป่าซาง</t>
  </si>
  <si>
    <t>AddressRoad</t>
  </si>
  <si>
    <t>ถ.เรือนแพ</t>
  </si>
  <si>
    <t>จามเทวี</t>
  </si>
  <si>
    <t>AddressProvince</t>
  </si>
  <si>
    <t>AddressSubProvince</t>
  </si>
  <si>
    <t>หนองตอง</t>
  </si>
  <si>
    <t>น้้าโจ้</t>
  </si>
  <si>
    <t>นาครัว</t>
  </si>
  <si>
    <t>ธารทอง</t>
  </si>
  <si>
    <t>เวยีงเหนือ</t>
  </si>
  <si>
    <t>แม่ยวม</t>
  </si>
  <si>
    <t>ส้าน</t>
  </si>
  <si>
    <t>พระบาทวงัทอง</t>
  </si>
  <si>
    <t>แม่แรม</t>
  </si>
  <si>
    <t>บวกด้าง</t>
  </si>
  <si>
    <t>แม่ตืน</t>
  </si>
  <si>
    <t>ล้อมแรด</t>
  </si>
  <si>
    <t>ชมพู</t>
  </si>
  <si>
    <t>ทาสบเส้า</t>
  </si>
  <si>
    <t>ชนแดน</t>
  </si>
  <si>
    <t>ฝาตอบ</t>
  </si>
  <si>
    <t>พระบาท</t>
  </si>
  <si>
    <t>นครเจดีย์</t>
  </si>
  <si>
    <t>หัวเวียง</t>
  </si>
  <si>
    <t>AddressCont</t>
  </si>
  <si>
    <t>);</t>
  </si>
  <si>
    <t>Internet</t>
  </si>
  <si>
    <t>Central</t>
  </si>
  <si>
    <t>Parking</t>
  </si>
  <si>
    <t>StaffID</t>
  </si>
  <si>
    <t>0000</t>
  </si>
  <si>
    <t>รหัสประเทศไทย</t>
  </si>
  <si>
    <t>รหัสโรงงาน</t>
  </si>
  <si>
    <t>รหัสสินค้า</t>
  </si>
  <si>
    <t>เลขตนรวจสอบ</t>
  </si>
  <si>
    <t>0xxxx ระบบความปลอดภัย</t>
  </si>
  <si>
    <t>1xxxx ระบบไฟฟ้า</t>
  </si>
  <si>
    <t>2xxxx ระบบประปา</t>
  </si>
  <si>
    <t>3xxxx ระบบปรับอากาศ</t>
  </si>
  <si>
    <t>หลอดไฟห้อง</t>
  </si>
  <si>
    <t>หลอดไฟห้องน้ำ</t>
  </si>
  <si>
    <t>หลอดไฟระเบียง</t>
  </si>
  <si>
    <t>ก๊อกล้างจาน</t>
  </si>
  <si>
    <t>ก๊อกห้องน้ำ</t>
  </si>
  <si>
    <t>สายก๊อกห้องน้ำ</t>
  </si>
  <si>
    <t>สายก๊อกล้างจาน</t>
  </si>
  <si>
    <t>RoomType</t>
  </si>
  <si>
    <t>Item</t>
  </si>
  <si>
    <t>ความปลอดภัย</t>
  </si>
  <si>
    <t>ไฟฟ้า</t>
  </si>
  <si>
    <t>ประปา</t>
  </si>
  <si>
    <t>ปรับอากาศ</t>
  </si>
  <si>
    <t>ItemBarcode</t>
  </si>
  <si>
    <t>Withdrawer</t>
  </si>
  <si>
    <t>RoomNo</t>
  </si>
  <si>
    <t>values</t>
  </si>
  <si>
    <t>"</t>
  </si>
  <si>
    <t>",</t>
  </si>
  <si>
    <t>AddressNumber</t>
  </si>
  <si>
    <t>KeycardID</t>
  </si>
  <si>
    <t>Stop_valve_ก๊อกห้องน้ำ</t>
  </si>
  <si>
    <t>Stop_valve_ที่ฉีดชำระ</t>
  </si>
  <si>
    <t>Stop_valve_ฝักบัว</t>
  </si>
  <si>
    <t>Stop_valve_ก๊อกล้างจาน</t>
  </si>
  <si>
    <t>Interested_People_TBL</t>
  </si>
  <si>
    <t>InterestID</t>
  </si>
  <si>
    <t>TelephoneNo</t>
  </si>
  <si>
    <t>885000000002</t>
  </si>
  <si>
    <t>885000000012</t>
  </si>
  <si>
    <t>885000010002</t>
  </si>
  <si>
    <t>885000010012</t>
  </si>
  <si>
    <t>885000010022</t>
  </si>
  <si>
    <t>885000020002</t>
  </si>
  <si>
    <t>885000020012</t>
  </si>
  <si>
    <t>885000020022</t>
  </si>
  <si>
    <t>885000020032</t>
  </si>
  <si>
    <t>885000020042</t>
  </si>
  <si>
    <t>885000020052</t>
  </si>
  <si>
    <t>885000020062</t>
  </si>
  <si>
    <t>885000020072</t>
  </si>
  <si>
    <t>885000020082</t>
  </si>
  <si>
    <t>885000030002</t>
  </si>
  <si>
    <t>885000030012</t>
  </si>
  <si>
    <t>885000030022</t>
  </si>
  <si>
    <t>Note</t>
  </si>
  <si>
    <t>InternetFee</t>
  </si>
  <si>
    <t>RoomFee</t>
  </si>
  <si>
    <t>ParkingFee</t>
  </si>
  <si>
    <t>MotorcycleListID</t>
  </si>
  <si>
    <t>Model</t>
  </si>
  <si>
    <t>CarPlateNo</t>
  </si>
  <si>
    <t>MaintenanceFee</t>
  </si>
  <si>
    <t>I want  program show button "Check available" then if click it will show the available room from database then user select the room, click 'start contract' button then program show the new window with registration form ex. Name surname birthday, then after fill finished user click finished all information fill in database</t>
  </si>
  <si>
    <t xml:space="preserve">        self.name_entry = tk.Entry(self)</t>
  </si>
  <si>
    <t>นามสกุล</t>
  </si>
  <si>
    <t>ชื่อเล่น</t>
  </si>
  <si>
    <t>เลขบัตรประชาชน</t>
  </si>
  <si>
    <t>วัน/เดือน/ปี เกิด (วว/ดด/ปปปป)</t>
  </si>
  <si>
    <t>ที่อยู่เลขที่</t>
  </si>
  <si>
    <t>ที่อยู่ (ต่อ)</t>
  </si>
  <si>
    <t>ถนน</t>
  </si>
  <si>
    <t>แขวง / ตำบล</t>
  </si>
  <si>
    <t>เขต / อำเภอ</t>
  </si>
  <si>
    <t>จังหวัด</t>
  </si>
  <si>
    <t>เบอร์โทร</t>
  </si>
  <si>
    <t>อาชีพ</t>
  </si>
  <si>
    <t>ติดต่อฉุกเฉิน</t>
  </si>
  <si>
    <t>วันที่</t>
  </si>
  <si>
    <t xml:space="preserve">        self.last_name_entry = tk.Entry(self)</t>
  </si>
  <si>
    <t xml:space="preserve">        self.nick_name_entry = tk.Entry(self)</t>
  </si>
  <si>
    <t xml:space="preserve">        self.national_ID_entry = tk.Entry(self)</t>
  </si>
  <si>
    <t xml:space="preserve">        self.birthday_entry = tk.Entry(self)</t>
  </si>
  <si>
    <t xml:space="preserve">        self.address_entry = tk.Entry(self)</t>
  </si>
  <si>
    <t xml:space="preserve">        self.address_cont_entry = tk.Entry(self)</t>
  </si>
  <si>
    <t xml:space="preserve">        self.address_road_entry = tk.Entry(self)</t>
  </si>
  <si>
    <t xml:space="preserve">        self.address_sub_province_entry = tk.Entry(self)</t>
  </si>
  <si>
    <t xml:space="preserve">        self.address_province_entry = tk.Entry(self)</t>
  </si>
  <si>
    <t xml:space="preserve">        self.address_city_entry = tk.Entry(self)</t>
  </si>
  <si>
    <t xml:space="preserve">        self.phone_entry = tk.Entry(self)</t>
  </si>
  <si>
    <t xml:space="preserve">        self.lineID_entry = tk.Entry(self)</t>
  </si>
  <si>
    <t xml:space="preserve">        self.job_entry = tk.Entry(self)</t>
  </si>
  <si>
    <t xml:space="preserve">        self.contact_entry = tk.Entry(self)</t>
  </si>
  <si>
    <t xml:space="preserve">        self.register_date_entry = tk.Entry(self)</t>
  </si>
  <si>
    <t>PlateNo</t>
  </si>
  <si>
    <t>ID</t>
  </si>
  <si>
    <t>pim</t>
  </si>
  <si>
    <t>081-2576569</t>
  </si>
  <si>
    <t>pimLine</t>
  </si>
  <si>
    <t>-</t>
  </si>
  <si>
    <t>oat</t>
  </si>
  <si>
    <t>oatLine</t>
  </si>
  <si>
    <t>hahaha</t>
  </si>
  <si>
    <t>419/1 หมู่12</t>
  </si>
  <si>
    <t>088-4191144</t>
  </si>
  <si>
    <t>10/8/2023</t>
  </si>
  <si>
    <t>Motocycle_TBL</t>
  </si>
  <si>
    <t>Car_TBL</t>
  </si>
  <si>
    <t>CarListID</t>
  </si>
  <si>
    <t>Fino</t>
  </si>
  <si>
    <t>Brand</t>
  </si>
  <si>
    <t>Yamaha</t>
  </si>
  <si>
    <t>Toyota</t>
  </si>
  <si>
    <t>Chr</t>
  </si>
  <si>
    <t>Quit</t>
  </si>
  <si>
    <t>Active</t>
  </si>
  <si>
    <t>054</t>
  </si>
  <si>
    <t>055</t>
  </si>
  <si>
    <t>056</t>
  </si>
  <si>
    <t>057</t>
  </si>
  <si>
    <t>058</t>
  </si>
  <si>
    <t>059</t>
  </si>
  <si>
    <t>060</t>
  </si>
  <si>
    <t>061</t>
  </si>
  <si>
    <t>062</t>
  </si>
  <si>
    <t>063</t>
  </si>
  <si>
    <t>064</t>
  </si>
  <si>
    <t>065</t>
  </si>
  <si>
    <t>066</t>
  </si>
  <si>
    <t>067</t>
  </si>
  <si>
    <t>068</t>
  </si>
  <si>
    <t>069</t>
  </si>
  <si>
    <t>070</t>
  </si>
  <si>
    <t>071</t>
  </si>
  <si>
    <t>072</t>
  </si>
  <si>
    <t>073</t>
  </si>
  <si>
    <t>074</t>
  </si>
  <si>
    <t>075</t>
  </si>
  <si>
    <t>076</t>
  </si>
  <si>
    <t>077</t>
  </si>
  <si>
    <t>078</t>
  </si>
  <si>
    <t>079</t>
  </si>
  <si>
    <t>080</t>
  </si>
  <si>
    <t>081</t>
  </si>
  <si>
    <t>082</t>
  </si>
  <si>
    <t>083</t>
  </si>
  <si>
    <t>084</t>
  </si>
  <si>
    <t>085</t>
  </si>
  <si>
    <t>086</t>
  </si>
  <si>
    <t>087</t>
  </si>
  <si>
    <t>088</t>
  </si>
  <si>
    <t>089</t>
  </si>
  <si>
    <t>090</t>
  </si>
  <si>
    <t>091</t>
  </si>
  <si>
    <t>092</t>
  </si>
  <si>
    <t>093</t>
  </si>
  <si>
    <t>094</t>
  </si>
  <si>
    <t>095</t>
  </si>
  <si>
    <t>096</t>
  </si>
  <si>
    <t>097</t>
  </si>
  <si>
    <t>098</t>
  </si>
  <si>
    <t>099</t>
  </si>
  <si>
    <t>100</t>
  </si>
  <si>
    <t>Idle</t>
  </si>
  <si>
    <t>Access_Card_Manage_TBL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</si>
</sst>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11"/>
      <color rgb="FFFF0000"/>
      <name val="Calibri"/>
      <family val="2"/>
      <scheme val="minor"/>
    </font>
    <font>
      <b/>
      <sz val="11"/>
      <color theme="1"/>
      <name val="Calibri"/>
      <family val="2"/>
      <scheme val="minor"/>
    </font>
    <font>
      <sz val="8"/>
      <name val="Calibri"/>
      <family val="2"/>
      <scheme val="minor"/>
    </font>
    <font>
      <b/>
      <sz val="9"/>
      <color indexed="81"/>
      <name val="Tahoma"/>
    </font>
    <font>
      <b/>
      <u/>
      <sz val="14"/>
      <color theme="1"/>
      <name val="Calibri"/>
      <family val="2"/>
      <scheme val="minor"/>
    </font>
    <font>
      <sz val="14"/>
      <color theme="1"/>
      <name val="Calibri"/>
      <family val="2"/>
      <scheme val="minor"/>
    </font>
    <font>
      <b/>
      <sz val="18"/>
      <color theme="1"/>
      <name val="Calibri"/>
      <family val="2"/>
      <scheme val="minor"/>
    </font>
    <font>
      <b/>
      <sz val="24"/>
      <color theme="1"/>
      <name val="Calibri"/>
      <family val="2"/>
      <scheme val="minor"/>
    </font>
    <font>
      <sz val="9"/>
      <color indexed="81"/>
      <name val="Tahoma"/>
      <family val="2"/>
    </font>
    <font>
      <b/>
      <sz val="9"/>
      <color indexed="81"/>
      <name val="Tahoma"/>
      <family val="2"/>
    </font>
  </fonts>
  <fills count="4">
    <fill>
      <patternFill patternType="none"/>
    </fill>
    <fill>
      <patternFill patternType="gray125"/>
    </fill>
    <fill>
      <patternFill patternType="solid">
        <fgColor rgb="FFFFFF00"/>
        <bgColor indexed="64"/>
      </patternFill>
    </fill>
    <fill>
      <patternFill patternType="solid">
        <fgColor rgb="FFFFC000"/>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s>
  <cellStyleXfs count="1">
    <xf numFmtId="0" fontId="0" fillId="0" borderId="0"/>
  </cellStyleXfs>
  <cellXfs count="60">
    <xf numFmtId="0" fontId="0" fillId="0" borderId="0" xfId="0"/>
    <xf numFmtId="0" fontId="0" fillId="0" borderId="1" xfId="0" applyBorder="1"/>
    <xf numFmtId="0" fontId="0" fillId="0" borderId="1" xfId="0" applyBorder="1" applyAlignment="1">
      <alignment vertical="center"/>
    </xf>
    <xf numFmtId="0" fontId="0" fillId="0" borderId="1" xfId="0" applyBorder="1" applyAlignment="1">
      <alignment vertical="center" wrapText="1"/>
    </xf>
    <xf numFmtId="0" fontId="0" fillId="0" borderId="1" xfId="0" applyBorder="1" applyAlignment="1">
      <alignment horizontal="center" vertical="center"/>
    </xf>
    <xf numFmtId="0" fontId="2" fillId="0" borderId="0" xfId="0" applyFont="1"/>
    <xf numFmtId="14" fontId="0" fillId="0" borderId="1" xfId="0" quotePrefix="1" applyNumberFormat="1" applyBorder="1" applyAlignment="1">
      <alignment vertical="center"/>
    </xf>
    <xf numFmtId="0" fontId="0" fillId="0" borderId="1" xfId="0" quotePrefix="1" applyBorder="1" applyAlignment="1">
      <alignment vertical="center"/>
    </xf>
    <xf numFmtId="0" fontId="0" fillId="0" borderId="0" xfId="0" applyAlignment="1">
      <alignment vertical="center"/>
    </xf>
    <xf numFmtId="0" fontId="0" fillId="0" borderId="1" xfId="0" quotePrefix="1" applyBorder="1" applyAlignment="1">
      <alignment horizontal="left"/>
    </xf>
    <xf numFmtId="0" fontId="0" fillId="0" borderId="1" xfId="0" applyBorder="1" applyAlignment="1">
      <alignment horizontal="center"/>
    </xf>
    <xf numFmtId="0" fontId="0" fillId="0" borderId="3" xfId="0" quotePrefix="1" applyBorder="1" applyAlignment="1">
      <alignment vertical="center"/>
    </xf>
    <xf numFmtId="0" fontId="0" fillId="0" borderId="2" xfId="0" quotePrefix="1" applyBorder="1" applyAlignment="1">
      <alignment vertical="center"/>
    </xf>
    <xf numFmtId="0" fontId="0" fillId="0" borderId="5" xfId="0" quotePrefix="1" applyBorder="1" applyAlignment="1">
      <alignment vertical="center"/>
    </xf>
    <xf numFmtId="0" fontId="0" fillId="0" borderId="4" xfId="0" quotePrefix="1" applyBorder="1" applyAlignment="1">
      <alignment vertical="center"/>
    </xf>
    <xf numFmtId="0" fontId="0" fillId="0" borderId="4" xfId="0" applyBorder="1"/>
    <xf numFmtId="0" fontId="0" fillId="0" borderId="2" xfId="0" quotePrefix="1" applyBorder="1" applyAlignment="1">
      <alignment horizontal="left"/>
    </xf>
    <xf numFmtId="0" fontId="0" fillId="0" borderId="3" xfId="0" quotePrefix="1" applyBorder="1" applyAlignment="1">
      <alignment horizontal="left"/>
    </xf>
    <xf numFmtId="0" fontId="0" fillId="0" borderId="0" xfId="0" quotePrefix="1" applyAlignment="1">
      <alignment vertical="center"/>
    </xf>
    <xf numFmtId="14" fontId="0" fillId="0" borderId="3" xfId="0" quotePrefix="1" applyNumberFormat="1" applyBorder="1" applyAlignment="1">
      <alignment vertical="center"/>
    </xf>
    <xf numFmtId="14" fontId="0" fillId="0" borderId="2" xfId="0" quotePrefix="1" applyNumberFormat="1" applyBorder="1" applyAlignment="1">
      <alignment vertical="center"/>
    </xf>
    <xf numFmtId="0" fontId="0" fillId="0" borderId="1" xfId="0" applyBorder="1" applyAlignment="1">
      <alignment horizontal="left" vertical="center" wrapText="1"/>
    </xf>
    <xf numFmtId="0" fontId="5" fillId="2" borderId="1" xfId="0" applyFont="1" applyFill="1" applyBorder="1" applyAlignment="1">
      <alignment horizontal="center" vertical="center"/>
    </xf>
    <xf numFmtId="0" fontId="6" fillId="2" borderId="1" xfId="0" applyFont="1" applyFill="1" applyBorder="1" applyAlignment="1">
      <alignment horizontal="center" vertical="center"/>
    </xf>
    <xf numFmtId="0" fontId="5" fillId="2" borderId="1" xfId="0" applyFont="1" applyFill="1" applyBorder="1" applyAlignment="1">
      <alignment horizontal="center" vertical="center" wrapText="1"/>
    </xf>
    <xf numFmtId="0" fontId="6" fillId="2" borderId="1" xfId="0" applyFont="1" applyFill="1" applyBorder="1" applyAlignment="1">
      <alignment horizontal="center" vertical="center" wrapText="1"/>
    </xf>
    <xf numFmtId="0" fontId="7" fillId="0" borderId="0" xfId="0" applyFont="1"/>
    <xf numFmtId="0" fontId="0" fillId="0" borderId="1" xfId="0" quotePrefix="1" applyBorder="1" applyAlignment="1">
      <alignment horizontal="center"/>
    </xf>
    <xf numFmtId="0" fontId="0" fillId="0" borderId="1" xfId="0" quotePrefix="1" applyBorder="1" applyAlignment="1">
      <alignment horizontal="center" vertical="center"/>
    </xf>
    <xf numFmtId="0" fontId="8" fillId="0" borderId="0" xfId="0" applyFont="1"/>
    <xf numFmtId="0" fontId="6" fillId="0" borderId="0" xfId="0" applyFont="1"/>
    <xf numFmtId="0" fontId="0" fillId="0" borderId="1" xfId="0" quotePrefix="1" applyBorder="1"/>
    <xf numFmtId="14" fontId="0" fillId="0" borderId="1" xfId="0" quotePrefix="1" applyNumberFormat="1" applyBorder="1" applyAlignment="1">
      <alignment horizontal="center"/>
    </xf>
    <xf numFmtId="0" fontId="0" fillId="0" borderId="0" xfId="0" applyAlignment="1">
      <alignment horizontal="center"/>
    </xf>
    <xf numFmtId="0" fontId="0" fillId="0" borderId="1" xfId="0" quotePrefix="1" applyBorder="1" applyAlignment="1">
      <alignment horizontal="left" vertical="center"/>
    </xf>
    <xf numFmtId="0" fontId="0" fillId="0" borderId="0" xfId="0" quotePrefix="1" applyAlignment="1">
      <alignment horizontal="center"/>
    </xf>
    <xf numFmtId="0" fontId="0" fillId="0" borderId="3" xfId="0" applyBorder="1"/>
    <xf numFmtId="0" fontId="0" fillId="0" borderId="5" xfId="0" applyBorder="1"/>
    <xf numFmtId="0" fontId="0" fillId="0" borderId="6" xfId="0" applyBorder="1"/>
    <xf numFmtId="0" fontId="0" fillId="0" borderId="2"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xf numFmtId="0" fontId="0" fillId="0" borderId="5" xfId="0" quotePrefix="1"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49" fontId="0" fillId="0" borderId="1" xfId="0" quotePrefix="1" applyNumberFormat="1" applyBorder="1"/>
    <xf numFmtId="49" fontId="0" fillId="0" borderId="1" xfId="0" applyNumberFormat="1" applyBorder="1"/>
    <xf numFmtId="0" fontId="6" fillId="3" borderId="1" xfId="0" applyFont="1" applyFill="1" applyBorder="1" applyAlignment="1">
      <alignment horizontal="center" vertical="center"/>
    </xf>
    <xf numFmtId="14" fontId="6" fillId="2" borderId="1" xfId="0" quotePrefix="1" applyNumberFormat="1" applyFont="1" applyFill="1" applyBorder="1" applyAlignment="1">
      <alignment horizontal="center" vertical="center"/>
    </xf>
    <xf numFmtId="15" fontId="6" fillId="3" borderId="1" xfId="0" applyNumberFormat="1" applyFont="1" applyFill="1" applyBorder="1" applyAlignment="1">
      <alignment horizontal="center" vertical="center"/>
    </xf>
    <xf numFmtId="15" fontId="6" fillId="2" borderId="1" xfId="0" applyNumberFormat="1" applyFont="1" applyFill="1" applyBorder="1" applyAlignment="1">
      <alignment horizontal="center" vertical="center"/>
    </xf>
    <xf numFmtId="0" fontId="0" fillId="0" borderId="0" xfId="0" quotePrefix="1"/>
  </cellXfs>
  <cellStyles count="1">
    <cellStyle name="Normal" xfId="0" builtinId="0"/>
  </cellStyles>
  <dxfs count="0"/>
  <tableStyles count="0" defaultTableStyle="TableStyleMedium2" defaultPivotStyle="PivotStyleLight16"/>
  <colors>
    <mruColors>
      <color rgb="FF66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93755</xdr:colOff>
      <xdr:row>228</xdr:row>
      <xdr:rowOff>24653</xdr:rowOff>
    </xdr:from>
    <xdr:to>
      <xdr:col>35</xdr:col>
      <xdr:colOff>606611</xdr:colOff>
      <xdr:row>301</xdr:row>
      <xdr:rowOff>89647</xdr:rowOff>
    </xdr:to>
    <xdr:sp macro="" textlink="">
      <xdr:nvSpPr>
        <xdr:cNvPr id="2" name="Rectangle 1">
          <a:extLst>
            <a:ext uri="{FF2B5EF4-FFF2-40B4-BE49-F238E27FC236}">
              <a16:creationId xmlns:a16="http://schemas.microsoft.com/office/drawing/2014/main" id="{49D5B4E8-C142-4A3A-B4AD-5A1ABC5779BE}"/>
            </a:ext>
          </a:extLst>
        </xdr:cNvPr>
        <xdr:cNvSpPr/>
      </xdr:nvSpPr>
      <xdr:spPr>
        <a:xfrm>
          <a:off x="1692461" y="44728653"/>
          <a:ext cx="40316150" cy="15917582"/>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th-TH" sz="4000"/>
            <a:t>พิมจะเป็นคนเก็บข้อมูลน้ำไฟอยู่แล้ว</a:t>
          </a:r>
          <a:r>
            <a:rPr lang="th-TH" sz="4000" baseline="0"/>
            <a:t> เพราะจะเป็นคนออกใบแจ้งหนี้ให้</a:t>
          </a:r>
          <a:endParaRPr lang="en-US" sz="4000"/>
        </a:p>
      </xdr:txBody>
    </xdr:sp>
    <xdr:clientData/>
  </xdr:twoCellAnchor>
  <xdr:twoCellAnchor>
    <xdr:from>
      <xdr:col>0</xdr:col>
      <xdr:colOff>1426840</xdr:colOff>
      <xdr:row>175</xdr:row>
      <xdr:rowOff>134388</xdr:rowOff>
    </xdr:from>
    <xdr:to>
      <xdr:col>32</xdr:col>
      <xdr:colOff>39012</xdr:colOff>
      <xdr:row>189</xdr:row>
      <xdr:rowOff>168338</xdr:rowOff>
    </xdr:to>
    <xdr:sp macro="" textlink="">
      <xdr:nvSpPr>
        <xdr:cNvPr id="3" name="Rectangle 2">
          <a:extLst>
            <a:ext uri="{FF2B5EF4-FFF2-40B4-BE49-F238E27FC236}">
              <a16:creationId xmlns:a16="http://schemas.microsoft.com/office/drawing/2014/main" id="{B27FC198-E172-155F-FEF7-D5C2A7A11E5D}"/>
            </a:ext>
          </a:extLst>
        </xdr:cNvPr>
        <xdr:cNvSpPr/>
      </xdr:nvSpPr>
      <xdr:spPr>
        <a:xfrm>
          <a:off x="1426840" y="32302741"/>
          <a:ext cx="38176407" cy="3111832"/>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40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19</xdr:col>
      <xdr:colOff>98465</xdr:colOff>
      <xdr:row>90</xdr:row>
      <xdr:rowOff>55097</xdr:rowOff>
    </xdr:from>
    <xdr:to>
      <xdr:col>24</xdr:col>
      <xdr:colOff>355450</xdr:colOff>
      <xdr:row>106</xdr:row>
      <xdr:rowOff>150159</xdr:rowOff>
    </xdr:to>
    <xdr:sp macro="" textlink="">
      <xdr:nvSpPr>
        <xdr:cNvPr id="162" name="TextBox 161">
          <a:extLst>
            <a:ext uri="{FF2B5EF4-FFF2-40B4-BE49-F238E27FC236}">
              <a16:creationId xmlns:a16="http://schemas.microsoft.com/office/drawing/2014/main" id="{580DD014-6E81-66F8-A0E8-B7ED7B5A465B}"/>
            </a:ext>
          </a:extLst>
        </xdr:cNvPr>
        <xdr:cNvSpPr txBox="1"/>
      </xdr:nvSpPr>
      <xdr:spPr>
        <a:xfrm>
          <a:off x="11680865" y="16514297"/>
          <a:ext cx="3304985" cy="3021142"/>
        </a:xfrm>
        <a:prstGeom prst="rect">
          <a:avLst/>
        </a:prstGeom>
        <a:solidFill>
          <a:schemeClr val="accent1">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a:p>
          <a:endParaRPr lang="en-US" sz="1100"/>
        </a:p>
      </xdr:txBody>
    </xdr:sp>
    <xdr:clientData/>
  </xdr:twoCellAnchor>
  <xdr:twoCellAnchor>
    <xdr:from>
      <xdr:col>18</xdr:col>
      <xdr:colOff>295688</xdr:colOff>
      <xdr:row>92</xdr:row>
      <xdr:rowOff>19239</xdr:rowOff>
    </xdr:from>
    <xdr:to>
      <xdr:col>23</xdr:col>
      <xdr:colOff>552673</xdr:colOff>
      <xdr:row>108</xdr:row>
      <xdr:rowOff>114300</xdr:rowOff>
    </xdr:to>
    <xdr:sp macro="" textlink="">
      <xdr:nvSpPr>
        <xdr:cNvPr id="163" name="TextBox 162">
          <a:extLst>
            <a:ext uri="{FF2B5EF4-FFF2-40B4-BE49-F238E27FC236}">
              <a16:creationId xmlns:a16="http://schemas.microsoft.com/office/drawing/2014/main" id="{84E6DE57-0820-1714-C3AD-B863FC722ED4}"/>
            </a:ext>
          </a:extLst>
        </xdr:cNvPr>
        <xdr:cNvSpPr txBox="1"/>
      </xdr:nvSpPr>
      <xdr:spPr>
        <a:xfrm>
          <a:off x="11268488" y="16844199"/>
          <a:ext cx="3304985" cy="3021141"/>
        </a:xfrm>
        <a:prstGeom prst="rect">
          <a:avLst/>
        </a:prstGeom>
        <a:solidFill>
          <a:schemeClr val="accent1">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a:p>
          <a:endParaRPr lang="en-US" sz="1100"/>
        </a:p>
      </xdr:txBody>
    </xdr:sp>
    <xdr:clientData/>
  </xdr:twoCellAnchor>
  <xdr:twoCellAnchor>
    <xdr:from>
      <xdr:col>17</xdr:col>
      <xdr:colOff>564629</xdr:colOff>
      <xdr:row>94</xdr:row>
      <xdr:rowOff>81992</xdr:rowOff>
    </xdr:from>
    <xdr:to>
      <xdr:col>23</xdr:col>
      <xdr:colOff>212014</xdr:colOff>
      <xdr:row>110</xdr:row>
      <xdr:rowOff>177053</xdr:rowOff>
    </xdr:to>
    <xdr:sp macro="" textlink="">
      <xdr:nvSpPr>
        <xdr:cNvPr id="164" name="TextBox 163">
          <a:extLst>
            <a:ext uri="{FF2B5EF4-FFF2-40B4-BE49-F238E27FC236}">
              <a16:creationId xmlns:a16="http://schemas.microsoft.com/office/drawing/2014/main" id="{35C30BD8-9EA1-9360-4CAB-272A6C78C6F7}"/>
            </a:ext>
          </a:extLst>
        </xdr:cNvPr>
        <xdr:cNvSpPr txBox="1"/>
      </xdr:nvSpPr>
      <xdr:spPr>
        <a:xfrm>
          <a:off x="10927829" y="17272712"/>
          <a:ext cx="3304985" cy="3021141"/>
        </a:xfrm>
        <a:prstGeom prst="rect">
          <a:avLst/>
        </a:prstGeom>
        <a:solidFill>
          <a:schemeClr val="accent1">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a:p>
          <a:endParaRPr lang="en-US" sz="1100"/>
        </a:p>
      </xdr:txBody>
    </xdr:sp>
    <xdr:clientData/>
  </xdr:twoCellAnchor>
  <xdr:twoCellAnchor>
    <xdr:from>
      <xdr:col>17</xdr:col>
      <xdr:colOff>215902</xdr:colOff>
      <xdr:row>96</xdr:row>
      <xdr:rowOff>90957</xdr:rowOff>
    </xdr:from>
    <xdr:to>
      <xdr:col>22</xdr:col>
      <xdr:colOff>472887</xdr:colOff>
      <xdr:row>113</xdr:row>
      <xdr:rowOff>6724</xdr:rowOff>
    </xdr:to>
    <xdr:sp macro="" textlink="">
      <xdr:nvSpPr>
        <xdr:cNvPr id="152" name="TextBox 151">
          <a:extLst>
            <a:ext uri="{FF2B5EF4-FFF2-40B4-BE49-F238E27FC236}">
              <a16:creationId xmlns:a16="http://schemas.microsoft.com/office/drawing/2014/main" id="{1D3D0A44-9B12-2DE2-E7A1-499E187C0E25}"/>
            </a:ext>
          </a:extLst>
        </xdr:cNvPr>
        <xdr:cNvSpPr txBox="1"/>
      </xdr:nvSpPr>
      <xdr:spPr>
        <a:xfrm>
          <a:off x="10579102" y="17303192"/>
          <a:ext cx="3304985" cy="2963767"/>
        </a:xfrm>
        <a:prstGeom prst="rect">
          <a:avLst/>
        </a:prstGeom>
        <a:solidFill>
          <a:schemeClr val="accent1">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a:p>
          <a:endParaRPr lang="en-US" sz="1100"/>
        </a:p>
      </xdr:txBody>
    </xdr:sp>
    <xdr:clientData/>
  </xdr:twoCellAnchor>
  <xdr:twoCellAnchor>
    <xdr:from>
      <xdr:col>16</xdr:col>
      <xdr:colOff>448985</xdr:colOff>
      <xdr:row>98</xdr:row>
      <xdr:rowOff>55097</xdr:rowOff>
    </xdr:from>
    <xdr:to>
      <xdr:col>22</xdr:col>
      <xdr:colOff>96370</xdr:colOff>
      <xdr:row>114</xdr:row>
      <xdr:rowOff>150159</xdr:rowOff>
    </xdr:to>
    <xdr:sp macro="" textlink="">
      <xdr:nvSpPr>
        <xdr:cNvPr id="151" name="TextBox 150">
          <a:extLst>
            <a:ext uri="{FF2B5EF4-FFF2-40B4-BE49-F238E27FC236}">
              <a16:creationId xmlns:a16="http://schemas.microsoft.com/office/drawing/2014/main" id="{B153C328-6997-6DA2-2609-4339E9EF1653}"/>
            </a:ext>
          </a:extLst>
        </xdr:cNvPr>
        <xdr:cNvSpPr txBox="1"/>
      </xdr:nvSpPr>
      <xdr:spPr>
        <a:xfrm>
          <a:off x="10202585" y="17625921"/>
          <a:ext cx="3304985" cy="2963767"/>
        </a:xfrm>
        <a:prstGeom prst="rect">
          <a:avLst/>
        </a:prstGeom>
        <a:solidFill>
          <a:schemeClr val="accent1">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a:p>
          <a:endParaRPr lang="en-US" sz="1100"/>
        </a:p>
      </xdr:txBody>
    </xdr:sp>
    <xdr:clientData/>
  </xdr:twoCellAnchor>
  <xdr:twoCellAnchor>
    <xdr:from>
      <xdr:col>16</xdr:col>
      <xdr:colOff>36608</xdr:colOff>
      <xdr:row>100</xdr:row>
      <xdr:rowOff>19239</xdr:rowOff>
    </xdr:from>
    <xdr:to>
      <xdr:col>21</xdr:col>
      <xdr:colOff>293593</xdr:colOff>
      <xdr:row>116</xdr:row>
      <xdr:rowOff>114300</xdr:rowOff>
    </xdr:to>
    <xdr:sp macro="" textlink="">
      <xdr:nvSpPr>
        <xdr:cNvPr id="150" name="TextBox 149">
          <a:extLst>
            <a:ext uri="{FF2B5EF4-FFF2-40B4-BE49-F238E27FC236}">
              <a16:creationId xmlns:a16="http://schemas.microsoft.com/office/drawing/2014/main" id="{C806FBF2-2EAB-7521-FB17-704DA9D24EB2}"/>
            </a:ext>
          </a:extLst>
        </xdr:cNvPr>
        <xdr:cNvSpPr txBox="1"/>
      </xdr:nvSpPr>
      <xdr:spPr>
        <a:xfrm>
          <a:off x="9790208" y="17948651"/>
          <a:ext cx="3304985" cy="2963767"/>
        </a:xfrm>
        <a:prstGeom prst="rect">
          <a:avLst/>
        </a:prstGeom>
        <a:solidFill>
          <a:schemeClr val="accent1">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a:p>
          <a:endParaRPr lang="en-US" sz="1100"/>
        </a:p>
      </xdr:txBody>
    </xdr:sp>
    <xdr:clientData/>
  </xdr:twoCellAnchor>
  <xdr:twoCellAnchor>
    <xdr:from>
      <xdr:col>1</xdr:col>
      <xdr:colOff>53339</xdr:colOff>
      <xdr:row>1</xdr:row>
      <xdr:rowOff>129540</xdr:rowOff>
    </xdr:from>
    <xdr:to>
      <xdr:col>6</xdr:col>
      <xdr:colOff>337456</xdr:colOff>
      <xdr:row>22</xdr:row>
      <xdr:rowOff>97972</xdr:rowOff>
    </xdr:to>
    <xdr:sp macro="" textlink="">
      <xdr:nvSpPr>
        <xdr:cNvPr id="2" name="TextBox 1">
          <a:extLst>
            <a:ext uri="{FF2B5EF4-FFF2-40B4-BE49-F238E27FC236}">
              <a16:creationId xmlns:a16="http://schemas.microsoft.com/office/drawing/2014/main" id="{A1EDF804-7A62-3B49-6BF9-5C67BCCE17D8}"/>
            </a:ext>
          </a:extLst>
        </xdr:cNvPr>
        <xdr:cNvSpPr txBox="1"/>
      </xdr:nvSpPr>
      <xdr:spPr>
        <a:xfrm>
          <a:off x="662939" y="314597"/>
          <a:ext cx="3332117" cy="3854632"/>
        </a:xfrm>
        <a:prstGeom prst="rect">
          <a:avLst/>
        </a:prstGeom>
        <a:solidFill>
          <a:schemeClr val="accent1">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a:p>
          <a:endParaRPr lang="en-US" sz="1100"/>
        </a:p>
      </xdr:txBody>
    </xdr:sp>
    <xdr:clientData/>
  </xdr:twoCellAnchor>
  <xdr:twoCellAnchor>
    <xdr:from>
      <xdr:col>1</xdr:col>
      <xdr:colOff>297180</xdr:colOff>
      <xdr:row>2</xdr:row>
      <xdr:rowOff>129540</xdr:rowOff>
    </xdr:from>
    <xdr:to>
      <xdr:col>3</xdr:col>
      <xdr:colOff>571500</xdr:colOff>
      <xdr:row>4</xdr:row>
      <xdr:rowOff>0</xdr:rowOff>
    </xdr:to>
    <xdr:sp macro="" textlink="">
      <xdr:nvSpPr>
        <xdr:cNvPr id="3" name="TextBox 2">
          <a:extLst>
            <a:ext uri="{FF2B5EF4-FFF2-40B4-BE49-F238E27FC236}">
              <a16:creationId xmlns:a16="http://schemas.microsoft.com/office/drawing/2014/main" id="{50AC633B-C761-E532-9155-4332590FCA12}"/>
            </a:ext>
          </a:extLst>
        </xdr:cNvPr>
        <xdr:cNvSpPr txBox="1"/>
      </xdr:nvSpPr>
      <xdr:spPr>
        <a:xfrm>
          <a:off x="906780" y="495300"/>
          <a:ext cx="1493520" cy="2362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th-TH" sz="1100"/>
            <a:t>เช็คห้องว่าง</a:t>
          </a:r>
          <a:endParaRPr lang="en-US" sz="1100"/>
        </a:p>
      </xdr:txBody>
    </xdr:sp>
    <xdr:clientData/>
  </xdr:twoCellAnchor>
  <xdr:twoCellAnchor>
    <xdr:from>
      <xdr:col>8</xdr:col>
      <xdr:colOff>139239</xdr:colOff>
      <xdr:row>2</xdr:row>
      <xdr:rowOff>13855</xdr:rowOff>
    </xdr:from>
    <xdr:to>
      <xdr:col>13</xdr:col>
      <xdr:colOff>428625</xdr:colOff>
      <xdr:row>16</xdr:row>
      <xdr:rowOff>64424</xdr:rowOff>
    </xdr:to>
    <xdr:sp macro="" textlink="">
      <xdr:nvSpPr>
        <xdr:cNvPr id="5" name="TextBox 4">
          <a:extLst>
            <a:ext uri="{FF2B5EF4-FFF2-40B4-BE49-F238E27FC236}">
              <a16:creationId xmlns:a16="http://schemas.microsoft.com/office/drawing/2014/main" id="{0E673C73-84CC-1766-04D9-9B845255C893}"/>
            </a:ext>
          </a:extLst>
        </xdr:cNvPr>
        <xdr:cNvSpPr txBox="1"/>
      </xdr:nvSpPr>
      <xdr:spPr>
        <a:xfrm>
          <a:off x="4965239" y="394855"/>
          <a:ext cx="3305636" cy="2717569"/>
        </a:xfrm>
        <a:prstGeom prst="rect">
          <a:avLst/>
        </a:prstGeom>
        <a:solidFill>
          <a:schemeClr val="accent1">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a:p>
          <a:endParaRPr lang="en-US" sz="1100"/>
        </a:p>
      </xdr:txBody>
    </xdr:sp>
    <xdr:clientData/>
  </xdr:twoCellAnchor>
  <xdr:twoCellAnchor>
    <xdr:from>
      <xdr:col>8</xdr:col>
      <xdr:colOff>223059</xdr:colOff>
      <xdr:row>2</xdr:row>
      <xdr:rowOff>94904</xdr:rowOff>
    </xdr:from>
    <xdr:to>
      <xdr:col>9</xdr:col>
      <xdr:colOff>474519</xdr:colOff>
      <xdr:row>3</xdr:row>
      <xdr:rowOff>155864</xdr:rowOff>
    </xdr:to>
    <xdr:sp macro="" textlink="">
      <xdr:nvSpPr>
        <xdr:cNvPr id="6" name="TextBox 5">
          <a:extLst>
            <a:ext uri="{FF2B5EF4-FFF2-40B4-BE49-F238E27FC236}">
              <a16:creationId xmlns:a16="http://schemas.microsoft.com/office/drawing/2014/main" id="{9D97488F-9E58-4F53-65F1-F9DA7FAA7FDB}"/>
            </a:ext>
          </a:extLst>
        </xdr:cNvPr>
        <xdr:cNvSpPr txBox="1"/>
      </xdr:nvSpPr>
      <xdr:spPr>
        <a:xfrm>
          <a:off x="5099859" y="455122"/>
          <a:ext cx="861060" cy="24106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th-TH" sz="1100"/>
            <a:t>เช็คห้องว่าง</a:t>
          </a:r>
          <a:endParaRPr lang="en-US" sz="1100"/>
        </a:p>
      </xdr:txBody>
    </xdr:sp>
    <xdr:clientData/>
  </xdr:twoCellAnchor>
  <xdr:twoCellAnchor>
    <xdr:from>
      <xdr:col>8</xdr:col>
      <xdr:colOff>474519</xdr:colOff>
      <xdr:row>4</xdr:row>
      <xdr:rowOff>72044</xdr:rowOff>
    </xdr:from>
    <xdr:to>
      <xdr:col>9</xdr:col>
      <xdr:colOff>383079</xdr:colOff>
      <xdr:row>5</xdr:row>
      <xdr:rowOff>148244</xdr:rowOff>
    </xdr:to>
    <xdr:sp macro="" textlink="">
      <xdr:nvSpPr>
        <xdr:cNvPr id="7" name="TextBox 6">
          <a:extLst>
            <a:ext uri="{FF2B5EF4-FFF2-40B4-BE49-F238E27FC236}">
              <a16:creationId xmlns:a16="http://schemas.microsoft.com/office/drawing/2014/main" id="{22D20E10-E0A5-0E2F-A90D-F193DD429A4A}"/>
            </a:ext>
          </a:extLst>
        </xdr:cNvPr>
        <xdr:cNvSpPr txBox="1"/>
      </xdr:nvSpPr>
      <xdr:spPr>
        <a:xfrm>
          <a:off x="5351319" y="792480"/>
          <a:ext cx="518160" cy="256309"/>
        </a:xfrm>
        <a:prstGeom prst="rect">
          <a:avLst/>
        </a:prstGeom>
        <a:solidFill>
          <a:schemeClr val="bg1">
            <a:lumMod val="6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t>A101</a:t>
          </a:r>
        </a:p>
      </xdr:txBody>
    </xdr:sp>
    <xdr:clientData/>
  </xdr:twoCellAnchor>
  <xdr:twoCellAnchor>
    <xdr:from>
      <xdr:col>8</xdr:col>
      <xdr:colOff>474519</xdr:colOff>
      <xdr:row>6</xdr:row>
      <xdr:rowOff>49184</xdr:rowOff>
    </xdr:from>
    <xdr:to>
      <xdr:col>9</xdr:col>
      <xdr:colOff>383079</xdr:colOff>
      <xdr:row>7</xdr:row>
      <xdr:rowOff>125384</xdr:rowOff>
    </xdr:to>
    <xdr:sp macro="" textlink="">
      <xdr:nvSpPr>
        <xdr:cNvPr id="8" name="TextBox 7">
          <a:extLst>
            <a:ext uri="{FF2B5EF4-FFF2-40B4-BE49-F238E27FC236}">
              <a16:creationId xmlns:a16="http://schemas.microsoft.com/office/drawing/2014/main" id="{33FD199C-9257-AC43-871F-3074996B9340}"/>
            </a:ext>
          </a:extLst>
        </xdr:cNvPr>
        <xdr:cNvSpPr txBox="1"/>
      </xdr:nvSpPr>
      <xdr:spPr>
        <a:xfrm>
          <a:off x="5351319" y="1129839"/>
          <a:ext cx="518160" cy="256309"/>
        </a:xfrm>
        <a:prstGeom prst="rect">
          <a:avLst/>
        </a:prstGeom>
        <a:solidFill>
          <a:schemeClr val="bg1">
            <a:lumMod val="6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t>A101</a:t>
          </a:r>
        </a:p>
      </xdr:txBody>
    </xdr:sp>
    <xdr:clientData/>
  </xdr:twoCellAnchor>
  <xdr:twoCellAnchor>
    <xdr:from>
      <xdr:col>8</xdr:col>
      <xdr:colOff>474519</xdr:colOff>
      <xdr:row>8</xdr:row>
      <xdr:rowOff>6235</xdr:rowOff>
    </xdr:from>
    <xdr:to>
      <xdr:col>9</xdr:col>
      <xdr:colOff>383079</xdr:colOff>
      <xdr:row>9</xdr:row>
      <xdr:rowOff>79664</xdr:rowOff>
    </xdr:to>
    <xdr:sp macro="" textlink="">
      <xdr:nvSpPr>
        <xdr:cNvPr id="9" name="TextBox 8">
          <a:extLst>
            <a:ext uri="{FF2B5EF4-FFF2-40B4-BE49-F238E27FC236}">
              <a16:creationId xmlns:a16="http://schemas.microsoft.com/office/drawing/2014/main" id="{6CB0569D-4979-DCF4-33F8-9ACBC4202A7D}"/>
            </a:ext>
          </a:extLst>
        </xdr:cNvPr>
        <xdr:cNvSpPr txBox="1"/>
      </xdr:nvSpPr>
      <xdr:spPr>
        <a:xfrm>
          <a:off x="5351319" y="1447108"/>
          <a:ext cx="518160" cy="253538"/>
        </a:xfrm>
        <a:prstGeom prst="rect">
          <a:avLst/>
        </a:prstGeom>
        <a:solidFill>
          <a:schemeClr val="bg1">
            <a:lumMod val="6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t>A101</a:t>
          </a:r>
        </a:p>
      </xdr:txBody>
    </xdr:sp>
    <xdr:clientData/>
  </xdr:twoCellAnchor>
  <xdr:twoCellAnchor>
    <xdr:from>
      <xdr:col>8</xdr:col>
      <xdr:colOff>474519</xdr:colOff>
      <xdr:row>9</xdr:row>
      <xdr:rowOff>155864</xdr:rowOff>
    </xdr:from>
    <xdr:to>
      <xdr:col>9</xdr:col>
      <xdr:colOff>383079</xdr:colOff>
      <xdr:row>11</xdr:row>
      <xdr:rowOff>49184</xdr:rowOff>
    </xdr:to>
    <xdr:sp macro="" textlink="">
      <xdr:nvSpPr>
        <xdr:cNvPr id="10" name="TextBox 9">
          <a:extLst>
            <a:ext uri="{FF2B5EF4-FFF2-40B4-BE49-F238E27FC236}">
              <a16:creationId xmlns:a16="http://schemas.microsoft.com/office/drawing/2014/main" id="{5A7B2AF3-C046-E270-ABB5-32FCD4E1396A}"/>
            </a:ext>
          </a:extLst>
        </xdr:cNvPr>
        <xdr:cNvSpPr txBox="1"/>
      </xdr:nvSpPr>
      <xdr:spPr>
        <a:xfrm>
          <a:off x="5351319" y="1776846"/>
          <a:ext cx="518160" cy="25353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t>A101</a:t>
          </a:r>
        </a:p>
      </xdr:txBody>
    </xdr:sp>
    <xdr:clientData/>
  </xdr:twoCellAnchor>
  <xdr:twoCellAnchor>
    <xdr:from>
      <xdr:col>8</xdr:col>
      <xdr:colOff>474519</xdr:colOff>
      <xdr:row>11</xdr:row>
      <xdr:rowOff>102524</xdr:rowOff>
    </xdr:from>
    <xdr:to>
      <xdr:col>9</xdr:col>
      <xdr:colOff>383079</xdr:colOff>
      <xdr:row>12</xdr:row>
      <xdr:rowOff>178724</xdr:rowOff>
    </xdr:to>
    <xdr:sp macro="" textlink="">
      <xdr:nvSpPr>
        <xdr:cNvPr id="11" name="TextBox 10">
          <a:extLst>
            <a:ext uri="{FF2B5EF4-FFF2-40B4-BE49-F238E27FC236}">
              <a16:creationId xmlns:a16="http://schemas.microsoft.com/office/drawing/2014/main" id="{BAA6FCC1-526D-6CEE-6ED2-8969303F8E3F}"/>
            </a:ext>
          </a:extLst>
        </xdr:cNvPr>
        <xdr:cNvSpPr txBox="1"/>
      </xdr:nvSpPr>
      <xdr:spPr>
        <a:xfrm>
          <a:off x="5351319" y="2083724"/>
          <a:ext cx="518160" cy="256309"/>
        </a:xfrm>
        <a:prstGeom prst="rect">
          <a:avLst/>
        </a:prstGeom>
        <a:solidFill>
          <a:schemeClr val="bg1">
            <a:lumMod val="6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t>A101</a:t>
          </a:r>
        </a:p>
      </xdr:txBody>
    </xdr:sp>
    <xdr:clientData/>
  </xdr:twoCellAnchor>
  <xdr:twoCellAnchor>
    <xdr:from>
      <xdr:col>9</xdr:col>
      <xdr:colOff>501189</xdr:colOff>
      <xdr:row>4</xdr:row>
      <xdr:rowOff>64424</xdr:rowOff>
    </xdr:from>
    <xdr:to>
      <xdr:col>10</xdr:col>
      <xdr:colOff>409749</xdr:colOff>
      <xdr:row>5</xdr:row>
      <xdr:rowOff>140624</xdr:rowOff>
    </xdr:to>
    <xdr:sp macro="" textlink="">
      <xdr:nvSpPr>
        <xdr:cNvPr id="12" name="TextBox 11">
          <a:extLst>
            <a:ext uri="{FF2B5EF4-FFF2-40B4-BE49-F238E27FC236}">
              <a16:creationId xmlns:a16="http://schemas.microsoft.com/office/drawing/2014/main" id="{C1B4AE27-49A2-18DF-1E56-FD8888D3A0F6}"/>
            </a:ext>
          </a:extLst>
        </xdr:cNvPr>
        <xdr:cNvSpPr txBox="1"/>
      </xdr:nvSpPr>
      <xdr:spPr>
        <a:xfrm>
          <a:off x="5987589" y="784860"/>
          <a:ext cx="518160" cy="25630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t>A101</a:t>
          </a:r>
        </a:p>
      </xdr:txBody>
    </xdr:sp>
    <xdr:clientData/>
  </xdr:twoCellAnchor>
  <xdr:twoCellAnchor>
    <xdr:from>
      <xdr:col>9</xdr:col>
      <xdr:colOff>501189</xdr:colOff>
      <xdr:row>6</xdr:row>
      <xdr:rowOff>64424</xdr:rowOff>
    </xdr:from>
    <xdr:to>
      <xdr:col>10</xdr:col>
      <xdr:colOff>409749</xdr:colOff>
      <xdr:row>7</xdr:row>
      <xdr:rowOff>140624</xdr:rowOff>
    </xdr:to>
    <xdr:sp macro="" textlink="">
      <xdr:nvSpPr>
        <xdr:cNvPr id="13" name="TextBox 12">
          <a:extLst>
            <a:ext uri="{FF2B5EF4-FFF2-40B4-BE49-F238E27FC236}">
              <a16:creationId xmlns:a16="http://schemas.microsoft.com/office/drawing/2014/main" id="{3EA6A10B-814F-C5C0-9588-99B5EF420780}"/>
            </a:ext>
          </a:extLst>
        </xdr:cNvPr>
        <xdr:cNvSpPr txBox="1"/>
      </xdr:nvSpPr>
      <xdr:spPr>
        <a:xfrm>
          <a:off x="5987589" y="1145079"/>
          <a:ext cx="518160" cy="25630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t>A101</a:t>
          </a:r>
        </a:p>
      </xdr:txBody>
    </xdr:sp>
    <xdr:clientData/>
  </xdr:twoCellAnchor>
  <xdr:twoCellAnchor>
    <xdr:from>
      <xdr:col>9</xdr:col>
      <xdr:colOff>501189</xdr:colOff>
      <xdr:row>8</xdr:row>
      <xdr:rowOff>13855</xdr:rowOff>
    </xdr:from>
    <xdr:to>
      <xdr:col>10</xdr:col>
      <xdr:colOff>409749</xdr:colOff>
      <xdr:row>9</xdr:row>
      <xdr:rowOff>87284</xdr:rowOff>
    </xdr:to>
    <xdr:sp macro="" textlink="">
      <xdr:nvSpPr>
        <xdr:cNvPr id="14" name="TextBox 13">
          <a:extLst>
            <a:ext uri="{FF2B5EF4-FFF2-40B4-BE49-F238E27FC236}">
              <a16:creationId xmlns:a16="http://schemas.microsoft.com/office/drawing/2014/main" id="{427C509F-C3B6-A2DC-D4F1-179A1FC69FD1}"/>
            </a:ext>
          </a:extLst>
        </xdr:cNvPr>
        <xdr:cNvSpPr txBox="1"/>
      </xdr:nvSpPr>
      <xdr:spPr>
        <a:xfrm>
          <a:off x="5987589" y="1454728"/>
          <a:ext cx="518160" cy="253538"/>
        </a:xfrm>
        <a:prstGeom prst="rect">
          <a:avLst/>
        </a:prstGeom>
        <a:solidFill>
          <a:schemeClr val="bg1">
            <a:lumMod val="6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t>A101</a:t>
          </a:r>
        </a:p>
      </xdr:txBody>
    </xdr:sp>
    <xdr:clientData/>
  </xdr:twoCellAnchor>
  <xdr:twoCellAnchor>
    <xdr:from>
      <xdr:col>9</xdr:col>
      <xdr:colOff>501189</xdr:colOff>
      <xdr:row>9</xdr:row>
      <xdr:rowOff>163484</xdr:rowOff>
    </xdr:from>
    <xdr:to>
      <xdr:col>10</xdr:col>
      <xdr:colOff>409749</xdr:colOff>
      <xdr:row>11</xdr:row>
      <xdr:rowOff>56804</xdr:rowOff>
    </xdr:to>
    <xdr:sp macro="" textlink="">
      <xdr:nvSpPr>
        <xdr:cNvPr id="15" name="TextBox 14">
          <a:extLst>
            <a:ext uri="{FF2B5EF4-FFF2-40B4-BE49-F238E27FC236}">
              <a16:creationId xmlns:a16="http://schemas.microsoft.com/office/drawing/2014/main" id="{9A8257D8-199D-30AD-5ACC-D1361FAE76D7}"/>
            </a:ext>
          </a:extLst>
        </xdr:cNvPr>
        <xdr:cNvSpPr txBox="1"/>
      </xdr:nvSpPr>
      <xdr:spPr>
        <a:xfrm>
          <a:off x="5987589" y="1784466"/>
          <a:ext cx="518160" cy="253538"/>
        </a:xfrm>
        <a:prstGeom prst="rect">
          <a:avLst/>
        </a:prstGeom>
        <a:solidFill>
          <a:schemeClr val="bg1">
            <a:lumMod val="6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t>A101</a:t>
          </a:r>
        </a:p>
      </xdr:txBody>
    </xdr:sp>
    <xdr:clientData/>
  </xdr:twoCellAnchor>
  <xdr:twoCellAnchor>
    <xdr:from>
      <xdr:col>9</xdr:col>
      <xdr:colOff>501189</xdr:colOff>
      <xdr:row>11</xdr:row>
      <xdr:rowOff>117764</xdr:rowOff>
    </xdr:from>
    <xdr:to>
      <xdr:col>10</xdr:col>
      <xdr:colOff>409749</xdr:colOff>
      <xdr:row>13</xdr:row>
      <xdr:rowOff>13855</xdr:rowOff>
    </xdr:to>
    <xdr:sp macro="" textlink="">
      <xdr:nvSpPr>
        <xdr:cNvPr id="16" name="TextBox 15">
          <a:extLst>
            <a:ext uri="{FF2B5EF4-FFF2-40B4-BE49-F238E27FC236}">
              <a16:creationId xmlns:a16="http://schemas.microsoft.com/office/drawing/2014/main" id="{A7580F04-4B57-925C-AED2-48490D35D140}"/>
            </a:ext>
          </a:extLst>
        </xdr:cNvPr>
        <xdr:cNvSpPr txBox="1"/>
      </xdr:nvSpPr>
      <xdr:spPr>
        <a:xfrm>
          <a:off x="5987589" y="2098964"/>
          <a:ext cx="518160" cy="25630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t>A101</a:t>
          </a:r>
        </a:p>
      </xdr:txBody>
    </xdr:sp>
    <xdr:clientData/>
  </xdr:twoCellAnchor>
  <xdr:twoCellAnchor>
    <xdr:from>
      <xdr:col>10</xdr:col>
      <xdr:colOff>504999</xdr:colOff>
      <xdr:row>4</xdr:row>
      <xdr:rowOff>72044</xdr:rowOff>
    </xdr:from>
    <xdr:to>
      <xdr:col>11</xdr:col>
      <xdr:colOff>413559</xdr:colOff>
      <xdr:row>5</xdr:row>
      <xdr:rowOff>148244</xdr:rowOff>
    </xdr:to>
    <xdr:sp macro="" textlink="">
      <xdr:nvSpPr>
        <xdr:cNvPr id="17" name="TextBox 16">
          <a:extLst>
            <a:ext uri="{FF2B5EF4-FFF2-40B4-BE49-F238E27FC236}">
              <a16:creationId xmlns:a16="http://schemas.microsoft.com/office/drawing/2014/main" id="{E1208DEE-A82F-F5E6-420C-8A79893D01B7}"/>
            </a:ext>
          </a:extLst>
        </xdr:cNvPr>
        <xdr:cNvSpPr txBox="1"/>
      </xdr:nvSpPr>
      <xdr:spPr>
        <a:xfrm>
          <a:off x="6600999" y="792480"/>
          <a:ext cx="518160" cy="25630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t>A101</a:t>
          </a:r>
        </a:p>
      </xdr:txBody>
    </xdr:sp>
    <xdr:clientData/>
  </xdr:twoCellAnchor>
  <xdr:twoCellAnchor>
    <xdr:from>
      <xdr:col>10</xdr:col>
      <xdr:colOff>504999</xdr:colOff>
      <xdr:row>6</xdr:row>
      <xdr:rowOff>49184</xdr:rowOff>
    </xdr:from>
    <xdr:to>
      <xdr:col>11</xdr:col>
      <xdr:colOff>413559</xdr:colOff>
      <xdr:row>7</xdr:row>
      <xdr:rowOff>125384</xdr:rowOff>
    </xdr:to>
    <xdr:sp macro="" textlink="">
      <xdr:nvSpPr>
        <xdr:cNvPr id="18" name="TextBox 17">
          <a:extLst>
            <a:ext uri="{FF2B5EF4-FFF2-40B4-BE49-F238E27FC236}">
              <a16:creationId xmlns:a16="http://schemas.microsoft.com/office/drawing/2014/main" id="{3D69F687-2D99-AD12-64F5-EC97F243AAB7}"/>
            </a:ext>
          </a:extLst>
        </xdr:cNvPr>
        <xdr:cNvSpPr txBox="1"/>
      </xdr:nvSpPr>
      <xdr:spPr>
        <a:xfrm>
          <a:off x="6600999" y="1129839"/>
          <a:ext cx="518160" cy="256309"/>
        </a:xfrm>
        <a:prstGeom prst="rect">
          <a:avLst/>
        </a:prstGeom>
        <a:solidFill>
          <a:schemeClr val="bg1">
            <a:lumMod val="6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t>A101</a:t>
          </a:r>
        </a:p>
      </xdr:txBody>
    </xdr:sp>
    <xdr:clientData/>
  </xdr:twoCellAnchor>
  <xdr:twoCellAnchor>
    <xdr:from>
      <xdr:col>10</xdr:col>
      <xdr:colOff>504999</xdr:colOff>
      <xdr:row>8</xdr:row>
      <xdr:rowOff>6235</xdr:rowOff>
    </xdr:from>
    <xdr:to>
      <xdr:col>11</xdr:col>
      <xdr:colOff>413559</xdr:colOff>
      <xdr:row>9</xdr:row>
      <xdr:rowOff>79664</xdr:rowOff>
    </xdr:to>
    <xdr:sp macro="" textlink="">
      <xdr:nvSpPr>
        <xdr:cNvPr id="19" name="TextBox 18">
          <a:extLst>
            <a:ext uri="{FF2B5EF4-FFF2-40B4-BE49-F238E27FC236}">
              <a16:creationId xmlns:a16="http://schemas.microsoft.com/office/drawing/2014/main" id="{D6BCDEA9-0B61-A48D-898A-8A510E96A59D}"/>
            </a:ext>
          </a:extLst>
        </xdr:cNvPr>
        <xdr:cNvSpPr txBox="1"/>
      </xdr:nvSpPr>
      <xdr:spPr>
        <a:xfrm>
          <a:off x="6600999" y="1447108"/>
          <a:ext cx="518160" cy="25353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t>A101</a:t>
          </a:r>
        </a:p>
      </xdr:txBody>
    </xdr:sp>
    <xdr:clientData/>
  </xdr:twoCellAnchor>
  <xdr:twoCellAnchor>
    <xdr:from>
      <xdr:col>10</xdr:col>
      <xdr:colOff>504999</xdr:colOff>
      <xdr:row>9</xdr:row>
      <xdr:rowOff>155864</xdr:rowOff>
    </xdr:from>
    <xdr:to>
      <xdr:col>11</xdr:col>
      <xdr:colOff>413559</xdr:colOff>
      <xdr:row>11</xdr:row>
      <xdr:rowOff>49184</xdr:rowOff>
    </xdr:to>
    <xdr:sp macro="" textlink="">
      <xdr:nvSpPr>
        <xdr:cNvPr id="20" name="TextBox 19">
          <a:extLst>
            <a:ext uri="{FF2B5EF4-FFF2-40B4-BE49-F238E27FC236}">
              <a16:creationId xmlns:a16="http://schemas.microsoft.com/office/drawing/2014/main" id="{05774A13-8E81-C17C-E26B-DFD9413BCE22}"/>
            </a:ext>
          </a:extLst>
        </xdr:cNvPr>
        <xdr:cNvSpPr txBox="1"/>
      </xdr:nvSpPr>
      <xdr:spPr>
        <a:xfrm>
          <a:off x="6600999" y="1776846"/>
          <a:ext cx="518160" cy="253538"/>
        </a:xfrm>
        <a:prstGeom prst="rect">
          <a:avLst/>
        </a:prstGeom>
        <a:solidFill>
          <a:srgbClr val="66FFFF"/>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t>A</a:t>
          </a:r>
          <a:r>
            <a:rPr lang="th-TH" sz="1100"/>
            <a:t>2</a:t>
          </a:r>
          <a:r>
            <a:rPr lang="en-US" sz="1100"/>
            <a:t>01</a:t>
          </a:r>
        </a:p>
      </xdr:txBody>
    </xdr:sp>
    <xdr:clientData/>
  </xdr:twoCellAnchor>
  <xdr:twoCellAnchor>
    <xdr:from>
      <xdr:col>10</xdr:col>
      <xdr:colOff>504999</xdr:colOff>
      <xdr:row>11</xdr:row>
      <xdr:rowOff>102524</xdr:rowOff>
    </xdr:from>
    <xdr:to>
      <xdr:col>11</xdr:col>
      <xdr:colOff>413559</xdr:colOff>
      <xdr:row>12</xdr:row>
      <xdr:rowOff>178724</xdr:rowOff>
    </xdr:to>
    <xdr:sp macro="" textlink="">
      <xdr:nvSpPr>
        <xdr:cNvPr id="21" name="TextBox 20">
          <a:extLst>
            <a:ext uri="{FF2B5EF4-FFF2-40B4-BE49-F238E27FC236}">
              <a16:creationId xmlns:a16="http://schemas.microsoft.com/office/drawing/2014/main" id="{4A249317-26F8-8114-0B29-0F411DE1F5F2}"/>
            </a:ext>
          </a:extLst>
        </xdr:cNvPr>
        <xdr:cNvSpPr txBox="1"/>
      </xdr:nvSpPr>
      <xdr:spPr>
        <a:xfrm>
          <a:off x="6600999" y="2083724"/>
          <a:ext cx="518160" cy="256309"/>
        </a:xfrm>
        <a:prstGeom prst="rect">
          <a:avLst/>
        </a:prstGeom>
        <a:solidFill>
          <a:schemeClr val="bg1">
            <a:lumMod val="6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t>A101</a:t>
          </a:r>
        </a:p>
      </xdr:txBody>
    </xdr:sp>
    <xdr:clientData/>
  </xdr:twoCellAnchor>
  <xdr:twoCellAnchor>
    <xdr:from>
      <xdr:col>11</xdr:col>
      <xdr:colOff>531669</xdr:colOff>
      <xdr:row>4</xdr:row>
      <xdr:rowOff>64424</xdr:rowOff>
    </xdr:from>
    <xdr:to>
      <xdr:col>12</xdr:col>
      <xdr:colOff>440229</xdr:colOff>
      <xdr:row>5</xdr:row>
      <xdr:rowOff>140624</xdr:rowOff>
    </xdr:to>
    <xdr:sp macro="" textlink="">
      <xdr:nvSpPr>
        <xdr:cNvPr id="22" name="TextBox 21">
          <a:extLst>
            <a:ext uri="{FF2B5EF4-FFF2-40B4-BE49-F238E27FC236}">
              <a16:creationId xmlns:a16="http://schemas.microsoft.com/office/drawing/2014/main" id="{60C8DC60-616C-3B3D-FED3-4D15E7280347}"/>
            </a:ext>
          </a:extLst>
        </xdr:cNvPr>
        <xdr:cNvSpPr txBox="1"/>
      </xdr:nvSpPr>
      <xdr:spPr>
        <a:xfrm>
          <a:off x="7237269" y="784860"/>
          <a:ext cx="518160" cy="256309"/>
        </a:xfrm>
        <a:prstGeom prst="rect">
          <a:avLst/>
        </a:prstGeom>
        <a:solidFill>
          <a:schemeClr val="bg1">
            <a:lumMod val="6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t>A101</a:t>
          </a:r>
        </a:p>
      </xdr:txBody>
    </xdr:sp>
    <xdr:clientData/>
  </xdr:twoCellAnchor>
  <xdr:twoCellAnchor>
    <xdr:from>
      <xdr:col>11</xdr:col>
      <xdr:colOff>531669</xdr:colOff>
      <xdr:row>6</xdr:row>
      <xdr:rowOff>64424</xdr:rowOff>
    </xdr:from>
    <xdr:to>
      <xdr:col>12</xdr:col>
      <xdr:colOff>440229</xdr:colOff>
      <xdr:row>7</xdr:row>
      <xdr:rowOff>140624</xdr:rowOff>
    </xdr:to>
    <xdr:sp macro="" textlink="">
      <xdr:nvSpPr>
        <xdr:cNvPr id="23" name="TextBox 22">
          <a:extLst>
            <a:ext uri="{FF2B5EF4-FFF2-40B4-BE49-F238E27FC236}">
              <a16:creationId xmlns:a16="http://schemas.microsoft.com/office/drawing/2014/main" id="{D6673A73-D932-1040-B34A-645073AA7818}"/>
            </a:ext>
          </a:extLst>
        </xdr:cNvPr>
        <xdr:cNvSpPr txBox="1"/>
      </xdr:nvSpPr>
      <xdr:spPr>
        <a:xfrm>
          <a:off x="7237269" y="1145079"/>
          <a:ext cx="518160" cy="256309"/>
        </a:xfrm>
        <a:prstGeom prst="rect">
          <a:avLst/>
        </a:prstGeom>
        <a:solidFill>
          <a:schemeClr val="bg1">
            <a:lumMod val="6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t>A101</a:t>
          </a:r>
        </a:p>
      </xdr:txBody>
    </xdr:sp>
    <xdr:clientData/>
  </xdr:twoCellAnchor>
  <xdr:twoCellAnchor>
    <xdr:from>
      <xdr:col>11</xdr:col>
      <xdr:colOff>531669</xdr:colOff>
      <xdr:row>8</xdr:row>
      <xdr:rowOff>13855</xdr:rowOff>
    </xdr:from>
    <xdr:to>
      <xdr:col>12</xdr:col>
      <xdr:colOff>440229</xdr:colOff>
      <xdr:row>9</xdr:row>
      <xdr:rowOff>87284</xdr:rowOff>
    </xdr:to>
    <xdr:sp macro="" textlink="">
      <xdr:nvSpPr>
        <xdr:cNvPr id="24" name="TextBox 23">
          <a:extLst>
            <a:ext uri="{FF2B5EF4-FFF2-40B4-BE49-F238E27FC236}">
              <a16:creationId xmlns:a16="http://schemas.microsoft.com/office/drawing/2014/main" id="{894ADCBC-3429-172B-E6B2-0A1842021C00}"/>
            </a:ext>
          </a:extLst>
        </xdr:cNvPr>
        <xdr:cNvSpPr txBox="1"/>
      </xdr:nvSpPr>
      <xdr:spPr>
        <a:xfrm>
          <a:off x="7237269" y="1454728"/>
          <a:ext cx="518160" cy="253538"/>
        </a:xfrm>
        <a:prstGeom prst="rect">
          <a:avLst/>
        </a:prstGeom>
        <a:solidFill>
          <a:schemeClr val="bg1">
            <a:lumMod val="6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t>A101</a:t>
          </a:r>
        </a:p>
      </xdr:txBody>
    </xdr:sp>
    <xdr:clientData/>
  </xdr:twoCellAnchor>
  <xdr:twoCellAnchor>
    <xdr:from>
      <xdr:col>11</xdr:col>
      <xdr:colOff>531669</xdr:colOff>
      <xdr:row>9</xdr:row>
      <xdr:rowOff>163484</xdr:rowOff>
    </xdr:from>
    <xdr:to>
      <xdr:col>12</xdr:col>
      <xdr:colOff>440229</xdr:colOff>
      <xdr:row>11</xdr:row>
      <xdr:rowOff>56804</xdr:rowOff>
    </xdr:to>
    <xdr:sp macro="" textlink="">
      <xdr:nvSpPr>
        <xdr:cNvPr id="25" name="TextBox 24">
          <a:extLst>
            <a:ext uri="{FF2B5EF4-FFF2-40B4-BE49-F238E27FC236}">
              <a16:creationId xmlns:a16="http://schemas.microsoft.com/office/drawing/2014/main" id="{9C6F7C2D-134E-2A96-8D01-495B31C35698}"/>
            </a:ext>
          </a:extLst>
        </xdr:cNvPr>
        <xdr:cNvSpPr txBox="1"/>
      </xdr:nvSpPr>
      <xdr:spPr>
        <a:xfrm>
          <a:off x="7237269" y="1784466"/>
          <a:ext cx="518160" cy="253538"/>
        </a:xfrm>
        <a:prstGeom prst="rect">
          <a:avLst/>
        </a:prstGeom>
        <a:solidFill>
          <a:schemeClr val="bg1">
            <a:lumMod val="6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t>A101</a:t>
          </a:r>
        </a:p>
      </xdr:txBody>
    </xdr:sp>
    <xdr:clientData/>
  </xdr:twoCellAnchor>
  <xdr:twoCellAnchor>
    <xdr:from>
      <xdr:col>11</xdr:col>
      <xdr:colOff>531669</xdr:colOff>
      <xdr:row>11</xdr:row>
      <xdr:rowOff>117764</xdr:rowOff>
    </xdr:from>
    <xdr:to>
      <xdr:col>12</xdr:col>
      <xdr:colOff>440229</xdr:colOff>
      <xdr:row>13</xdr:row>
      <xdr:rowOff>13855</xdr:rowOff>
    </xdr:to>
    <xdr:sp macro="" textlink="">
      <xdr:nvSpPr>
        <xdr:cNvPr id="26" name="TextBox 25">
          <a:extLst>
            <a:ext uri="{FF2B5EF4-FFF2-40B4-BE49-F238E27FC236}">
              <a16:creationId xmlns:a16="http://schemas.microsoft.com/office/drawing/2014/main" id="{65620DCD-930C-5E4E-115E-26F5DE9B7AC6}"/>
            </a:ext>
          </a:extLst>
        </xdr:cNvPr>
        <xdr:cNvSpPr txBox="1"/>
      </xdr:nvSpPr>
      <xdr:spPr>
        <a:xfrm>
          <a:off x="7237269" y="2098964"/>
          <a:ext cx="518160" cy="25630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t>A101</a:t>
          </a:r>
        </a:p>
      </xdr:txBody>
    </xdr:sp>
    <xdr:clientData/>
  </xdr:twoCellAnchor>
  <xdr:twoCellAnchor>
    <xdr:from>
      <xdr:col>10</xdr:col>
      <xdr:colOff>482139</xdr:colOff>
      <xdr:row>13</xdr:row>
      <xdr:rowOff>155864</xdr:rowOff>
    </xdr:from>
    <xdr:to>
      <xdr:col>11</xdr:col>
      <xdr:colOff>543099</xdr:colOff>
      <xdr:row>15</xdr:row>
      <xdr:rowOff>72044</xdr:rowOff>
    </xdr:to>
    <xdr:sp macro="" textlink="">
      <xdr:nvSpPr>
        <xdr:cNvPr id="28" name="TextBox 27">
          <a:extLst>
            <a:ext uri="{FF2B5EF4-FFF2-40B4-BE49-F238E27FC236}">
              <a16:creationId xmlns:a16="http://schemas.microsoft.com/office/drawing/2014/main" id="{C8D9BCE4-54E1-6C34-4A7C-B63F3C7F4BB2}"/>
            </a:ext>
          </a:extLst>
        </xdr:cNvPr>
        <xdr:cNvSpPr txBox="1"/>
      </xdr:nvSpPr>
      <xdr:spPr>
        <a:xfrm>
          <a:off x="6578139" y="2497282"/>
          <a:ext cx="670560" cy="27639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th-TH" sz="1100"/>
            <a:t>จองห้อง</a:t>
          </a:r>
          <a:endParaRPr lang="en-US" sz="1100"/>
        </a:p>
      </xdr:txBody>
    </xdr:sp>
    <xdr:clientData/>
  </xdr:twoCellAnchor>
  <xdr:twoCellAnchor>
    <xdr:from>
      <xdr:col>12</xdr:col>
      <xdr:colOff>2078</xdr:colOff>
      <xdr:row>13</xdr:row>
      <xdr:rowOff>163483</xdr:rowOff>
    </xdr:from>
    <xdr:to>
      <xdr:col>13</xdr:col>
      <xdr:colOff>222249</xdr:colOff>
      <xdr:row>15</xdr:row>
      <xdr:rowOff>111124</xdr:rowOff>
    </xdr:to>
    <xdr:sp macro="" textlink="">
      <xdr:nvSpPr>
        <xdr:cNvPr id="29" name="TextBox 28">
          <a:extLst>
            <a:ext uri="{FF2B5EF4-FFF2-40B4-BE49-F238E27FC236}">
              <a16:creationId xmlns:a16="http://schemas.microsoft.com/office/drawing/2014/main" id="{72EED40A-21BE-9FCB-FEDE-8F25B0C9F027}"/>
            </a:ext>
          </a:extLst>
        </xdr:cNvPr>
        <xdr:cNvSpPr txBox="1"/>
      </xdr:nvSpPr>
      <xdr:spPr>
        <a:xfrm>
          <a:off x="7241078" y="2639983"/>
          <a:ext cx="823421" cy="32864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th-TH" sz="1100"/>
            <a:t>ทำสัญญา</a:t>
          </a:r>
          <a:endParaRPr lang="en-US" sz="1100"/>
        </a:p>
      </xdr:txBody>
    </xdr:sp>
    <xdr:clientData/>
  </xdr:twoCellAnchor>
  <xdr:twoCellAnchor>
    <xdr:from>
      <xdr:col>15</xdr:col>
      <xdr:colOff>468275</xdr:colOff>
      <xdr:row>29</xdr:row>
      <xdr:rowOff>152400</xdr:rowOff>
    </xdr:from>
    <xdr:to>
      <xdr:col>18</xdr:col>
      <xdr:colOff>605435</xdr:colOff>
      <xdr:row>44</xdr:row>
      <xdr:rowOff>22860</xdr:rowOff>
    </xdr:to>
    <xdr:sp macro="" textlink="">
      <xdr:nvSpPr>
        <xdr:cNvPr id="30" name="TextBox 29">
          <a:extLst>
            <a:ext uri="{FF2B5EF4-FFF2-40B4-BE49-F238E27FC236}">
              <a16:creationId xmlns:a16="http://schemas.microsoft.com/office/drawing/2014/main" id="{2B7F2C19-B37C-8575-CE1B-020D8DED816F}"/>
            </a:ext>
          </a:extLst>
        </xdr:cNvPr>
        <xdr:cNvSpPr txBox="1"/>
      </xdr:nvSpPr>
      <xdr:spPr>
        <a:xfrm>
          <a:off x="9612275" y="5375564"/>
          <a:ext cx="1965960" cy="2572096"/>
        </a:xfrm>
        <a:prstGeom prst="rect">
          <a:avLst/>
        </a:prstGeom>
        <a:solidFill>
          <a:schemeClr val="accent1">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a:p>
          <a:endParaRPr lang="en-US" sz="1100"/>
        </a:p>
      </xdr:txBody>
    </xdr:sp>
    <xdr:clientData/>
  </xdr:twoCellAnchor>
  <xdr:twoCellAnchor>
    <xdr:from>
      <xdr:col>15</xdr:col>
      <xdr:colOff>559715</xdr:colOff>
      <xdr:row>30</xdr:row>
      <xdr:rowOff>53340</xdr:rowOff>
    </xdr:from>
    <xdr:to>
      <xdr:col>17</xdr:col>
      <xdr:colOff>11075</xdr:colOff>
      <xdr:row>31</xdr:row>
      <xdr:rowOff>152400</xdr:rowOff>
    </xdr:to>
    <xdr:sp macro="" textlink="">
      <xdr:nvSpPr>
        <xdr:cNvPr id="31" name="TextBox 30">
          <a:extLst>
            <a:ext uri="{FF2B5EF4-FFF2-40B4-BE49-F238E27FC236}">
              <a16:creationId xmlns:a16="http://schemas.microsoft.com/office/drawing/2014/main" id="{80D63922-4031-C984-E476-65A4161940F1}"/>
            </a:ext>
          </a:extLst>
        </xdr:cNvPr>
        <xdr:cNvSpPr txBox="1"/>
      </xdr:nvSpPr>
      <xdr:spPr>
        <a:xfrm>
          <a:off x="9703715" y="5456613"/>
          <a:ext cx="670560" cy="27916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th-TH" sz="1100"/>
            <a:t>จองห้อง</a:t>
          </a:r>
          <a:endParaRPr lang="en-US" sz="1100"/>
        </a:p>
      </xdr:txBody>
    </xdr:sp>
    <xdr:clientData/>
  </xdr:twoCellAnchor>
  <xdr:twoCellAnchor>
    <xdr:from>
      <xdr:col>16</xdr:col>
      <xdr:colOff>201575</xdr:colOff>
      <xdr:row>42</xdr:row>
      <xdr:rowOff>38100</xdr:rowOff>
    </xdr:from>
    <xdr:to>
      <xdr:col>16</xdr:col>
      <xdr:colOff>483515</xdr:colOff>
      <xdr:row>43</xdr:row>
      <xdr:rowOff>129540</xdr:rowOff>
    </xdr:to>
    <xdr:sp macro="" textlink="">
      <xdr:nvSpPr>
        <xdr:cNvPr id="32" name="TextBox 31">
          <a:extLst>
            <a:ext uri="{FF2B5EF4-FFF2-40B4-BE49-F238E27FC236}">
              <a16:creationId xmlns:a16="http://schemas.microsoft.com/office/drawing/2014/main" id="{6D722E5D-3C87-D9E3-1833-01D084BB25A4}"/>
            </a:ext>
          </a:extLst>
        </xdr:cNvPr>
        <xdr:cNvSpPr txBox="1"/>
      </xdr:nvSpPr>
      <xdr:spPr>
        <a:xfrm>
          <a:off x="9955175" y="7602682"/>
          <a:ext cx="281940" cy="27154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100"/>
            <a:t>x</a:t>
          </a:r>
        </a:p>
      </xdr:txBody>
    </xdr:sp>
    <xdr:clientData/>
  </xdr:twoCellAnchor>
  <xdr:twoCellAnchor>
    <xdr:from>
      <xdr:col>16</xdr:col>
      <xdr:colOff>529235</xdr:colOff>
      <xdr:row>42</xdr:row>
      <xdr:rowOff>30480</xdr:rowOff>
    </xdr:from>
    <xdr:to>
      <xdr:col>18</xdr:col>
      <xdr:colOff>437795</xdr:colOff>
      <xdr:row>43</xdr:row>
      <xdr:rowOff>129540</xdr:rowOff>
    </xdr:to>
    <xdr:sp macro="" textlink="">
      <xdr:nvSpPr>
        <xdr:cNvPr id="33" name="TextBox 32">
          <a:extLst>
            <a:ext uri="{FF2B5EF4-FFF2-40B4-BE49-F238E27FC236}">
              <a16:creationId xmlns:a16="http://schemas.microsoft.com/office/drawing/2014/main" id="{35AC7E3D-EFA6-7D08-DA5D-23C304BBE178}"/>
            </a:ext>
          </a:extLst>
        </xdr:cNvPr>
        <xdr:cNvSpPr txBox="1"/>
      </xdr:nvSpPr>
      <xdr:spPr>
        <a:xfrm>
          <a:off x="10282835" y="7595062"/>
          <a:ext cx="1127760" cy="27916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th-TH" sz="1100"/>
            <a:t>จองห้อง+พริ้นท์</a:t>
          </a:r>
          <a:endParaRPr lang="en-US" sz="1100"/>
        </a:p>
      </xdr:txBody>
    </xdr:sp>
    <xdr:clientData/>
  </xdr:twoCellAnchor>
  <xdr:twoCellAnchor>
    <xdr:from>
      <xdr:col>19</xdr:col>
      <xdr:colOff>216815</xdr:colOff>
      <xdr:row>29</xdr:row>
      <xdr:rowOff>160020</xdr:rowOff>
    </xdr:from>
    <xdr:to>
      <xdr:col>22</xdr:col>
      <xdr:colOff>353975</xdr:colOff>
      <xdr:row>44</xdr:row>
      <xdr:rowOff>30480</xdr:rowOff>
    </xdr:to>
    <xdr:sp macro="" textlink="">
      <xdr:nvSpPr>
        <xdr:cNvPr id="34" name="TextBox 33">
          <a:extLst>
            <a:ext uri="{FF2B5EF4-FFF2-40B4-BE49-F238E27FC236}">
              <a16:creationId xmlns:a16="http://schemas.microsoft.com/office/drawing/2014/main" id="{F1025327-692A-A818-2530-CF956EB214EF}"/>
            </a:ext>
          </a:extLst>
        </xdr:cNvPr>
        <xdr:cNvSpPr txBox="1"/>
      </xdr:nvSpPr>
      <xdr:spPr>
        <a:xfrm>
          <a:off x="11799215" y="5383184"/>
          <a:ext cx="1965960" cy="2572096"/>
        </a:xfrm>
        <a:prstGeom prst="rect">
          <a:avLst/>
        </a:prstGeom>
        <a:solidFill>
          <a:schemeClr val="accent1">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a:p>
          <a:endParaRPr lang="en-US" sz="1100"/>
        </a:p>
      </xdr:txBody>
    </xdr:sp>
    <xdr:clientData/>
  </xdr:twoCellAnchor>
  <xdr:twoCellAnchor>
    <xdr:from>
      <xdr:col>19</xdr:col>
      <xdr:colOff>445415</xdr:colOff>
      <xdr:row>32</xdr:row>
      <xdr:rowOff>121920</xdr:rowOff>
    </xdr:from>
    <xdr:to>
      <xdr:col>22</xdr:col>
      <xdr:colOff>125375</xdr:colOff>
      <xdr:row>37</xdr:row>
      <xdr:rowOff>7621</xdr:rowOff>
    </xdr:to>
    <xdr:sp macro="" textlink="">
      <xdr:nvSpPr>
        <xdr:cNvPr id="36" name="TextBox 35">
          <a:extLst>
            <a:ext uri="{FF2B5EF4-FFF2-40B4-BE49-F238E27FC236}">
              <a16:creationId xmlns:a16="http://schemas.microsoft.com/office/drawing/2014/main" id="{8E8BDAB1-7394-126F-EB07-4D6DCCF21147}"/>
            </a:ext>
          </a:extLst>
        </xdr:cNvPr>
        <xdr:cNvSpPr txBox="1"/>
      </xdr:nvSpPr>
      <xdr:spPr>
        <a:xfrm>
          <a:off x="12027815" y="5885411"/>
          <a:ext cx="1508760" cy="78624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th-TH" sz="1100"/>
            <a:t>จองห้องสำเร็จ</a:t>
          </a:r>
          <a:r>
            <a:rPr lang="th-TH" sz="1100" baseline="0"/>
            <a:t> </a:t>
          </a:r>
        </a:p>
        <a:p>
          <a:pPr algn="l"/>
          <a:r>
            <a:rPr lang="th-TH" sz="1100" baseline="0"/>
            <a:t>กรุณาทำสัญญาภายในวันที่ .....</a:t>
          </a:r>
          <a:endParaRPr lang="en-US" sz="1100"/>
        </a:p>
      </xdr:txBody>
    </xdr:sp>
    <xdr:clientData/>
  </xdr:twoCellAnchor>
  <xdr:twoCellAnchor>
    <xdr:from>
      <xdr:col>15</xdr:col>
      <xdr:colOff>486980</xdr:colOff>
      <xdr:row>13</xdr:row>
      <xdr:rowOff>84513</xdr:rowOff>
    </xdr:from>
    <xdr:to>
      <xdr:col>19</xdr:col>
      <xdr:colOff>14540</xdr:colOff>
      <xdr:row>27</xdr:row>
      <xdr:rowOff>137853</xdr:rowOff>
    </xdr:to>
    <xdr:sp macro="" textlink="">
      <xdr:nvSpPr>
        <xdr:cNvPr id="37" name="TextBox 36">
          <a:extLst>
            <a:ext uri="{FF2B5EF4-FFF2-40B4-BE49-F238E27FC236}">
              <a16:creationId xmlns:a16="http://schemas.microsoft.com/office/drawing/2014/main" id="{0E8316AC-2FD8-96E9-1195-4DAAAE39E930}"/>
            </a:ext>
          </a:extLst>
        </xdr:cNvPr>
        <xdr:cNvSpPr txBox="1"/>
      </xdr:nvSpPr>
      <xdr:spPr>
        <a:xfrm>
          <a:off x="9630980" y="2425931"/>
          <a:ext cx="1965960" cy="2574867"/>
        </a:xfrm>
        <a:prstGeom prst="rect">
          <a:avLst/>
        </a:prstGeom>
        <a:solidFill>
          <a:schemeClr val="accent1">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a:p>
          <a:endParaRPr lang="en-US" sz="1100"/>
        </a:p>
      </xdr:txBody>
    </xdr:sp>
    <xdr:clientData/>
  </xdr:twoCellAnchor>
  <xdr:twoCellAnchor>
    <xdr:from>
      <xdr:col>15</xdr:col>
      <xdr:colOff>578420</xdr:colOff>
      <xdr:row>13</xdr:row>
      <xdr:rowOff>168333</xdr:rowOff>
    </xdr:from>
    <xdr:to>
      <xdr:col>17</xdr:col>
      <xdr:colOff>182180</xdr:colOff>
      <xdr:row>15</xdr:row>
      <xdr:rowOff>84513</xdr:rowOff>
    </xdr:to>
    <xdr:sp macro="" textlink="">
      <xdr:nvSpPr>
        <xdr:cNvPr id="38" name="TextBox 37">
          <a:extLst>
            <a:ext uri="{FF2B5EF4-FFF2-40B4-BE49-F238E27FC236}">
              <a16:creationId xmlns:a16="http://schemas.microsoft.com/office/drawing/2014/main" id="{0F48D012-DFE1-8958-30B9-1CF9F5A976CF}"/>
            </a:ext>
          </a:extLst>
        </xdr:cNvPr>
        <xdr:cNvSpPr txBox="1"/>
      </xdr:nvSpPr>
      <xdr:spPr>
        <a:xfrm>
          <a:off x="9722420" y="2509751"/>
          <a:ext cx="822960" cy="27639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th-TH" sz="1100">
              <a:solidFill>
                <a:schemeClr val="dk1"/>
              </a:solidFill>
              <a:effectLst/>
              <a:latin typeface="+mn-lt"/>
              <a:ea typeface="+mn-ea"/>
              <a:cs typeface="+mn-cs"/>
            </a:rPr>
            <a:t>ทำสัญญา</a:t>
          </a:r>
          <a:endParaRPr lang="en-US">
            <a:effectLst/>
          </a:endParaRPr>
        </a:p>
      </xdr:txBody>
    </xdr:sp>
    <xdr:clientData/>
  </xdr:twoCellAnchor>
  <xdr:twoCellAnchor>
    <xdr:from>
      <xdr:col>16</xdr:col>
      <xdr:colOff>494600</xdr:colOff>
      <xdr:row>25</xdr:row>
      <xdr:rowOff>114993</xdr:rowOff>
    </xdr:from>
    <xdr:to>
      <xdr:col>18</xdr:col>
      <xdr:colOff>517460</xdr:colOff>
      <xdr:row>27</xdr:row>
      <xdr:rowOff>33944</xdr:rowOff>
    </xdr:to>
    <xdr:sp macro="" textlink="">
      <xdr:nvSpPr>
        <xdr:cNvPr id="40" name="TextBox 39">
          <a:extLst>
            <a:ext uri="{FF2B5EF4-FFF2-40B4-BE49-F238E27FC236}">
              <a16:creationId xmlns:a16="http://schemas.microsoft.com/office/drawing/2014/main" id="{4390365F-CF25-3633-C32F-56A9CDBF1ABC}"/>
            </a:ext>
          </a:extLst>
        </xdr:cNvPr>
        <xdr:cNvSpPr txBox="1"/>
      </xdr:nvSpPr>
      <xdr:spPr>
        <a:xfrm>
          <a:off x="10248200" y="4617720"/>
          <a:ext cx="1242060" cy="27916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th-TH" sz="1100">
              <a:solidFill>
                <a:schemeClr val="dk1"/>
              </a:solidFill>
              <a:effectLst/>
              <a:latin typeface="+mn-lt"/>
              <a:ea typeface="+mn-ea"/>
              <a:cs typeface="+mn-cs"/>
            </a:rPr>
            <a:t>ทำสัญญา </a:t>
          </a:r>
          <a:r>
            <a:rPr lang="th-TH" sz="1100"/>
            <a:t>+พริ้นท์</a:t>
          </a:r>
          <a:endParaRPr lang="en-US" sz="1100"/>
        </a:p>
      </xdr:txBody>
    </xdr:sp>
    <xdr:clientData/>
  </xdr:twoCellAnchor>
  <xdr:twoCellAnchor>
    <xdr:from>
      <xdr:col>19</xdr:col>
      <xdr:colOff>243140</xdr:colOff>
      <xdr:row>13</xdr:row>
      <xdr:rowOff>99753</xdr:rowOff>
    </xdr:from>
    <xdr:to>
      <xdr:col>22</xdr:col>
      <xdr:colOff>380300</xdr:colOff>
      <xdr:row>27</xdr:row>
      <xdr:rowOff>153093</xdr:rowOff>
    </xdr:to>
    <xdr:sp macro="" textlink="">
      <xdr:nvSpPr>
        <xdr:cNvPr id="41" name="TextBox 40">
          <a:extLst>
            <a:ext uri="{FF2B5EF4-FFF2-40B4-BE49-F238E27FC236}">
              <a16:creationId xmlns:a16="http://schemas.microsoft.com/office/drawing/2014/main" id="{D1CFF1AC-61E1-8591-AD73-C0D1D3AAE85B}"/>
            </a:ext>
          </a:extLst>
        </xdr:cNvPr>
        <xdr:cNvSpPr txBox="1"/>
      </xdr:nvSpPr>
      <xdr:spPr>
        <a:xfrm>
          <a:off x="11825540" y="2441171"/>
          <a:ext cx="1965960" cy="2574867"/>
        </a:xfrm>
        <a:prstGeom prst="rect">
          <a:avLst/>
        </a:prstGeom>
        <a:solidFill>
          <a:schemeClr val="accent1">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a:p>
          <a:endParaRPr lang="en-US" sz="1100"/>
        </a:p>
      </xdr:txBody>
    </xdr:sp>
    <xdr:clientData/>
  </xdr:twoCellAnchor>
  <xdr:twoCellAnchor editAs="oneCell">
    <xdr:from>
      <xdr:col>16</xdr:col>
      <xdr:colOff>266000</xdr:colOff>
      <xdr:row>15</xdr:row>
      <xdr:rowOff>137099</xdr:rowOff>
    </xdr:from>
    <xdr:to>
      <xdr:col>18</xdr:col>
      <xdr:colOff>296480</xdr:colOff>
      <xdr:row>25</xdr:row>
      <xdr:rowOff>54451</xdr:rowOff>
    </xdr:to>
    <xdr:pic>
      <xdr:nvPicPr>
        <xdr:cNvPr id="42" name="Picture 41">
          <a:extLst>
            <a:ext uri="{FF2B5EF4-FFF2-40B4-BE49-F238E27FC236}">
              <a16:creationId xmlns:a16="http://schemas.microsoft.com/office/drawing/2014/main" id="{3B31AA8E-9CEA-6C89-1CC2-D53B762BD1B0}"/>
            </a:ext>
          </a:extLst>
        </xdr:cNvPr>
        <xdr:cNvPicPr>
          <a:picLocks noChangeAspect="1"/>
        </xdr:cNvPicPr>
      </xdr:nvPicPr>
      <xdr:blipFill>
        <a:blip xmlns:r="http://schemas.openxmlformats.org/officeDocument/2006/relationships" r:embed="rId1"/>
        <a:stretch>
          <a:fillRect/>
        </a:stretch>
      </xdr:blipFill>
      <xdr:spPr>
        <a:xfrm>
          <a:off x="10019600" y="2838735"/>
          <a:ext cx="1249680" cy="1718443"/>
        </a:xfrm>
        <a:prstGeom prst="rect">
          <a:avLst/>
        </a:prstGeom>
      </xdr:spPr>
    </xdr:pic>
    <xdr:clientData/>
  </xdr:twoCellAnchor>
  <xdr:twoCellAnchor>
    <xdr:from>
      <xdr:col>19</xdr:col>
      <xdr:colOff>471740</xdr:colOff>
      <xdr:row>16</xdr:row>
      <xdr:rowOff>64424</xdr:rowOff>
    </xdr:from>
    <xdr:to>
      <xdr:col>22</xdr:col>
      <xdr:colOff>151700</xdr:colOff>
      <xdr:row>18</xdr:row>
      <xdr:rowOff>33943</xdr:rowOff>
    </xdr:to>
    <xdr:sp macro="" textlink="">
      <xdr:nvSpPr>
        <xdr:cNvPr id="43" name="TextBox 42">
          <a:extLst>
            <a:ext uri="{FF2B5EF4-FFF2-40B4-BE49-F238E27FC236}">
              <a16:creationId xmlns:a16="http://schemas.microsoft.com/office/drawing/2014/main" id="{3417E8B8-5AAE-38E3-51F7-6F88412468BD}"/>
            </a:ext>
          </a:extLst>
        </xdr:cNvPr>
        <xdr:cNvSpPr txBox="1"/>
      </xdr:nvSpPr>
      <xdr:spPr>
        <a:xfrm>
          <a:off x="12054140" y="2946169"/>
          <a:ext cx="1508760" cy="32973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th-TH" sz="1100"/>
            <a:t>ทำสัญญาเสร็จเรียบร้อย</a:t>
          </a:r>
          <a:endParaRPr lang="en-US" sz="1100"/>
        </a:p>
      </xdr:txBody>
    </xdr:sp>
    <xdr:clientData/>
  </xdr:twoCellAnchor>
  <xdr:twoCellAnchor editAs="oneCell">
    <xdr:from>
      <xdr:col>15</xdr:col>
      <xdr:colOff>553184</xdr:colOff>
      <xdr:row>32</xdr:row>
      <xdr:rowOff>76201</xdr:rowOff>
    </xdr:from>
    <xdr:to>
      <xdr:col>18</xdr:col>
      <xdr:colOff>556407</xdr:colOff>
      <xdr:row>38</xdr:row>
      <xdr:rowOff>97973</xdr:rowOff>
    </xdr:to>
    <xdr:pic>
      <xdr:nvPicPr>
        <xdr:cNvPr id="44" name="Picture 43">
          <a:extLst>
            <a:ext uri="{FF2B5EF4-FFF2-40B4-BE49-F238E27FC236}">
              <a16:creationId xmlns:a16="http://schemas.microsoft.com/office/drawing/2014/main" id="{D68B2E5E-C408-355B-F14E-55D46852379C}"/>
            </a:ext>
          </a:extLst>
        </xdr:cNvPr>
        <xdr:cNvPicPr>
          <a:picLocks noChangeAspect="1"/>
        </xdr:cNvPicPr>
      </xdr:nvPicPr>
      <xdr:blipFill>
        <a:blip xmlns:r="http://schemas.openxmlformats.org/officeDocument/2006/relationships" r:embed="rId2"/>
        <a:stretch>
          <a:fillRect/>
        </a:stretch>
      </xdr:blipFill>
      <xdr:spPr>
        <a:xfrm>
          <a:off x="9697184" y="5839692"/>
          <a:ext cx="1832023" cy="1102426"/>
        </a:xfrm>
        <a:prstGeom prst="rect">
          <a:avLst/>
        </a:prstGeom>
      </xdr:spPr>
    </xdr:pic>
    <xdr:clientData/>
  </xdr:twoCellAnchor>
  <xdr:twoCellAnchor>
    <xdr:from>
      <xdr:col>1</xdr:col>
      <xdr:colOff>270285</xdr:colOff>
      <xdr:row>7</xdr:row>
      <xdr:rowOff>40532</xdr:rowOff>
    </xdr:from>
    <xdr:to>
      <xdr:col>3</xdr:col>
      <xdr:colOff>544605</xdr:colOff>
      <xdr:row>8</xdr:row>
      <xdr:rowOff>90288</xdr:rowOff>
    </xdr:to>
    <xdr:sp macro="" textlink="">
      <xdr:nvSpPr>
        <xdr:cNvPr id="45" name="TextBox 44">
          <a:extLst>
            <a:ext uri="{FF2B5EF4-FFF2-40B4-BE49-F238E27FC236}">
              <a16:creationId xmlns:a16="http://schemas.microsoft.com/office/drawing/2014/main" id="{F068550D-5F38-5FEC-F1CC-9E002CF0F432}"/>
            </a:ext>
          </a:extLst>
        </xdr:cNvPr>
        <xdr:cNvSpPr txBox="1"/>
      </xdr:nvSpPr>
      <xdr:spPr>
        <a:xfrm>
          <a:off x="879885" y="1295591"/>
          <a:ext cx="1493520" cy="2290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th-TH" sz="1100"/>
            <a:t>เบิกของ</a:t>
          </a:r>
          <a:endParaRPr lang="en-US" sz="1100"/>
        </a:p>
      </xdr:txBody>
    </xdr:sp>
    <xdr:clientData/>
  </xdr:twoCellAnchor>
  <xdr:twoCellAnchor>
    <xdr:from>
      <xdr:col>7</xdr:col>
      <xdr:colOff>459377</xdr:colOff>
      <xdr:row>61</xdr:row>
      <xdr:rowOff>163285</xdr:rowOff>
    </xdr:from>
    <xdr:to>
      <xdr:col>10</xdr:col>
      <xdr:colOff>596537</xdr:colOff>
      <xdr:row>78</xdr:row>
      <xdr:rowOff>21771</xdr:rowOff>
    </xdr:to>
    <xdr:sp macro="" textlink="">
      <xdr:nvSpPr>
        <xdr:cNvPr id="46" name="TextBox 45">
          <a:extLst>
            <a:ext uri="{FF2B5EF4-FFF2-40B4-BE49-F238E27FC236}">
              <a16:creationId xmlns:a16="http://schemas.microsoft.com/office/drawing/2014/main" id="{336D3B63-C0BE-079A-3CBB-F1478916680C}"/>
            </a:ext>
          </a:extLst>
        </xdr:cNvPr>
        <xdr:cNvSpPr txBox="1"/>
      </xdr:nvSpPr>
      <xdr:spPr>
        <a:xfrm>
          <a:off x="4726577" y="11783785"/>
          <a:ext cx="1965960" cy="3096986"/>
        </a:xfrm>
        <a:prstGeom prst="rect">
          <a:avLst/>
        </a:prstGeom>
        <a:solidFill>
          <a:schemeClr val="accent1">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a:p>
          <a:endParaRPr lang="en-US" sz="1100"/>
        </a:p>
      </xdr:txBody>
    </xdr:sp>
    <xdr:clientData/>
  </xdr:twoCellAnchor>
  <xdr:twoCellAnchor>
    <xdr:from>
      <xdr:col>7</xdr:col>
      <xdr:colOff>525780</xdr:colOff>
      <xdr:row>62</xdr:row>
      <xdr:rowOff>20682</xdr:rowOff>
    </xdr:from>
    <xdr:to>
      <xdr:col>10</xdr:col>
      <xdr:colOff>190500</xdr:colOff>
      <xdr:row>63</xdr:row>
      <xdr:rowOff>76200</xdr:rowOff>
    </xdr:to>
    <xdr:sp macro="" textlink="">
      <xdr:nvSpPr>
        <xdr:cNvPr id="47" name="TextBox 46">
          <a:extLst>
            <a:ext uri="{FF2B5EF4-FFF2-40B4-BE49-F238E27FC236}">
              <a16:creationId xmlns:a16="http://schemas.microsoft.com/office/drawing/2014/main" id="{914D10F2-8B90-332B-8E13-0080388E0DE1}"/>
            </a:ext>
          </a:extLst>
        </xdr:cNvPr>
        <xdr:cNvSpPr txBox="1"/>
      </xdr:nvSpPr>
      <xdr:spPr>
        <a:xfrm>
          <a:off x="4792980" y="11831682"/>
          <a:ext cx="1493520" cy="24601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th-TH" sz="1100"/>
            <a:t>เบิกของ</a:t>
          </a:r>
          <a:endParaRPr lang="en-US" sz="1100"/>
        </a:p>
      </xdr:txBody>
    </xdr:sp>
    <xdr:clientData/>
  </xdr:twoCellAnchor>
  <xdr:twoCellAnchor>
    <xdr:from>
      <xdr:col>8</xdr:col>
      <xdr:colOff>329838</xdr:colOff>
      <xdr:row>64</xdr:row>
      <xdr:rowOff>20682</xdr:rowOff>
    </xdr:from>
    <xdr:to>
      <xdr:col>10</xdr:col>
      <xdr:colOff>402771</xdr:colOff>
      <xdr:row>72</xdr:row>
      <xdr:rowOff>87086</xdr:rowOff>
    </xdr:to>
    <xdr:sp macro="" textlink="">
      <xdr:nvSpPr>
        <xdr:cNvPr id="48" name="TextBox 47">
          <a:extLst>
            <a:ext uri="{FF2B5EF4-FFF2-40B4-BE49-F238E27FC236}">
              <a16:creationId xmlns:a16="http://schemas.microsoft.com/office/drawing/2014/main" id="{A818C087-8C89-C165-3F3C-5C202CD2C86F}"/>
            </a:ext>
          </a:extLst>
        </xdr:cNvPr>
        <xdr:cNvSpPr txBox="1"/>
      </xdr:nvSpPr>
      <xdr:spPr>
        <a:xfrm>
          <a:off x="5206638" y="12212682"/>
          <a:ext cx="1292133" cy="159040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th-TH" sz="1100"/>
            <a:t>บัตร</a:t>
          </a:r>
        </a:p>
        <a:p>
          <a:pPr algn="l"/>
          <a:r>
            <a:rPr lang="th-TH" sz="1100"/>
            <a:t>กุญแจ</a:t>
          </a:r>
        </a:p>
        <a:p>
          <a:pPr algn="l"/>
          <a:r>
            <a:rPr lang="th-TH" sz="1100"/>
            <a:t>ฝักบัว</a:t>
          </a:r>
        </a:p>
        <a:p>
          <a:pPr algn="l"/>
          <a:r>
            <a:rPr lang="th-TH" sz="1100"/>
            <a:t>สายฝักบัว</a:t>
          </a:r>
        </a:p>
        <a:p>
          <a:pPr algn="l"/>
          <a:r>
            <a:rPr lang="th-TH" sz="1100"/>
            <a:t>ก๊อก</a:t>
          </a:r>
        </a:p>
        <a:p>
          <a:pPr algn="l"/>
          <a:r>
            <a:rPr lang="th-TH" sz="1100"/>
            <a:t>สายก๊อก</a:t>
          </a:r>
        </a:p>
        <a:p>
          <a:pPr algn="l"/>
          <a:r>
            <a:rPr lang="th-TH" sz="1100"/>
            <a:t>ก๊อกล้างจาน</a:t>
          </a:r>
        </a:p>
        <a:p>
          <a:pPr algn="l"/>
          <a:r>
            <a:rPr lang="th-TH" sz="1100"/>
            <a:t>สายก๊อกล้างจาน</a:t>
          </a:r>
          <a:endParaRPr lang="en-US" sz="1100"/>
        </a:p>
      </xdr:txBody>
    </xdr:sp>
    <xdr:clientData/>
  </xdr:twoCellAnchor>
  <xdr:twoCellAnchor>
    <xdr:from>
      <xdr:col>8</xdr:col>
      <xdr:colOff>14153</xdr:colOff>
      <xdr:row>64</xdr:row>
      <xdr:rowOff>20682</xdr:rowOff>
    </xdr:from>
    <xdr:to>
      <xdr:col>8</xdr:col>
      <xdr:colOff>239486</xdr:colOff>
      <xdr:row>72</xdr:row>
      <xdr:rowOff>87086</xdr:rowOff>
    </xdr:to>
    <xdr:sp macro="" textlink="">
      <xdr:nvSpPr>
        <xdr:cNvPr id="49" name="TextBox 48">
          <a:extLst>
            <a:ext uri="{FF2B5EF4-FFF2-40B4-BE49-F238E27FC236}">
              <a16:creationId xmlns:a16="http://schemas.microsoft.com/office/drawing/2014/main" id="{D242C06C-4D66-E3E1-BFF8-7FC5F0331C57}"/>
            </a:ext>
          </a:extLst>
        </xdr:cNvPr>
        <xdr:cNvSpPr txBox="1"/>
      </xdr:nvSpPr>
      <xdr:spPr>
        <a:xfrm>
          <a:off x="4890953" y="12212682"/>
          <a:ext cx="225333" cy="159040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endParaRPr lang="en-US" sz="1100"/>
        </a:p>
      </xdr:txBody>
    </xdr:sp>
    <xdr:clientData/>
  </xdr:twoCellAnchor>
  <xdr:twoCellAnchor>
    <xdr:from>
      <xdr:col>8</xdr:col>
      <xdr:colOff>486592</xdr:colOff>
      <xdr:row>75</xdr:row>
      <xdr:rowOff>92528</xdr:rowOff>
    </xdr:from>
    <xdr:to>
      <xdr:col>9</xdr:col>
      <xdr:colOff>158932</xdr:colOff>
      <xdr:row>76</xdr:row>
      <xdr:rowOff>183968</xdr:rowOff>
    </xdr:to>
    <xdr:sp macro="" textlink="">
      <xdr:nvSpPr>
        <xdr:cNvPr id="50" name="TextBox 49">
          <a:extLst>
            <a:ext uri="{FF2B5EF4-FFF2-40B4-BE49-F238E27FC236}">
              <a16:creationId xmlns:a16="http://schemas.microsoft.com/office/drawing/2014/main" id="{1A9EB78C-148C-2229-429C-261DA46E6867}"/>
            </a:ext>
          </a:extLst>
        </xdr:cNvPr>
        <xdr:cNvSpPr txBox="1"/>
      </xdr:nvSpPr>
      <xdr:spPr>
        <a:xfrm>
          <a:off x="5363392" y="14380028"/>
          <a:ext cx="281940" cy="2819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100"/>
            <a:t>x</a:t>
          </a:r>
        </a:p>
      </xdr:txBody>
    </xdr:sp>
    <xdr:clientData/>
  </xdr:twoCellAnchor>
  <xdr:twoCellAnchor>
    <xdr:from>
      <xdr:col>9</xdr:col>
      <xdr:colOff>242753</xdr:colOff>
      <xdr:row>75</xdr:row>
      <xdr:rowOff>108857</xdr:rowOff>
    </xdr:from>
    <xdr:to>
      <xdr:col>10</xdr:col>
      <xdr:colOff>413658</xdr:colOff>
      <xdr:row>77</xdr:row>
      <xdr:rowOff>21772</xdr:rowOff>
    </xdr:to>
    <xdr:sp macro="" textlink="">
      <xdr:nvSpPr>
        <xdr:cNvPr id="51" name="TextBox 50">
          <a:extLst>
            <a:ext uri="{FF2B5EF4-FFF2-40B4-BE49-F238E27FC236}">
              <a16:creationId xmlns:a16="http://schemas.microsoft.com/office/drawing/2014/main" id="{D249AEEB-7926-F1C5-8FD3-561F2D80D958}"/>
            </a:ext>
          </a:extLst>
        </xdr:cNvPr>
        <xdr:cNvSpPr txBox="1"/>
      </xdr:nvSpPr>
      <xdr:spPr>
        <a:xfrm>
          <a:off x="5729153" y="14396357"/>
          <a:ext cx="780505" cy="29391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th-TH" sz="1100"/>
            <a:t>ตกลง</a:t>
          </a:r>
          <a:endParaRPr lang="en-US" sz="1100"/>
        </a:p>
      </xdr:txBody>
    </xdr:sp>
    <xdr:clientData/>
  </xdr:twoCellAnchor>
  <xdr:twoCellAnchor>
    <xdr:from>
      <xdr:col>12</xdr:col>
      <xdr:colOff>176348</xdr:colOff>
      <xdr:row>62</xdr:row>
      <xdr:rowOff>-1</xdr:rowOff>
    </xdr:from>
    <xdr:to>
      <xdr:col>15</xdr:col>
      <xdr:colOff>313508</xdr:colOff>
      <xdr:row>76</xdr:row>
      <xdr:rowOff>55516</xdr:rowOff>
    </xdr:to>
    <xdr:sp macro="" textlink="">
      <xdr:nvSpPr>
        <xdr:cNvPr id="52" name="TextBox 51">
          <a:extLst>
            <a:ext uri="{FF2B5EF4-FFF2-40B4-BE49-F238E27FC236}">
              <a16:creationId xmlns:a16="http://schemas.microsoft.com/office/drawing/2014/main" id="{EDC8AB63-062F-C77D-6FC0-D2821F0F9D6E}"/>
            </a:ext>
          </a:extLst>
        </xdr:cNvPr>
        <xdr:cNvSpPr txBox="1"/>
      </xdr:nvSpPr>
      <xdr:spPr>
        <a:xfrm>
          <a:off x="7491548" y="11810999"/>
          <a:ext cx="1965960" cy="2722517"/>
        </a:xfrm>
        <a:prstGeom prst="rect">
          <a:avLst/>
        </a:prstGeom>
        <a:solidFill>
          <a:schemeClr val="accent1">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a:p>
          <a:endParaRPr lang="en-US" sz="1100"/>
        </a:p>
      </xdr:txBody>
    </xdr:sp>
    <xdr:clientData/>
  </xdr:twoCellAnchor>
  <xdr:twoCellAnchor>
    <xdr:from>
      <xdr:col>12</xdr:col>
      <xdr:colOff>410391</xdr:colOff>
      <xdr:row>63</xdr:row>
      <xdr:rowOff>142603</xdr:rowOff>
    </xdr:from>
    <xdr:to>
      <xdr:col>15</xdr:col>
      <xdr:colOff>90351</xdr:colOff>
      <xdr:row>65</xdr:row>
      <xdr:rowOff>104503</xdr:rowOff>
    </xdr:to>
    <xdr:sp macro="" textlink="">
      <xdr:nvSpPr>
        <xdr:cNvPr id="53" name="TextBox 52">
          <a:extLst>
            <a:ext uri="{FF2B5EF4-FFF2-40B4-BE49-F238E27FC236}">
              <a16:creationId xmlns:a16="http://schemas.microsoft.com/office/drawing/2014/main" id="{FC632340-2630-ECB9-C002-F4EB9C7F3C43}"/>
            </a:ext>
          </a:extLst>
        </xdr:cNvPr>
        <xdr:cNvSpPr txBox="1"/>
      </xdr:nvSpPr>
      <xdr:spPr>
        <a:xfrm>
          <a:off x="7725591" y="12144103"/>
          <a:ext cx="1508760" cy="342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th-TH" sz="1100"/>
            <a:t>เบิกเรียบร้อย</a:t>
          </a:r>
          <a:endParaRPr lang="en-US" sz="1100"/>
        </a:p>
      </xdr:txBody>
    </xdr:sp>
    <xdr:clientData/>
  </xdr:twoCellAnchor>
  <xdr:twoCellAnchor>
    <xdr:from>
      <xdr:col>8</xdr:col>
      <xdr:colOff>160020</xdr:colOff>
      <xdr:row>73</xdr:row>
      <xdr:rowOff>1088</xdr:rowOff>
    </xdr:from>
    <xdr:to>
      <xdr:col>10</xdr:col>
      <xdr:colOff>449580</xdr:colOff>
      <xdr:row>74</xdr:row>
      <xdr:rowOff>155665</xdr:rowOff>
    </xdr:to>
    <xdr:sp macro="" textlink="">
      <xdr:nvSpPr>
        <xdr:cNvPr id="54" name="TextBox 53">
          <a:extLst>
            <a:ext uri="{FF2B5EF4-FFF2-40B4-BE49-F238E27FC236}">
              <a16:creationId xmlns:a16="http://schemas.microsoft.com/office/drawing/2014/main" id="{F35396D2-07C3-85AB-8491-2389DC9C347F}"/>
            </a:ext>
          </a:extLst>
        </xdr:cNvPr>
        <xdr:cNvSpPr txBox="1"/>
      </xdr:nvSpPr>
      <xdr:spPr>
        <a:xfrm>
          <a:off x="5036820" y="13907588"/>
          <a:ext cx="1508760" cy="34507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th-TH" sz="1100"/>
            <a:t>ห้องที่เบิก</a:t>
          </a:r>
          <a:endParaRPr lang="en-US" sz="1100"/>
        </a:p>
      </xdr:txBody>
    </xdr:sp>
    <xdr:clientData/>
  </xdr:twoCellAnchor>
  <xdr:twoCellAnchor>
    <xdr:from>
      <xdr:col>12</xdr:col>
      <xdr:colOff>410390</xdr:colOff>
      <xdr:row>67</xdr:row>
      <xdr:rowOff>1089</xdr:rowOff>
    </xdr:from>
    <xdr:to>
      <xdr:col>15</xdr:col>
      <xdr:colOff>163285</xdr:colOff>
      <xdr:row>69</xdr:row>
      <xdr:rowOff>76200</xdr:rowOff>
    </xdr:to>
    <xdr:sp macro="" textlink="">
      <xdr:nvSpPr>
        <xdr:cNvPr id="55" name="TextBox 54">
          <a:extLst>
            <a:ext uri="{FF2B5EF4-FFF2-40B4-BE49-F238E27FC236}">
              <a16:creationId xmlns:a16="http://schemas.microsoft.com/office/drawing/2014/main" id="{04146059-AB63-3794-F1E3-03FB7A57744F}"/>
            </a:ext>
          </a:extLst>
        </xdr:cNvPr>
        <xdr:cNvSpPr txBox="1"/>
      </xdr:nvSpPr>
      <xdr:spPr>
        <a:xfrm>
          <a:off x="7725590" y="12764589"/>
          <a:ext cx="1581695" cy="45611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th-TH" sz="1100"/>
            <a:t>คีย์การ์ด</a:t>
          </a:r>
          <a:r>
            <a:rPr lang="th-TH" sz="1100" baseline="0"/>
            <a:t> หมายเลข </a:t>
          </a:r>
          <a:r>
            <a:rPr lang="en-US" sz="1100" baseline="0"/>
            <a:t>xxxxxxxx-x-3</a:t>
          </a:r>
          <a:endParaRPr lang="en-US" sz="1100"/>
        </a:p>
      </xdr:txBody>
    </xdr:sp>
    <xdr:clientData/>
  </xdr:twoCellAnchor>
  <xdr:twoCellAnchor>
    <xdr:from>
      <xdr:col>3</xdr:col>
      <xdr:colOff>535641</xdr:colOff>
      <xdr:row>12</xdr:row>
      <xdr:rowOff>41877</xdr:rowOff>
    </xdr:from>
    <xdr:to>
      <xdr:col>8</xdr:col>
      <xdr:colOff>158750</xdr:colOff>
      <xdr:row>45</xdr:row>
      <xdr:rowOff>53134</xdr:rowOff>
    </xdr:to>
    <xdr:cxnSp macro="">
      <xdr:nvCxnSpPr>
        <xdr:cNvPr id="57" name="Connector: Elbow 56">
          <a:extLst>
            <a:ext uri="{FF2B5EF4-FFF2-40B4-BE49-F238E27FC236}">
              <a16:creationId xmlns:a16="http://schemas.microsoft.com/office/drawing/2014/main" id="{4F69C357-C466-2028-2E7E-933C2C98FA82}"/>
            </a:ext>
          </a:extLst>
        </xdr:cNvPr>
        <xdr:cNvCxnSpPr>
          <a:stCxn id="121" idx="3"/>
          <a:endCxn id="168" idx="1"/>
        </xdr:cNvCxnSpPr>
      </xdr:nvCxnSpPr>
      <xdr:spPr>
        <a:xfrm>
          <a:off x="2345391" y="2327877"/>
          <a:ext cx="2639359" cy="6297757"/>
        </a:xfrm>
        <a:prstGeom prst="bentConnector3">
          <a:avLst>
            <a:gd name="adj1" fmla="val 69247"/>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544605</xdr:colOff>
      <xdr:row>7</xdr:row>
      <xdr:rowOff>160660</xdr:rowOff>
    </xdr:from>
    <xdr:to>
      <xdr:col>7</xdr:col>
      <xdr:colOff>459377</xdr:colOff>
      <xdr:row>69</xdr:row>
      <xdr:rowOff>187778</xdr:rowOff>
    </xdr:to>
    <xdr:cxnSp macro="">
      <xdr:nvCxnSpPr>
        <xdr:cNvPr id="58" name="Connector: Elbow 57">
          <a:extLst>
            <a:ext uri="{FF2B5EF4-FFF2-40B4-BE49-F238E27FC236}">
              <a16:creationId xmlns:a16="http://schemas.microsoft.com/office/drawing/2014/main" id="{6EF1F0D8-7783-1F96-E40D-91A29940B662}"/>
            </a:ext>
          </a:extLst>
        </xdr:cNvPr>
        <xdr:cNvCxnSpPr>
          <a:stCxn id="45" idx="3"/>
          <a:endCxn id="46" idx="1"/>
        </xdr:cNvCxnSpPr>
      </xdr:nvCxnSpPr>
      <xdr:spPr>
        <a:xfrm>
          <a:off x="2373405" y="1494160"/>
          <a:ext cx="2353172" cy="11838118"/>
        </a:xfrm>
        <a:prstGeom prst="bentConnector3">
          <a:avLst>
            <a:gd name="adj1" fmla="val 50000"/>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207819</xdr:colOff>
      <xdr:row>15</xdr:row>
      <xdr:rowOff>72044</xdr:rowOff>
    </xdr:from>
    <xdr:to>
      <xdr:col>15</xdr:col>
      <xdr:colOff>559715</xdr:colOff>
      <xdr:row>31</xdr:row>
      <xdr:rowOff>12816</xdr:rowOff>
    </xdr:to>
    <xdr:cxnSp macro="">
      <xdr:nvCxnSpPr>
        <xdr:cNvPr id="61" name="Connector: Elbow 60">
          <a:extLst>
            <a:ext uri="{FF2B5EF4-FFF2-40B4-BE49-F238E27FC236}">
              <a16:creationId xmlns:a16="http://schemas.microsoft.com/office/drawing/2014/main" id="{ED82D91D-ABAC-E8D7-3965-01F8CEA60FF9}"/>
            </a:ext>
          </a:extLst>
        </xdr:cNvPr>
        <xdr:cNvCxnSpPr>
          <a:stCxn id="28" idx="2"/>
          <a:endCxn id="31" idx="1"/>
        </xdr:cNvCxnSpPr>
      </xdr:nvCxnSpPr>
      <xdr:spPr>
        <a:xfrm rot="16200000" flipH="1">
          <a:off x="6897308" y="2789791"/>
          <a:ext cx="2822518" cy="2790296"/>
        </a:xfrm>
        <a:prstGeom prst="bentConnector2">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222249</xdr:colOff>
      <xdr:row>14</xdr:row>
      <xdr:rowOff>126423</xdr:rowOff>
    </xdr:from>
    <xdr:to>
      <xdr:col>15</xdr:col>
      <xdr:colOff>578420</xdr:colOff>
      <xdr:row>14</xdr:row>
      <xdr:rowOff>137304</xdr:rowOff>
    </xdr:to>
    <xdr:cxnSp macro="">
      <xdr:nvCxnSpPr>
        <xdr:cNvPr id="64" name="Connector: Elbow 63">
          <a:extLst>
            <a:ext uri="{FF2B5EF4-FFF2-40B4-BE49-F238E27FC236}">
              <a16:creationId xmlns:a16="http://schemas.microsoft.com/office/drawing/2014/main" id="{B756B7FD-BFF6-31E3-FD6B-DBA06ED8C94C}"/>
            </a:ext>
          </a:extLst>
        </xdr:cNvPr>
        <xdr:cNvCxnSpPr>
          <a:stCxn id="29" idx="3"/>
          <a:endCxn id="38" idx="1"/>
        </xdr:cNvCxnSpPr>
      </xdr:nvCxnSpPr>
      <xdr:spPr>
        <a:xfrm flipV="1">
          <a:off x="8064499" y="2793423"/>
          <a:ext cx="1562671" cy="10881"/>
        </a:xfrm>
        <a:prstGeom prst="bentConnector3">
          <a:avLst>
            <a:gd name="adj1" fmla="val 50000"/>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437795</xdr:colOff>
      <xdr:row>34</xdr:row>
      <xdr:rowOff>157300</xdr:rowOff>
    </xdr:from>
    <xdr:to>
      <xdr:col>19</xdr:col>
      <xdr:colOff>445415</xdr:colOff>
      <xdr:row>42</xdr:row>
      <xdr:rowOff>172539</xdr:rowOff>
    </xdr:to>
    <xdr:cxnSp macro="">
      <xdr:nvCxnSpPr>
        <xdr:cNvPr id="67" name="Connector: Elbow 66">
          <a:extLst>
            <a:ext uri="{FF2B5EF4-FFF2-40B4-BE49-F238E27FC236}">
              <a16:creationId xmlns:a16="http://schemas.microsoft.com/office/drawing/2014/main" id="{A0E442A0-8741-CE8F-D3F9-A2C4224E3988}"/>
            </a:ext>
          </a:extLst>
        </xdr:cNvPr>
        <xdr:cNvCxnSpPr>
          <a:stCxn id="33" idx="3"/>
          <a:endCxn id="36" idx="1"/>
        </xdr:cNvCxnSpPr>
      </xdr:nvCxnSpPr>
      <xdr:spPr>
        <a:xfrm flipV="1">
          <a:off x="11410595" y="6281009"/>
          <a:ext cx="617220" cy="1456112"/>
        </a:xfrm>
        <a:prstGeom prst="bentConnector3">
          <a:avLst>
            <a:gd name="adj1" fmla="val 50000"/>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517460</xdr:colOff>
      <xdr:row>17</xdr:row>
      <xdr:rowOff>49183</xdr:rowOff>
    </xdr:from>
    <xdr:to>
      <xdr:col>19</xdr:col>
      <xdr:colOff>471740</xdr:colOff>
      <xdr:row>26</xdr:row>
      <xdr:rowOff>71995</xdr:rowOff>
    </xdr:to>
    <xdr:cxnSp macro="">
      <xdr:nvCxnSpPr>
        <xdr:cNvPr id="70" name="Connector: Elbow 69">
          <a:extLst>
            <a:ext uri="{FF2B5EF4-FFF2-40B4-BE49-F238E27FC236}">
              <a16:creationId xmlns:a16="http://schemas.microsoft.com/office/drawing/2014/main" id="{20D07F04-5BA7-DFAC-C1FB-139659224CE5}"/>
            </a:ext>
          </a:extLst>
        </xdr:cNvPr>
        <xdr:cNvCxnSpPr>
          <a:stCxn id="40" idx="3"/>
          <a:endCxn id="43" idx="1"/>
        </xdr:cNvCxnSpPr>
      </xdr:nvCxnSpPr>
      <xdr:spPr>
        <a:xfrm flipV="1">
          <a:off x="11490260" y="3111038"/>
          <a:ext cx="563880" cy="1643793"/>
        </a:xfrm>
        <a:prstGeom prst="bentConnector3">
          <a:avLst>
            <a:gd name="adj1" fmla="val 50000"/>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413658</xdr:colOff>
      <xdr:row>64</xdr:row>
      <xdr:rowOff>127363</xdr:rowOff>
    </xdr:from>
    <xdr:to>
      <xdr:col>12</xdr:col>
      <xdr:colOff>410391</xdr:colOff>
      <xdr:row>76</xdr:row>
      <xdr:rowOff>65315</xdr:rowOff>
    </xdr:to>
    <xdr:cxnSp macro="">
      <xdr:nvCxnSpPr>
        <xdr:cNvPr id="73" name="Connector: Elbow 72">
          <a:extLst>
            <a:ext uri="{FF2B5EF4-FFF2-40B4-BE49-F238E27FC236}">
              <a16:creationId xmlns:a16="http://schemas.microsoft.com/office/drawing/2014/main" id="{D6B63B90-9D37-4C16-BCC8-3F2B494770C3}"/>
            </a:ext>
          </a:extLst>
        </xdr:cNvPr>
        <xdr:cNvCxnSpPr>
          <a:stCxn id="51" idx="3"/>
          <a:endCxn id="53" idx="1"/>
        </xdr:cNvCxnSpPr>
      </xdr:nvCxnSpPr>
      <xdr:spPr>
        <a:xfrm flipV="1">
          <a:off x="6509658" y="12319363"/>
          <a:ext cx="1215933" cy="2223952"/>
        </a:xfrm>
        <a:prstGeom prst="bentConnector3">
          <a:avLst>
            <a:gd name="adj1" fmla="val 50000"/>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306145</xdr:colOff>
      <xdr:row>13</xdr:row>
      <xdr:rowOff>105845</xdr:rowOff>
    </xdr:from>
    <xdr:to>
      <xdr:col>3</xdr:col>
      <xdr:colOff>580465</xdr:colOff>
      <xdr:row>14</xdr:row>
      <xdr:rowOff>161363</xdr:rowOff>
    </xdr:to>
    <xdr:sp macro="" textlink="">
      <xdr:nvSpPr>
        <xdr:cNvPr id="77" name="TextBox 76">
          <a:extLst>
            <a:ext uri="{FF2B5EF4-FFF2-40B4-BE49-F238E27FC236}">
              <a16:creationId xmlns:a16="http://schemas.microsoft.com/office/drawing/2014/main" id="{9CB8D513-44E6-F37D-1763-8EBAF7BABBDE}"/>
            </a:ext>
          </a:extLst>
        </xdr:cNvPr>
        <xdr:cNvSpPr txBox="1"/>
      </xdr:nvSpPr>
      <xdr:spPr>
        <a:xfrm>
          <a:off x="915745" y="2436669"/>
          <a:ext cx="1493520" cy="234812"/>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th-TH" sz="1100"/>
            <a:t>ดู</a:t>
          </a:r>
          <a:r>
            <a:rPr lang="en-US" sz="1100"/>
            <a:t>+</a:t>
          </a:r>
          <a:r>
            <a:rPr lang="th-TH" sz="1100"/>
            <a:t>แก้ไขข้อมูล</a:t>
          </a:r>
          <a:endParaRPr lang="en-US" sz="1100"/>
        </a:p>
      </xdr:txBody>
    </xdr:sp>
    <xdr:clientData/>
  </xdr:twoCellAnchor>
  <xdr:twoCellAnchor>
    <xdr:from>
      <xdr:col>7</xdr:col>
      <xdr:colOff>448986</xdr:colOff>
      <xdr:row>100</xdr:row>
      <xdr:rowOff>28203</xdr:rowOff>
    </xdr:from>
    <xdr:to>
      <xdr:col>13</xdr:col>
      <xdr:colOff>96371</xdr:colOff>
      <xdr:row>116</xdr:row>
      <xdr:rowOff>123264</xdr:rowOff>
    </xdr:to>
    <xdr:sp macro="" textlink="">
      <xdr:nvSpPr>
        <xdr:cNvPr id="79" name="TextBox 78">
          <a:extLst>
            <a:ext uri="{FF2B5EF4-FFF2-40B4-BE49-F238E27FC236}">
              <a16:creationId xmlns:a16="http://schemas.microsoft.com/office/drawing/2014/main" id="{FA2E3A77-5077-DD39-6C9B-AEE779B4CA39}"/>
            </a:ext>
          </a:extLst>
        </xdr:cNvPr>
        <xdr:cNvSpPr txBox="1"/>
      </xdr:nvSpPr>
      <xdr:spPr>
        <a:xfrm>
          <a:off x="4716186" y="19078203"/>
          <a:ext cx="3304985" cy="3143061"/>
        </a:xfrm>
        <a:prstGeom prst="rect">
          <a:avLst/>
        </a:prstGeom>
        <a:solidFill>
          <a:schemeClr val="accent1">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a:p>
          <a:endParaRPr lang="en-US" sz="1100"/>
        </a:p>
      </xdr:txBody>
    </xdr:sp>
    <xdr:clientData/>
  </xdr:twoCellAnchor>
  <xdr:twoCellAnchor>
    <xdr:from>
      <xdr:col>7</xdr:col>
      <xdr:colOff>571499</xdr:colOff>
      <xdr:row>100</xdr:row>
      <xdr:rowOff>114300</xdr:rowOff>
    </xdr:from>
    <xdr:to>
      <xdr:col>9</xdr:col>
      <xdr:colOff>607358</xdr:colOff>
      <xdr:row>102</xdr:row>
      <xdr:rowOff>6724</xdr:rowOff>
    </xdr:to>
    <xdr:sp macro="" textlink="">
      <xdr:nvSpPr>
        <xdr:cNvPr id="80" name="TextBox 79">
          <a:extLst>
            <a:ext uri="{FF2B5EF4-FFF2-40B4-BE49-F238E27FC236}">
              <a16:creationId xmlns:a16="http://schemas.microsoft.com/office/drawing/2014/main" id="{5E3DC8FC-12D4-4A35-B6A1-BD5E55A67DB7}"/>
            </a:ext>
          </a:extLst>
        </xdr:cNvPr>
        <xdr:cNvSpPr txBox="1"/>
      </xdr:nvSpPr>
      <xdr:spPr>
        <a:xfrm>
          <a:off x="4838699" y="19164300"/>
          <a:ext cx="1255059" cy="27342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th-TH" sz="1100">
              <a:solidFill>
                <a:schemeClr val="dk1"/>
              </a:solidFill>
              <a:effectLst/>
              <a:latin typeface="+mn-lt"/>
              <a:ea typeface="+mn-ea"/>
              <a:cs typeface="+mn-cs"/>
            </a:rPr>
            <a:t>ดู</a:t>
          </a:r>
          <a:r>
            <a:rPr lang="en-US" sz="1100">
              <a:solidFill>
                <a:schemeClr val="dk1"/>
              </a:solidFill>
              <a:effectLst/>
              <a:latin typeface="+mn-lt"/>
              <a:ea typeface="+mn-ea"/>
              <a:cs typeface="+mn-cs"/>
            </a:rPr>
            <a:t>+</a:t>
          </a:r>
          <a:r>
            <a:rPr lang="th-TH" sz="1100">
              <a:solidFill>
                <a:schemeClr val="dk1"/>
              </a:solidFill>
              <a:effectLst/>
              <a:latin typeface="+mn-lt"/>
              <a:ea typeface="+mn-ea"/>
              <a:cs typeface="+mn-cs"/>
            </a:rPr>
            <a:t>แก้ไขข้อมูล</a:t>
          </a:r>
          <a:endParaRPr lang="en-US">
            <a:effectLst/>
          </a:endParaRPr>
        </a:p>
      </xdr:txBody>
    </xdr:sp>
    <xdr:clientData/>
  </xdr:twoCellAnchor>
  <xdr:twoCellAnchor>
    <xdr:from>
      <xdr:col>2</xdr:col>
      <xdr:colOff>443306</xdr:colOff>
      <xdr:row>14</xdr:row>
      <xdr:rowOff>161362</xdr:rowOff>
    </xdr:from>
    <xdr:to>
      <xdr:col>7</xdr:col>
      <xdr:colOff>571500</xdr:colOff>
      <xdr:row>101</xdr:row>
      <xdr:rowOff>60511</xdr:rowOff>
    </xdr:to>
    <xdr:cxnSp macro="">
      <xdr:nvCxnSpPr>
        <xdr:cNvPr id="81" name="Connector: Elbow 80">
          <a:extLst>
            <a:ext uri="{FF2B5EF4-FFF2-40B4-BE49-F238E27FC236}">
              <a16:creationId xmlns:a16="http://schemas.microsoft.com/office/drawing/2014/main" id="{834AC277-4ED8-0676-92C7-6086B6905B61}"/>
            </a:ext>
          </a:extLst>
        </xdr:cNvPr>
        <xdr:cNvCxnSpPr>
          <a:stCxn id="77" idx="2"/>
          <a:endCxn id="80" idx="1"/>
        </xdr:cNvCxnSpPr>
      </xdr:nvCxnSpPr>
      <xdr:spPr>
        <a:xfrm rot="16200000" flipH="1">
          <a:off x="-4985722" y="9476590"/>
          <a:ext cx="16472649" cy="3176194"/>
        </a:xfrm>
        <a:prstGeom prst="bentConnector2">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105334</xdr:colOff>
      <xdr:row>105</xdr:row>
      <xdr:rowOff>78441</xdr:rowOff>
    </xdr:from>
    <xdr:to>
      <xdr:col>9</xdr:col>
      <xdr:colOff>463924</xdr:colOff>
      <xdr:row>107</xdr:row>
      <xdr:rowOff>53724</xdr:rowOff>
    </xdr:to>
    <xdr:sp macro="" textlink="">
      <xdr:nvSpPr>
        <xdr:cNvPr id="84" name="TextBox 83">
          <a:extLst>
            <a:ext uri="{FF2B5EF4-FFF2-40B4-BE49-F238E27FC236}">
              <a16:creationId xmlns:a16="http://schemas.microsoft.com/office/drawing/2014/main" id="{65B039E3-371F-44C0-9CCA-6A5AB9CD0CCE}"/>
            </a:ext>
          </a:extLst>
        </xdr:cNvPr>
        <xdr:cNvSpPr txBox="1"/>
      </xdr:nvSpPr>
      <xdr:spPr>
        <a:xfrm>
          <a:off x="4982134" y="20080941"/>
          <a:ext cx="968190" cy="35628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th-TH" sz="1100"/>
            <a:t>ผู้เช่า</a:t>
          </a:r>
          <a:endParaRPr lang="en-US" sz="1100"/>
        </a:p>
      </xdr:txBody>
    </xdr:sp>
    <xdr:clientData/>
  </xdr:twoCellAnchor>
  <xdr:twoCellAnchor>
    <xdr:from>
      <xdr:col>8</xdr:col>
      <xdr:colOff>114299</xdr:colOff>
      <xdr:row>107</xdr:row>
      <xdr:rowOff>161364</xdr:rowOff>
    </xdr:from>
    <xdr:to>
      <xdr:col>9</xdr:col>
      <xdr:colOff>472889</xdr:colOff>
      <xdr:row>109</xdr:row>
      <xdr:rowOff>125441</xdr:rowOff>
    </xdr:to>
    <xdr:sp macro="" textlink="">
      <xdr:nvSpPr>
        <xdr:cNvPr id="85" name="TextBox 84">
          <a:extLst>
            <a:ext uri="{FF2B5EF4-FFF2-40B4-BE49-F238E27FC236}">
              <a16:creationId xmlns:a16="http://schemas.microsoft.com/office/drawing/2014/main" id="{7D4C1B3A-F1E0-35F6-2564-66EC5B225F3A}"/>
            </a:ext>
          </a:extLst>
        </xdr:cNvPr>
        <xdr:cNvSpPr txBox="1"/>
      </xdr:nvSpPr>
      <xdr:spPr>
        <a:xfrm>
          <a:off x="4991099" y="20544864"/>
          <a:ext cx="968190" cy="34507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th-TH" sz="1100"/>
            <a:t>จอดรถ</a:t>
          </a:r>
          <a:endParaRPr lang="en-US" sz="1100"/>
        </a:p>
      </xdr:txBody>
    </xdr:sp>
    <xdr:clientData/>
  </xdr:twoCellAnchor>
  <xdr:twoCellAnchor>
    <xdr:from>
      <xdr:col>8</xdr:col>
      <xdr:colOff>105334</xdr:colOff>
      <xdr:row>102</xdr:row>
      <xdr:rowOff>179295</xdr:rowOff>
    </xdr:from>
    <xdr:to>
      <xdr:col>9</xdr:col>
      <xdr:colOff>463924</xdr:colOff>
      <xdr:row>104</xdr:row>
      <xdr:rowOff>154577</xdr:rowOff>
    </xdr:to>
    <xdr:sp macro="" textlink="">
      <xdr:nvSpPr>
        <xdr:cNvPr id="87" name="TextBox 86">
          <a:extLst>
            <a:ext uri="{FF2B5EF4-FFF2-40B4-BE49-F238E27FC236}">
              <a16:creationId xmlns:a16="http://schemas.microsoft.com/office/drawing/2014/main" id="{2318ADAB-AEAA-2070-69A6-5BF069C399FC}"/>
            </a:ext>
          </a:extLst>
        </xdr:cNvPr>
        <xdr:cNvSpPr txBox="1"/>
      </xdr:nvSpPr>
      <xdr:spPr>
        <a:xfrm>
          <a:off x="4982134" y="19610295"/>
          <a:ext cx="968190" cy="356282"/>
        </a:xfrm>
        <a:prstGeom prst="rect">
          <a:avLst/>
        </a:prstGeom>
        <a:solidFill>
          <a:schemeClr val="tx1">
            <a:lumMod val="75000"/>
            <a:lumOff val="2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th-TH" sz="1100"/>
            <a:t>พนักงาน</a:t>
          </a:r>
          <a:endParaRPr lang="en-US" sz="1100"/>
        </a:p>
      </xdr:txBody>
    </xdr:sp>
    <xdr:clientData/>
  </xdr:twoCellAnchor>
  <xdr:twoCellAnchor>
    <xdr:from>
      <xdr:col>8</xdr:col>
      <xdr:colOff>123264</xdr:colOff>
      <xdr:row>110</xdr:row>
      <xdr:rowOff>105336</xdr:rowOff>
    </xdr:from>
    <xdr:to>
      <xdr:col>9</xdr:col>
      <xdr:colOff>481854</xdr:colOff>
      <xdr:row>112</xdr:row>
      <xdr:rowOff>80618</xdr:rowOff>
    </xdr:to>
    <xdr:sp macro="" textlink="">
      <xdr:nvSpPr>
        <xdr:cNvPr id="88" name="TextBox 87">
          <a:extLst>
            <a:ext uri="{FF2B5EF4-FFF2-40B4-BE49-F238E27FC236}">
              <a16:creationId xmlns:a16="http://schemas.microsoft.com/office/drawing/2014/main" id="{76D7336E-1C2E-7293-5832-D8C7A2F86C17}"/>
            </a:ext>
          </a:extLst>
        </xdr:cNvPr>
        <xdr:cNvSpPr txBox="1"/>
      </xdr:nvSpPr>
      <xdr:spPr>
        <a:xfrm>
          <a:off x="5000064" y="21060336"/>
          <a:ext cx="968190" cy="356282"/>
        </a:xfrm>
        <a:prstGeom prst="rect">
          <a:avLst/>
        </a:prstGeom>
        <a:solidFill>
          <a:schemeClr val="tx1">
            <a:lumMod val="75000"/>
            <a:lumOff val="2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th-TH" sz="1100"/>
            <a:t>ห้องพัก</a:t>
          </a:r>
          <a:endParaRPr lang="en-US" sz="1100"/>
        </a:p>
      </xdr:txBody>
    </xdr:sp>
    <xdr:clientData/>
  </xdr:twoCellAnchor>
  <xdr:twoCellAnchor>
    <xdr:from>
      <xdr:col>8</xdr:col>
      <xdr:colOff>114300</xdr:colOff>
      <xdr:row>113</xdr:row>
      <xdr:rowOff>24653</xdr:rowOff>
    </xdr:from>
    <xdr:to>
      <xdr:col>9</xdr:col>
      <xdr:colOff>472890</xdr:colOff>
      <xdr:row>114</xdr:row>
      <xdr:rowOff>182817</xdr:rowOff>
    </xdr:to>
    <xdr:sp macro="" textlink="">
      <xdr:nvSpPr>
        <xdr:cNvPr id="89" name="TextBox 88">
          <a:extLst>
            <a:ext uri="{FF2B5EF4-FFF2-40B4-BE49-F238E27FC236}">
              <a16:creationId xmlns:a16="http://schemas.microsoft.com/office/drawing/2014/main" id="{BCDF3AD1-FBF5-345B-1121-CE0D3AC7625B}"/>
            </a:ext>
          </a:extLst>
        </xdr:cNvPr>
        <xdr:cNvSpPr txBox="1"/>
      </xdr:nvSpPr>
      <xdr:spPr>
        <a:xfrm>
          <a:off x="4991100" y="21551153"/>
          <a:ext cx="968190" cy="348664"/>
        </a:xfrm>
        <a:prstGeom prst="rect">
          <a:avLst/>
        </a:prstGeom>
        <a:solidFill>
          <a:schemeClr val="tx1">
            <a:lumMod val="75000"/>
            <a:lumOff val="2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th-TH" sz="1100"/>
            <a:t>ราคาห้องพัก</a:t>
          </a:r>
          <a:endParaRPr lang="en-US" sz="1100"/>
        </a:p>
      </xdr:txBody>
    </xdr:sp>
    <xdr:clientData/>
  </xdr:twoCellAnchor>
  <xdr:twoCellAnchor>
    <xdr:from>
      <xdr:col>10</xdr:col>
      <xdr:colOff>141195</xdr:colOff>
      <xdr:row>102</xdr:row>
      <xdr:rowOff>170330</xdr:rowOff>
    </xdr:from>
    <xdr:to>
      <xdr:col>11</xdr:col>
      <xdr:colOff>499785</xdr:colOff>
      <xdr:row>104</xdr:row>
      <xdr:rowOff>134407</xdr:rowOff>
    </xdr:to>
    <xdr:sp macro="" textlink="">
      <xdr:nvSpPr>
        <xdr:cNvPr id="90" name="TextBox 89">
          <a:extLst>
            <a:ext uri="{FF2B5EF4-FFF2-40B4-BE49-F238E27FC236}">
              <a16:creationId xmlns:a16="http://schemas.microsoft.com/office/drawing/2014/main" id="{CD86EEB4-4A70-5F1C-3D24-0CD642F1509D}"/>
            </a:ext>
          </a:extLst>
        </xdr:cNvPr>
        <xdr:cNvSpPr txBox="1"/>
      </xdr:nvSpPr>
      <xdr:spPr>
        <a:xfrm>
          <a:off x="6237195" y="19601330"/>
          <a:ext cx="968190" cy="34507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th-TH" sz="1100"/>
            <a:t>สัญญาเช่า</a:t>
          </a:r>
          <a:endParaRPr lang="en-US" sz="1100"/>
        </a:p>
      </xdr:txBody>
    </xdr:sp>
    <xdr:clientData/>
  </xdr:twoCellAnchor>
  <xdr:twoCellAnchor>
    <xdr:from>
      <xdr:col>10</xdr:col>
      <xdr:colOff>141195</xdr:colOff>
      <xdr:row>105</xdr:row>
      <xdr:rowOff>123266</xdr:rowOff>
    </xdr:from>
    <xdr:to>
      <xdr:col>11</xdr:col>
      <xdr:colOff>499785</xdr:colOff>
      <xdr:row>107</xdr:row>
      <xdr:rowOff>98547</xdr:rowOff>
    </xdr:to>
    <xdr:sp macro="" textlink="">
      <xdr:nvSpPr>
        <xdr:cNvPr id="91" name="TextBox 90">
          <a:extLst>
            <a:ext uri="{FF2B5EF4-FFF2-40B4-BE49-F238E27FC236}">
              <a16:creationId xmlns:a16="http://schemas.microsoft.com/office/drawing/2014/main" id="{47D523F4-A465-31E1-9618-C563B6A702BF}"/>
            </a:ext>
          </a:extLst>
        </xdr:cNvPr>
        <xdr:cNvSpPr txBox="1"/>
      </xdr:nvSpPr>
      <xdr:spPr>
        <a:xfrm>
          <a:off x="6237195" y="20125766"/>
          <a:ext cx="968190" cy="356281"/>
        </a:xfrm>
        <a:prstGeom prst="rect">
          <a:avLst/>
        </a:prstGeom>
        <a:solidFill>
          <a:schemeClr val="tx1">
            <a:lumMod val="75000"/>
            <a:lumOff val="2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th-TH" sz="1100"/>
            <a:t>การใช้น้ำไฟ</a:t>
          </a:r>
          <a:endParaRPr lang="en-US" sz="1100"/>
        </a:p>
      </xdr:txBody>
    </xdr:sp>
    <xdr:clientData/>
  </xdr:twoCellAnchor>
  <xdr:twoCellAnchor>
    <xdr:from>
      <xdr:col>10</xdr:col>
      <xdr:colOff>141195</xdr:colOff>
      <xdr:row>108</xdr:row>
      <xdr:rowOff>69476</xdr:rowOff>
    </xdr:from>
    <xdr:to>
      <xdr:col>11</xdr:col>
      <xdr:colOff>499785</xdr:colOff>
      <xdr:row>110</xdr:row>
      <xdr:rowOff>44759</xdr:rowOff>
    </xdr:to>
    <xdr:sp macro="" textlink="">
      <xdr:nvSpPr>
        <xdr:cNvPr id="92" name="TextBox 91">
          <a:extLst>
            <a:ext uri="{FF2B5EF4-FFF2-40B4-BE49-F238E27FC236}">
              <a16:creationId xmlns:a16="http://schemas.microsoft.com/office/drawing/2014/main" id="{921655CB-806D-09CE-33D3-B7CF9D0E0553}"/>
            </a:ext>
          </a:extLst>
        </xdr:cNvPr>
        <xdr:cNvSpPr txBox="1"/>
      </xdr:nvSpPr>
      <xdr:spPr>
        <a:xfrm>
          <a:off x="6237195" y="20643476"/>
          <a:ext cx="968190" cy="35628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100"/>
            <a:t>Keycard</a:t>
          </a:r>
        </a:p>
      </xdr:txBody>
    </xdr:sp>
    <xdr:clientData/>
  </xdr:twoCellAnchor>
  <xdr:twoCellAnchor>
    <xdr:from>
      <xdr:col>10</xdr:col>
      <xdr:colOff>159123</xdr:colOff>
      <xdr:row>110</xdr:row>
      <xdr:rowOff>170330</xdr:rowOff>
    </xdr:from>
    <xdr:to>
      <xdr:col>11</xdr:col>
      <xdr:colOff>517713</xdr:colOff>
      <xdr:row>112</xdr:row>
      <xdr:rowOff>134406</xdr:rowOff>
    </xdr:to>
    <xdr:sp macro="" textlink="">
      <xdr:nvSpPr>
        <xdr:cNvPr id="93" name="TextBox 92">
          <a:extLst>
            <a:ext uri="{FF2B5EF4-FFF2-40B4-BE49-F238E27FC236}">
              <a16:creationId xmlns:a16="http://schemas.microsoft.com/office/drawing/2014/main" id="{603AB293-BEA6-BBDD-E866-A174EFD03C4A}"/>
            </a:ext>
          </a:extLst>
        </xdr:cNvPr>
        <xdr:cNvSpPr txBox="1"/>
      </xdr:nvSpPr>
      <xdr:spPr>
        <a:xfrm>
          <a:off x="6255123" y="21125330"/>
          <a:ext cx="968190" cy="34507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th-TH" sz="1100"/>
            <a:t>สินค้าคงคลัง</a:t>
          </a:r>
          <a:endParaRPr lang="en-US" sz="1100"/>
        </a:p>
      </xdr:txBody>
    </xdr:sp>
    <xdr:clientData/>
  </xdr:twoCellAnchor>
  <xdr:twoCellAnchor>
    <xdr:from>
      <xdr:col>7</xdr:col>
      <xdr:colOff>414553</xdr:colOff>
      <xdr:row>79</xdr:row>
      <xdr:rowOff>100532</xdr:rowOff>
    </xdr:from>
    <xdr:to>
      <xdr:col>10</xdr:col>
      <xdr:colOff>551713</xdr:colOff>
      <xdr:row>95</xdr:row>
      <xdr:rowOff>138312</xdr:rowOff>
    </xdr:to>
    <xdr:sp macro="" textlink="">
      <xdr:nvSpPr>
        <xdr:cNvPr id="98" name="TextBox 97">
          <a:extLst>
            <a:ext uri="{FF2B5EF4-FFF2-40B4-BE49-F238E27FC236}">
              <a16:creationId xmlns:a16="http://schemas.microsoft.com/office/drawing/2014/main" id="{8CF70706-F636-5CB0-2BF9-E962FFAF4701}"/>
            </a:ext>
          </a:extLst>
        </xdr:cNvPr>
        <xdr:cNvSpPr txBox="1"/>
      </xdr:nvSpPr>
      <xdr:spPr>
        <a:xfrm>
          <a:off x="4681753" y="15150032"/>
          <a:ext cx="1965960" cy="3085780"/>
        </a:xfrm>
        <a:prstGeom prst="rect">
          <a:avLst/>
        </a:prstGeom>
        <a:solidFill>
          <a:schemeClr val="accent1">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a:p>
          <a:endParaRPr lang="en-US" sz="1100"/>
        </a:p>
      </xdr:txBody>
    </xdr:sp>
    <xdr:clientData/>
  </xdr:twoCellAnchor>
  <xdr:twoCellAnchor>
    <xdr:from>
      <xdr:col>7</xdr:col>
      <xdr:colOff>480956</xdr:colOff>
      <xdr:row>79</xdr:row>
      <xdr:rowOff>137223</xdr:rowOff>
    </xdr:from>
    <xdr:to>
      <xdr:col>10</xdr:col>
      <xdr:colOff>145676</xdr:colOff>
      <xdr:row>81</xdr:row>
      <xdr:rowOff>13447</xdr:rowOff>
    </xdr:to>
    <xdr:sp macro="" textlink="">
      <xdr:nvSpPr>
        <xdr:cNvPr id="99" name="TextBox 98">
          <a:extLst>
            <a:ext uri="{FF2B5EF4-FFF2-40B4-BE49-F238E27FC236}">
              <a16:creationId xmlns:a16="http://schemas.microsoft.com/office/drawing/2014/main" id="{F0BD8F5E-12E4-B245-395B-695887218268}"/>
            </a:ext>
          </a:extLst>
        </xdr:cNvPr>
        <xdr:cNvSpPr txBox="1"/>
      </xdr:nvSpPr>
      <xdr:spPr>
        <a:xfrm>
          <a:off x="4748156" y="15186723"/>
          <a:ext cx="1493520" cy="25722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th-TH" sz="1100"/>
            <a:t>ของเข้า</a:t>
          </a:r>
          <a:endParaRPr lang="en-US" sz="1100"/>
        </a:p>
      </xdr:txBody>
    </xdr:sp>
    <xdr:clientData/>
  </xdr:twoCellAnchor>
  <xdr:twoCellAnchor>
    <xdr:from>
      <xdr:col>8</xdr:col>
      <xdr:colOff>285014</xdr:colOff>
      <xdr:row>81</xdr:row>
      <xdr:rowOff>137223</xdr:rowOff>
    </xdr:from>
    <xdr:to>
      <xdr:col>10</xdr:col>
      <xdr:colOff>357947</xdr:colOff>
      <xdr:row>90</xdr:row>
      <xdr:rowOff>24333</xdr:rowOff>
    </xdr:to>
    <xdr:sp macro="" textlink="">
      <xdr:nvSpPr>
        <xdr:cNvPr id="100" name="TextBox 99">
          <a:extLst>
            <a:ext uri="{FF2B5EF4-FFF2-40B4-BE49-F238E27FC236}">
              <a16:creationId xmlns:a16="http://schemas.microsoft.com/office/drawing/2014/main" id="{B1FC111A-09FD-B95F-D752-DA1BA20A0488}"/>
            </a:ext>
          </a:extLst>
        </xdr:cNvPr>
        <xdr:cNvSpPr txBox="1"/>
      </xdr:nvSpPr>
      <xdr:spPr>
        <a:xfrm>
          <a:off x="5161814" y="15567723"/>
          <a:ext cx="1292133" cy="16016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th-TH" sz="1100"/>
            <a:t>บัตร</a:t>
          </a:r>
        </a:p>
        <a:p>
          <a:pPr algn="l"/>
          <a:r>
            <a:rPr lang="th-TH" sz="1100"/>
            <a:t>กุญแจ</a:t>
          </a:r>
        </a:p>
        <a:p>
          <a:pPr algn="l"/>
          <a:r>
            <a:rPr lang="th-TH" sz="1100"/>
            <a:t>ฝักบัว</a:t>
          </a:r>
        </a:p>
        <a:p>
          <a:pPr algn="l"/>
          <a:r>
            <a:rPr lang="th-TH" sz="1100"/>
            <a:t>สายฝักบัว</a:t>
          </a:r>
        </a:p>
        <a:p>
          <a:pPr algn="l"/>
          <a:r>
            <a:rPr lang="th-TH" sz="1100"/>
            <a:t>ก๊อก</a:t>
          </a:r>
        </a:p>
        <a:p>
          <a:pPr algn="l"/>
          <a:r>
            <a:rPr lang="th-TH" sz="1100"/>
            <a:t>สายก๊อก</a:t>
          </a:r>
        </a:p>
        <a:p>
          <a:pPr algn="l"/>
          <a:r>
            <a:rPr lang="th-TH" sz="1100"/>
            <a:t>ก๊อกล้างจาน</a:t>
          </a:r>
        </a:p>
        <a:p>
          <a:pPr algn="l"/>
          <a:r>
            <a:rPr lang="th-TH" sz="1100"/>
            <a:t>สายก๊อกล้างจาน</a:t>
          </a:r>
          <a:endParaRPr lang="en-US" sz="1100"/>
        </a:p>
      </xdr:txBody>
    </xdr:sp>
    <xdr:clientData/>
  </xdr:twoCellAnchor>
  <xdr:twoCellAnchor>
    <xdr:from>
      <xdr:col>7</xdr:col>
      <xdr:colOff>578929</xdr:colOff>
      <xdr:row>81</xdr:row>
      <xdr:rowOff>137223</xdr:rowOff>
    </xdr:from>
    <xdr:to>
      <xdr:col>8</xdr:col>
      <xdr:colOff>194662</xdr:colOff>
      <xdr:row>90</xdr:row>
      <xdr:rowOff>24333</xdr:rowOff>
    </xdr:to>
    <xdr:sp macro="" textlink="">
      <xdr:nvSpPr>
        <xdr:cNvPr id="101" name="TextBox 100">
          <a:extLst>
            <a:ext uri="{FF2B5EF4-FFF2-40B4-BE49-F238E27FC236}">
              <a16:creationId xmlns:a16="http://schemas.microsoft.com/office/drawing/2014/main" id="{1B5DC471-4DA1-C0F2-3390-6CE14889F5D5}"/>
            </a:ext>
          </a:extLst>
        </xdr:cNvPr>
        <xdr:cNvSpPr txBox="1"/>
      </xdr:nvSpPr>
      <xdr:spPr>
        <a:xfrm>
          <a:off x="4846129" y="15567723"/>
          <a:ext cx="225333" cy="16016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endParaRPr lang="en-US" sz="1100"/>
        </a:p>
      </xdr:txBody>
    </xdr:sp>
    <xdr:clientData/>
  </xdr:twoCellAnchor>
  <xdr:twoCellAnchor>
    <xdr:from>
      <xdr:col>8</xdr:col>
      <xdr:colOff>441768</xdr:colOff>
      <xdr:row>93</xdr:row>
      <xdr:rowOff>29774</xdr:rowOff>
    </xdr:from>
    <xdr:to>
      <xdr:col>9</xdr:col>
      <xdr:colOff>114108</xdr:colOff>
      <xdr:row>94</xdr:row>
      <xdr:rowOff>121215</xdr:rowOff>
    </xdr:to>
    <xdr:sp macro="" textlink="">
      <xdr:nvSpPr>
        <xdr:cNvPr id="102" name="TextBox 101">
          <a:extLst>
            <a:ext uri="{FF2B5EF4-FFF2-40B4-BE49-F238E27FC236}">
              <a16:creationId xmlns:a16="http://schemas.microsoft.com/office/drawing/2014/main" id="{D6FC69C7-2E60-496D-775D-EDAE335A9C48}"/>
            </a:ext>
          </a:extLst>
        </xdr:cNvPr>
        <xdr:cNvSpPr txBox="1"/>
      </xdr:nvSpPr>
      <xdr:spPr>
        <a:xfrm>
          <a:off x="5318568" y="17746274"/>
          <a:ext cx="281940" cy="28194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100"/>
            <a:t>x</a:t>
          </a:r>
        </a:p>
      </xdr:txBody>
    </xdr:sp>
    <xdr:clientData/>
  </xdr:twoCellAnchor>
  <xdr:twoCellAnchor>
    <xdr:from>
      <xdr:col>9</xdr:col>
      <xdr:colOff>197929</xdr:colOff>
      <xdr:row>93</xdr:row>
      <xdr:rowOff>46103</xdr:rowOff>
    </xdr:from>
    <xdr:to>
      <xdr:col>10</xdr:col>
      <xdr:colOff>368834</xdr:colOff>
      <xdr:row>94</xdr:row>
      <xdr:rowOff>138313</xdr:rowOff>
    </xdr:to>
    <xdr:sp macro="" textlink="">
      <xdr:nvSpPr>
        <xdr:cNvPr id="103" name="TextBox 102">
          <a:extLst>
            <a:ext uri="{FF2B5EF4-FFF2-40B4-BE49-F238E27FC236}">
              <a16:creationId xmlns:a16="http://schemas.microsoft.com/office/drawing/2014/main" id="{2B59FC69-D96E-E4D8-2439-8B4C07137ABB}"/>
            </a:ext>
          </a:extLst>
        </xdr:cNvPr>
        <xdr:cNvSpPr txBox="1"/>
      </xdr:nvSpPr>
      <xdr:spPr>
        <a:xfrm>
          <a:off x="5684329" y="17762603"/>
          <a:ext cx="780505" cy="2827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th-TH" sz="1100"/>
            <a:t>ตกลง</a:t>
          </a:r>
          <a:endParaRPr lang="en-US" sz="1100"/>
        </a:p>
      </xdr:txBody>
    </xdr:sp>
    <xdr:clientData/>
  </xdr:twoCellAnchor>
  <xdr:twoCellAnchor>
    <xdr:from>
      <xdr:col>12</xdr:col>
      <xdr:colOff>131524</xdr:colOff>
      <xdr:row>79</xdr:row>
      <xdr:rowOff>116540</xdr:rowOff>
    </xdr:from>
    <xdr:to>
      <xdr:col>15</xdr:col>
      <xdr:colOff>268684</xdr:colOff>
      <xdr:row>93</xdr:row>
      <xdr:rowOff>172057</xdr:rowOff>
    </xdr:to>
    <xdr:sp macro="" textlink="">
      <xdr:nvSpPr>
        <xdr:cNvPr id="104" name="TextBox 103">
          <a:extLst>
            <a:ext uri="{FF2B5EF4-FFF2-40B4-BE49-F238E27FC236}">
              <a16:creationId xmlns:a16="http://schemas.microsoft.com/office/drawing/2014/main" id="{2717091A-3CF1-EDC4-D9DC-607A13BF114B}"/>
            </a:ext>
          </a:extLst>
        </xdr:cNvPr>
        <xdr:cNvSpPr txBox="1"/>
      </xdr:nvSpPr>
      <xdr:spPr>
        <a:xfrm>
          <a:off x="7446724" y="15166040"/>
          <a:ext cx="1965960" cy="2722517"/>
        </a:xfrm>
        <a:prstGeom prst="rect">
          <a:avLst/>
        </a:prstGeom>
        <a:solidFill>
          <a:schemeClr val="accent1">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a:p>
          <a:endParaRPr lang="en-US" sz="1100"/>
        </a:p>
      </xdr:txBody>
    </xdr:sp>
    <xdr:clientData/>
  </xdr:twoCellAnchor>
  <xdr:twoCellAnchor>
    <xdr:from>
      <xdr:col>12</xdr:col>
      <xdr:colOff>365567</xdr:colOff>
      <xdr:row>81</xdr:row>
      <xdr:rowOff>79850</xdr:rowOff>
    </xdr:from>
    <xdr:to>
      <xdr:col>15</xdr:col>
      <xdr:colOff>45527</xdr:colOff>
      <xdr:row>83</xdr:row>
      <xdr:rowOff>49370</xdr:rowOff>
    </xdr:to>
    <xdr:sp macro="" textlink="">
      <xdr:nvSpPr>
        <xdr:cNvPr id="105" name="TextBox 104">
          <a:extLst>
            <a:ext uri="{FF2B5EF4-FFF2-40B4-BE49-F238E27FC236}">
              <a16:creationId xmlns:a16="http://schemas.microsoft.com/office/drawing/2014/main" id="{84343A28-6D97-2785-58C2-D4E4706FC391}"/>
            </a:ext>
          </a:extLst>
        </xdr:cNvPr>
        <xdr:cNvSpPr txBox="1"/>
      </xdr:nvSpPr>
      <xdr:spPr>
        <a:xfrm>
          <a:off x="7680767" y="15510350"/>
          <a:ext cx="1508760" cy="3505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th-TH" sz="1100"/>
            <a:t>อัพเดทเรียบร้อย</a:t>
          </a:r>
          <a:endParaRPr lang="en-US" sz="1100"/>
        </a:p>
      </xdr:txBody>
    </xdr:sp>
    <xdr:clientData/>
  </xdr:twoCellAnchor>
  <xdr:twoCellAnchor>
    <xdr:from>
      <xdr:col>8</xdr:col>
      <xdr:colOff>115196</xdr:colOff>
      <xdr:row>90</xdr:row>
      <xdr:rowOff>117629</xdr:rowOff>
    </xdr:from>
    <xdr:to>
      <xdr:col>10</xdr:col>
      <xdr:colOff>404756</xdr:colOff>
      <xdr:row>92</xdr:row>
      <xdr:rowOff>92912</xdr:rowOff>
    </xdr:to>
    <xdr:sp macro="" textlink="">
      <xdr:nvSpPr>
        <xdr:cNvPr id="106" name="TextBox 105">
          <a:extLst>
            <a:ext uri="{FF2B5EF4-FFF2-40B4-BE49-F238E27FC236}">
              <a16:creationId xmlns:a16="http://schemas.microsoft.com/office/drawing/2014/main" id="{28B1F829-B7A1-9068-F31D-52F0E8A43776}"/>
            </a:ext>
          </a:extLst>
        </xdr:cNvPr>
        <xdr:cNvSpPr txBox="1"/>
      </xdr:nvSpPr>
      <xdr:spPr>
        <a:xfrm>
          <a:off x="4991996" y="17262629"/>
          <a:ext cx="1508760" cy="35628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th-TH" sz="1100"/>
            <a:t>จำนวน</a:t>
          </a:r>
          <a:endParaRPr lang="en-US" sz="1100"/>
        </a:p>
      </xdr:txBody>
    </xdr:sp>
    <xdr:clientData/>
  </xdr:twoCellAnchor>
  <xdr:twoCellAnchor>
    <xdr:from>
      <xdr:col>12</xdr:col>
      <xdr:colOff>365566</xdr:colOff>
      <xdr:row>84</xdr:row>
      <xdr:rowOff>117630</xdr:rowOff>
    </xdr:from>
    <xdr:to>
      <xdr:col>15</xdr:col>
      <xdr:colOff>118461</xdr:colOff>
      <xdr:row>87</xdr:row>
      <xdr:rowOff>13447</xdr:rowOff>
    </xdr:to>
    <xdr:sp macro="" textlink="">
      <xdr:nvSpPr>
        <xdr:cNvPr id="107" name="TextBox 106">
          <a:extLst>
            <a:ext uri="{FF2B5EF4-FFF2-40B4-BE49-F238E27FC236}">
              <a16:creationId xmlns:a16="http://schemas.microsoft.com/office/drawing/2014/main" id="{4386BA20-35BF-5E5C-173D-679DA676E068}"/>
            </a:ext>
          </a:extLst>
        </xdr:cNvPr>
        <xdr:cNvSpPr txBox="1"/>
      </xdr:nvSpPr>
      <xdr:spPr>
        <a:xfrm>
          <a:off x="7680766" y="16119630"/>
          <a:ext cx="1581695" cy="46731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th-TH" sz="1100"/>
            <a:t>คีย์การ์ด</a:t>
          </a:r>
          <a:r>
            <a:rPr lang="th-TH" sz="1100" baseline="0"/>
            <a:t> จำนวน   ใบ</a:t>
          </a:r>
          <a:endParaRPr lang="en-US" sz="1100"/>
        </a:p>
      </xdr:txBody>
    </xdr:sp>
    <xdr:clientData/>
  </xdr:twoCellAnchor>
  <xdr:twoCellAnchor>
    <xdr:from>
      <xdr:col>10</xdr:col>
      <xdr:colOff>368834</xdr:colOff>
      <xdr:row>82</xdr:row>
      <xdr:rowOff>64610</xdr:rowOff>
    </xdr:from>
    <xdr:to>
      <xdr:col>12</xdr:col>
      <xdr:colOff>365567</xdr:colOff>
      <xdr:row>94</xdr:row>
      <xdr:rowOff>2562</xdr:rowOff>
    </xdr:to>
    <xdr:cxnSp macro="">
      <xdr:nvCxnSpPr>
        <xdr:cNvPr id="108" name="Connector: Elbow 107">
          <a:extLst>
            <a:ext uri="{FF2B5EF4-FFF2-40B4-BE49-F238E27FC236}">
              <a16:creationId xmlns:a16="http://schemas.microsoft.com/office/drawing/2014/main" id="{7FB6F96E-5336-37F3-6C03-3AC606966607}"/>
            </a:ext>
          </a:extLst>
        </xdr:cNvPr>
        <xdr:cNvCxnSpPr>
          <a:stCxn id="103" idx="3"/>
          <a:endCxn id="105" idx="1"/>
        </xdr:cNvCxnSpPr>
      </xdr:nvCxnSpPr>
      <xdr:spPr>
        <a:xfrm flipV="1">
          <a:off x="6464834" y="15685610"/>
          <a:ext cx="1215933" cy="2223952"/>
        </a:xfrm>
        <a:prstGeom prst="bentConnector3">
          <a:avLst>
            <a:gd name="adj1" fmla="val 50000"/>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544605</xdr:colOff>
      <xdr:row>7</xdr:row>
      <xdr:rowOff>158175</xdr:rowOff>
    </xdr:from>
    <xdr:to>
      <xdr:col>7</xdr:col>
      <xdr:colOff>414553</xdr:colOff>
      <xdr:row>87</xdr:row>
      <xdr:rowOff>119422</xdr:rowOff>
    </xdr:to>
    <xdr:cxnSp macro="">
      <xdr:nvCxnSpPr>
        <xdr:cNvPr id="109" name="Connector: Elbow 108">
          <a:extLst>
            <a:ext uri="{FF2B5EF4-FFF2-40B4-BE49-F238E27FC236}">
              <a16:creationId xmlns:a16="http://schemas.microsoft.com/office/drawing/2014/main" id="{87B28828-AA30-459E-DD2A-6CDC5ACCFEFB}"/>
            </a:ext>
          </a:extLst>
        </xdr:cNvPr>
        <xdr:cNvCxnSpPr>
          <a:cxnSpLocks/>
          <a:stCxn id="45" idx="3"/>
          <a:endCxn id="98" idx="1"/>
        </xdr:cNvCxnSpPr>
      </xdr:nvCxnSpPr>
      <xdr:spPr>
        <a:xfrm>
          <a:off x="2373405" y="1456888"/>
          <a:ext cx="2308348" cy="14803682"/>
        </a:xfrm>
        <a:prstGeom prst="bentConnector3">
          <a:avLst>
            <a:gd name="adj1" fmla="val 50000"/>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252356</xdr:colOff>
      <xdr:row>4</xdr:row>
      <xdr:rowOff>166038</xdr:rowOff>
    </xdr:from>
    <xdr:to>
      <xdr:col>3</xdr:col>
      <xdr:colOff>526676</xdr:colOff>
      <xdr:row>6</xdr:row>
      <xdr:rowOff>36499</xdr:rowOff>
    </xdr:to>
    <xdr:sp macro="" textlink="">
      <xdr:nvSpPr>
        <xdr:cNvPr id="117" name="TextBox 116">
          <a:extLst>
            <a:ext uri="{FF2B5EF4-FFF2-40B4-BE49-F238E27FC236}">
              <a16:creationId xmlns:a16="http://schemas.microsoft.com/office/drawing/2014/main" id="{64489A5A-95F4-0828-A345-0D7522D0D522}"/>
            </a:ext>
          </a:extLst>
        </xdr:cNvPr>
        <xdr:cNvSpPr txBox="1"/>
      </xdr:nvSpPr>
      <xdr:spPr>
        <a:xfrm>
          <a:off x="861956" y="883214"/>
          <a:ext cx="1493520" cy="2290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th-TH" sz="1100"/>
            <a:t>จอดรถ</a:t>
          </a:r>
          <a:endParaRPr lang="en-US" sz="1100"/>
        </a:p>
      </xdr:txBody>
    </xdr:sp>
    <xdr:clientData/>
  </xdr:twoCellAnchor>
  <xdr:twoCellAnchor>
    <xdr:from>
      <xdr:col>1</xdr:col>
      <xdr:colOff>261321</xdr:colOff>
      <xdr:row>11</xdr:row>
      <xdr:rowOff>112249</xdr:rowOff>
    </xdr:from>
    <xdr:to>
      <xdr:col>3</xdr:col>
      <xdr:colOff>535641</xdr:colOff>
      <xdr:row>12</xdr:row>
      <xdr:rowOff>162005</xdr:rowOff>
    </xdr:to>
    <xdr:sp macro="" textlink="">
      <xdr:nvSpPr>
        <xdr:cNvPr id="121" name="TextBox 120">
          <a:extLst>
            <a:ext uri="{FF2B5EF4-FFF2-40B4-BE49-F238E27FC236}">
              <a16:creationId xmlns:a16="http://schemas.microsoft.com/office/drawing/2014/main" id="{EE48A669-BE4D-C53F-2222-4E1B5A7BFDF7}"/>
            </a:ext>
          </a:extLst>
        </xdr:cNvPr>
        <xdr:cNvSpPr txBox="1"/>
      </xdr:nvSpPr>
      <xdr:spPr>
        <a:xfrm>
          <a:off x="870921" y="2084484"/>
          <a:ext cx="1493520" cy="2290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th-TH" sz="1100"/>
            <a:t>ผู้สนใจ</a:t>
          </a:r>
          <a:endParaRPr lang="en-US" sz="1100"/>
        </a:p>
      </xdr:txBody>
    </xdr:sp>
    <xdr:clientData/>
  </xdr:twoCellAnchor>
  <xdr:twoCellAnchor>
    <xdr:from>
      <xdr:col>12</xdr:col>
      <xdr:colOff>257735</xdr:colOff>
      <xdr:row>114</xdr:row>
      <xdr:rowOff>105335</xdr:rowOff>
    </xdr:from>
    <xdr:to>
      <xdr:col>12</xdr:col>
      <xdr:colOff>539675</xdr:colOff>
      <xdr:row>116</xdr:row>
      <xdr:rowOff>17481</xdr:rowOff>
    </xdr:to>
    <xdr:sp macro="" textlink="">
      <xdr:nvSpPr>
        <xdr:cNvPr id="127" name="TextBox 126">
          <a:extLst>
            <a:ext uri="{FF2B5EF4-FFF2-40B4-BE49-F238E27FC236}">
              <a16:creationId xmlns:a16="http://schemas.microsoft.com/office/drawing/2014/main" id="{BADE8183-11B3-4E73-8E07-B77EA2FC9BCA}"/>
            </a:ext>
          </a:extLst>
        </xdr:cNvPr>
        <xdr:cNvSpPr txBox="1"/>
      </xdr:nvSpPr>
      <xdr:spPr>
        <a:xfrm>
          <a:off x="7572935" y="21822335"/>
          <a:ext cx="281940" cy="29314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100"/>
            <a:t>x</a:t>
          </a:r>
        </a:p>
      </xdr:txBody>
    </xdr:sp>
    <xdr:clientData/>
  </xdr:twoCellAnchor>
  <xdr:twoCellAnchor>
    <xdr:from>
      <xdr:col>21</xdr:col>
      <xdr:colOff>270482</xdr:colOff>
      <xdr:row>19</xdr:row>
      <xdr:rowOff>6600</xdr:rowOff>
    </xdr:from>
    <xdr:to>
      <xdr:col>22</xdr:col>
      <xdr:colOff>154837</xdr:colOff>
      <xdr:row>20</xdr:row>
      <xdr:rowOff>123060</xdr:rowOff>
    </xdr:to>
    <xdr:sp macro="" textlink="">
      <xdr:nvSpPr>
        <xdr:cNvPr id="131" name="TextBox 130">
          <a:extLst>
            <a:ext uri="{FF2B5EF4-FFF2-40B4-BE49-F238E27FC236}">
              <a16:creationId xmlns:a16="http://schemas.microsoft.com/office/drawing/2014/main" id="{59272C41-0E99-807E-FBE6-C02247732179}"/>
            </a:ext>
          </a:extLst>
        </xdr:cNvPr>
        <xdr:cNvSpPr txBox="1"/>
      </xdr:nvSpPr>
      <xdr:spPr>
        <a:xfrm>
          <a:off x="13072082" y="3428673"/>
          <a:ext cx="493955" cy="29656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th-TH" sz="1100">
              <a:solidFill>
                <a:schemeClr val="dk1"/>
              </a:solidFill>
              <a:effectLst/>
              <a:latin typeface="+mn-lt"/>
              <a:ea typeface="+mn-ea"/>
              <a:cs typeface="+mn-cs"/>
            </a:rPr>
            <a:t>ปิด</a:t>
          </a:r>
          <a:endParaRPr lang="en-US" sz="1100"/>
        </a:p>
      </xdr:txBody>
    </xdr:sp>
    <xdr:clientData/>
  </xdr:twoCellAnchor>
  <xdr:twoCellAnchor>
    <xdr:from>
      <xdr:col>21</xdr:col>
      <xdr:colOff>237882</xdr:colOff>
      <xdr:row>37</xdr:row>
      <xdr:rowOff>162262</xdr:rowOff>
    </xdr:from>
    <xdr:to>
      <xdr:col>22</xdr:col>
      <xdr:colOff>122237</xdr:colOff>
      <xdr:row>39</xdr:row>
      <xdr:rowOff>98612</xdr:rowOff>
    </xdr:to>
    <xdr:sp macro="" textlink="">
      <xdr:nvSpPr>
        <xdr:cNvPr id="132" name="TextBox 131">
          <a:extLst>
            <a:ext uri="{FF2B5EF4-FFF2-40B4-BE49-F238E27FC236}">
              <a16:creationId xmlns:a16="http://schemas.microsoft.com/office/drawing/2014/main" id="{1AE7AAF7-B41E-F440-448C-4A708F4D51DF}"/>
            </a:ext>
          </a:extLst>
        </xdr:cNvPr>
        <xdr:cNvSpPr txBox="1"/>
      </xdr:nvSpPr>
      <xdr:spPr>
        <a:xfrm>
          <a:off x="13039482" y="6826298"/>
          <a:ext cx="493955" cy="29656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th-TH" sz="1100">
              <a:solidFill>
                <a:schemeClr val="dk1"/>
              </a:solidFill>
              <a:effectLst/>
              <a:latin typeface="+mn-lt"/>
              <a:ea typeface="+mn-ea"/>
              <a:cs typeface="+mn-cs"/>
            </a:rPr>
            <a:t>ปิด</a:t>
          </a:r>
          <a:endParaRPr lang="en-US" sz="1100"/>
        </a:p>
      </xdr:txBody>
    </xdr:sp>
    <xdr:clientData/>
  </xdr:twoCellAnchor>
  <xdr:twoCellAnchor>
    <xdr:from>
      <xdr:col>10</xdr:col>
      <xdr:colOff>105310</xdr:colOff>
      <xdr:row>13</xdr:row>
      <xdr:rowOff>153817</xdr:rowOff>
    </xdr:from>
    <xdr:to>
      <xdr:col>10</xdr:col>
      <xdr:colOff>387250</xdr:colOff>
      <xdr:row>15</xdr:row>
      <xdr:rowOff>65964</xdr:rowOff>
    </xdr:to>
    <xdr:sp macro="" textlink="">
      <xdr:nvSpPr>
        <xdr:cNvPr id="133" name="TextBox 132">
          <a:extLst>
            <a:ext uri="{FF2B5EF4-FFF2-40B4-BE49-F238E27FC236}">
              <a16:creationId xmlns:a16="http://schemas.microsoft.com/office/drawing/2014/main" id="{031B4BF2-984C-4C0C-B8D9-8E5B79AD0BBF}"/>
            </a:ext>
          </a:extLst>
        </xdr:cNvPr>
        <xdr:cNvSpPr txBox="1"/>
      </xdr:nvSpPr>
      <xdr:spPr>
        <a:xfrm>
          <a:off x="6201310" y="2565713"/>
          <a:ext cx="281940" cy="28320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100"/>
            <a:t>x</a:t>
          </a:r>
        </a:p>
      </xdr:txBody>
    </xdr:sp>
    <xdr:clientData/>
  </xdr:twoCellAnchor>
  <xdr:twoCellAnchor>
    <xdr:from>
      <xdr:col>14</xdr:col>
      <xdr:colOff>71718</xdr:colOff>
      <xdr:row>70</xdr:row>
      <xdr:rowOff>44823</xdr:rowOff>
    </xdr:from>
    <xdr:to>
      <xdr:col>14</xdr:col>
      <xdr:colOff>565673</xdr:colOff>
      <xdr:row>71</xdr:row>
      <xdr:rowOff>160468</xdr:rowOff>
    </xdr:to>
    <xdr:sp macro="" textlink="">
      <xdr:nvSpPr>
        <xdr:cNvPr id="134" name="TextBox 133">
          <a:extLst>
            <a:ext uri="{FF2B5EF4-FFF2-40B4-BE49-F238E27FC236}">
              <a16:creationId xmlns:a16="http://schemas.microsoft.com/office/drawing/2014/main" id="{0D83E8AB-E8FD-42A3-953F-AD91584D5A97}"/>
            </a:ext>
          </a:extLst>
        </xdr:cNvPr>
        <xdr:cNvSpPr txBox="1"/>
      </xdr:nvSpPr>
      <xdr:spPr>
        <a:xfrm>
          <a:off x="8606118" y="13379823"/>
          <a:ext cx="493955" cy="30614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th-TH" sz="1100">
              <a:solidFill>
                <a:schemeClr val="dk1"/>
              </a:solidFill>
              <a:effectLst/>
              <a:latin typeface="+mn-lt"/>
              <a:ea typeface="+mn-ea"/>
              <a:cs typeface="+mn-cs"/>
            </a:rPr>
            <a:t>ปิด</a:t>
          </a:r>
          <a:endParaRPr lang="en-US" sz="1100"/>
        </a:p>
      </xdr:txBody>
    </xdr:sp>
    <xdr:clientData/>
  </xdr:twoCellAnchor>
  <xdr:twoCellAnchor>
    <xdr:from>
      <xdr:col>14</xdr:col>
      <xdr:colOff>152400</xdr:colOff>
      <xdr:row>87</xdr:row>
      <xdr:rowOff>170330</xdr:rowOff>
    </xdr:from>
    <xdr:to>
      <xdr:col>15</xdr:col>
      <xdr:colOff>36755</xdr:colOff>
      <xdr:row>89</xdr:row>
      <xdr:rowOff>106681</xdr:rowOff>
    </xdr:to>
    <xdr:sp macro="" textlink="">
      <xdr:nvSpPr>
        <xdr:cNvPr id="135" name="TextBox 134">
          <a:extLst>
            <a:ext uri="{FF2B5EF4-FFF2-40B4-BE49-F238E27FC236}">
              <a16:creationId xmlns:a16="http://schemas.microsoft.com/office/drawing/2014/main" id="{1B724230-DDF5-45EF-8B62-A38AE32BB64E}"/>
            </a:ext>
          </a:extLst>
        </xdr:cNvPr>
        <xdr:cNvSpPr txBox="1"/>
      </xdr:nvSpPr>
      <xdr:spPr>
        <a:xfrm>
          <a:off x="8686800" y="16743830"/>
          <a:ext cx="493955" cy="31735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th-TH" sz="1100">
              <a:solidFill>
                <a:schemeClr val="dk1"/>
              </a:solidFill>
              <a:effectLst/>
              <a:latin typeface="+mn-lt"/>
              <a:ea typeface="+mn-ea"/>
              <a:cs typeface="+mn-cs"/>
            </a:rPr>
            <a:t>ปิด</a:t>
          </a:r>
          <a:endParaRPr lang="en-US" sz="1100"/>
        </a:p>
      </xdr:txBody>
    </xdr:sp>
    <xdr:clientData/>
  </xdr:twoCellAnchor>
  <xdr:twoCellAnchor>
    <xdr:from>
      <xdr:col>15</xdr:col>
      <xdr:colOff>305549</xdr:colOff>
      <xdr:row>102</xdr:row>
      <xdr:rowOff>81992</xdr:rowOff>
    </xdr:from>
    <xdr:to>
      <xdr:col>20</xdr:col>
      <xdr:colOff>562534</xdr:colOff>
      <xdr:row>118</xdr:row>
      <xdr:rowOff>177053</xdr:rowOff>
    </xdr:to>
    <xdr:sp macro="" textlink="">
      <xdr:nvSpPr>
        <xdr:cNvPr id="146" name="TextBox 145">
          <a:extLst>
            <a:ext uri="{FF2B5EF4-FFF2-40B4-BE49-F238E27FC236}">
              <a16:creationId xmlns:a16="http://schemas.microsoft.com/office/drawing/2014/main" id="{DC8FC3E1-894D-2836-F56A-5E3E2D54994D}"/>
            </a:ext>
          </a:extLst>
        </xdr:cNvPr>
        <xdr:cNvSpPr txBox="1"/>
      </xdr:nvSpPr>
      <xdr:spPr>
        <a:xfrm>
          <a:off x="9449549" y="18369992"/>
          <a:ext cx="3304985" cy="2963767"/>
        </a:xfrm>
        <a:prstGeom prst="rect">
          <a:avLst/>
        </a:prstGeom>
        <a:solidFill>
          <a:schemeClr val="accent1">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a:p>
          <a:endParaRPr lang="en-US" sz="1100"/>
        </a:p>
      </xdr:txBody>
    </xdr:sp>
    <xdr:clientData/>
  </xdr:twoCellAnchor>
  <xdr:twoCellAnchor>
    <xdr:from>
      <xdr:col>14</xdr:col>
      <xdr:colOff>538632</xdr:colOff>
      <xdr:row>104</xdr:row>
      <xdr:rowOff>126815</xdr:rowOff>
    </xdr:from>
    <xdr:to>
      <xdr:col>20</xdr:col>
      <xdr:colOff>186017</xdr:colOff>
      <xdr:row>121</xdr:row>
      <xdr:rowOff>42582</xdr:rowOff>
    </xdr:to>
    <xdr:sp macro="" textlink="">
      <xdr:nvSpPr>
        <xdr:cNvPr id="149" name="TextBox 148">
          <a:extLst>
            <a:ext uri="{FF2B5EF4-FFF2-40B4-BE49-F238E27FC236}">
              <a16:creationId xmlns:a16="http://schemas.microsoft.com/office/drawing/2014/main" id="{24535847-4C75-E4C9-68FD-13AC381117EC}"/>
            </a:ext>
          </a:extLst>
        </xdr:cNvPr>
        <xdr:cNvSpPr txBox="1"/>
      </xdr:nvSpPr>
      <xdr:spPr>
        <a:xfrm>
          <a:off x="9073032" y="18773403"/>
          <a:ext cx="3304985" cy="2963767"/>
        </a:xfrm>
        <a:prstGeom prst="rect">
          <a:avLst/>
        </a:prstGeom>
        <a:solidFill>
          <a:schemeClr val="accent1">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a:p>
          <a:endParaRPr lang="en-US" sz="1100"/>
        </a:p>
      </xdr:txBody>
    </xdr:sp>
    <xdr:clientData/>
  </xdr:twoCellAnchor>
  <xdr:twoCellAnchor>
    <xdr:from>
      <xdr:col>14</xdr:col>
      <xdr:colOff>117291</xdr:colOff>
      <xdr:row>106</xdr:row>
      <xdr:rowOff>144744</xdr:rowOff>
    </xdr:from>
    <xdr:to>
      <xdr:col>19</xdr:col>
      <xdr:colOff>374276</xdr:colOff>
      <xdr:row>123</xdr:row>
      <xdr:rowOff>60511</xdr:rowOff>
    </xdr:to>
    <xdr:sp macro="" textlink="">
      <xdr:nvSpPr>
        <xdr:cNvPr id="148" name="TextBox 147">
          <a:extLst>
            <a:ext uri="{FF2B5EF4-FFF2-40B4-BE49-F238E27FC236}">
              <a16:creationId xmlns:a16="http://schemas.microsoft.com/office/drawing/2014/main" id="{DB8A4B4B-A60B-FDBB-8836-F6CD8E717C4E}"/>
            </a:ext>
          </a:extLst>
        </xdr:cNvPr>
        <xdr:cNvSpPr txBox="1"/>
      </xdr:nvSpPr>
      <xdr:spPr>
        <a:xfrm>
          <a:off x="8651691" y="19149920"/>
          <a:ext cx="3304985" cy="2963767"/>
        </a:xfrm>
        <a:prstGeom prst="rect">
          <a:avLst/>
        </a:prstGeom>
        <a:solidFill>
          <a:schemeClr val="accent1">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a:p>
          <a:endParaRPr lang="en-US" sz="1100"/>
        </a:p>
      </xdr:txBody>
    </xdr:sp>
    <xdr:clientData/>
  </xdr:twoCellAnchor>
  <xdr:twoCellAnchor>
    <xdr:from>
      <xdr:col>14</xdr:col>
      <xdr:colOff>311522</xdr:colOff>
      <xdr:row>107</xdr:row>
      <xdr:rowOff>143436</xdr:rowOff>
    </xdr:from>
    <xdr:to>
      <xdr:col>16</xdr:col>
      <xdr:colOff>60512</xdr:colOff>
      <xdr:row>109</xdr:row>
      <xdr:rowOff>118718</xdr:rowOff>
    </xdr:to>
    <xdr:sp macro="" textlink="">
      <xdr:nvSpPr>
        <xdr:cNvPr id="147" name="TextBox 146">
          <a:extLst>
            <a:ext uri="{FF2B5EF4-FFF2-40B4-BE49-F238E27FC236}">
              <a16:creationId xmlns:a16="http://schemas.microsoft.com/office/drawing/2014/main" id="{08A589D9-E93F-C908-AB2C-F46E0E48B099}"/>
            </a:ext>
          </a:extLst>
        </xdr:cNvPr>
        <xdr:cNvSpPr txBox="1"/>
      </xdr:nvSpPr>
      <xdr:spPr>
        <a:xfrm>
          <a:off x="8845922" y="19327907"/>
          <a:ext cx="968190" cy="333870"/>
        </a:xfrm>
        <a:prstGeom prst="rect">
          <a:avLst/>
        </a:prstGeom>
        <a:solidFill>
          <a:schemeClr val="tx1">
            <a:lumMod val="75000"/>
            <a:lumOff val="2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th-TH" sz="1100"/>
            <a:t>พนักงาน</a:t>
          </a:r>
          <a:endParaRPr lang="en-US" sz="1100"/>
        </a:p>
      </xdr:txBody>
    </xdr:sp>
    <xdr:clientData/>
  </xdr:twoCellAnchor>
  <xdr:twoCellAnchor editAs="oneCell">
    <xdr:from>
      <xdr:col>14</xdr:col>
      <xdr:colOff>259977</xdr:colOff>
      <xdr:row>110</xdr:row>
      <xdr:rowOff>68170</xdr:rowOff>
    </xdr:from>
    <xdr:to>
      <xdr:col>19</xdr:col>
      <xdr:colOff>224118</xdr:colOff>
      <xdr:row>115</xdr:row>
      <xdr:rowOff>73730</xdr:rowOff>
    </xdr:to>
    <xdr:pic>
      <xdr:nvPicPr>
        <xdr:cNvPr id="153" name="Picture 152">
          <a:extLst>
            <a:ext uri="{FF2B5EF4-FFF2-40B4-BE49-F238E27FC236}">
              <a16:creationId xmlns:a16="http://schemas.microsoft.com/office/drawing/2014/main" id="{A559D394-5DCE-6E2C-E806-AEDCA17BBA38}"/>
            </a:ext>
          </a:extLst>
        </xdr:cNvPr>
        <xdr:cNvPicPr>
          <a:picLocks noChangeAspect="1"/>
        </xdr:cNvPicPr>
      </xdr:nvPicPr>
      <xdr:blipFill>
        <a:blip xmlns:r="http://schemas.openxmlformats.org/officeDocument/2006/relationships" r:embed="rId3"/>
        <a:stretch>
          <a:fillRect/>
        </a:stretch>
      </xdr:blipFill>
      <xdr:spPr>
        <a:xfrm>
          <a:off x="8794377" y="19790523"/>
          <a:ext cx="3012141" cy="902031"/>
        </a:xfrm>
        <a:prstGeom prst="rect">
          <a:avLst/>
        </a:prstGeom>
      </xdr:spPr>
    </xdr:pic>
    <xdr:clientData/>
  </xdr:twoCellAnchor>
  <xdr:twoCellAnchor>
    <xdr:from>
      <xdr:col>18</xdr:col>
      <xdr:colOff>121920</xdr:colOff>
      <xdr:row>117</xdr:row>
      <xdr:rowOff>62752</xdr:rowOff>
    </xdr:from>
    <xdr:to>
      <xdr:col>19</xdr:col>
      <xdr:colOff>182880</xdr:colOff>
      <xdr:row>118</xdr:row>
      <xdr:rowOff>158226</xdr:rowOff>
    </xdr:to>
    <xdr:sp macro="" textlink="">
      <xdr:nvSpPr>
        <xdr:cNvPr id="154" name="TextBox 153">
          <a:extLst>
            <a:ext uri="{FF2B5EF4-FFF2-40B4-BE49-F238E27FC236}">
              <a16:creationId xmlns:a16="http://schemas.microsoft.com/office/drawing/2014/main" id="{1B09AF6D-EA11-4767-9940-B6A133F6573A}"/>
            </a:ext>
          </a:extLst>
        </xdr:cNvPr>
        <xdr:cNvSpPr txBox="1"/>
      </xdr:nvSpPr>
      <xdr:spPr>
        <a:xfrm>
          <a:off x="11094720" y="21040164"/>
          <a:ext cx="670560" cy="27476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th-TH" sz="1100"/>
            <a:t>แก้ไข</a:t>
          </a:r>
          <a:endParaRPr lang="en-US" sz="1100"/>
        </a:p>
      </xdr:txBody>
    </xdr:sp>
    <xdr:clientData/>
  </xdr:twoCellAnchor>
  <xdr:twoCellAnchor>
    <xdr:from>
      <xdr:col>17</xdr:col>
      <xdr:colOff>394447</xdr:colOff>
      <xdr:row>117</xdr:row>
      <xdr:rowOff>73957</xdr:rowOff>
    </xdr:from>
    <xdr:to>
      <xdr:col>18</xdr:col>
      <xdr:colOff>66787</xdr:colOff>
      <xdr:row>118</xdr:row>
      <xdr:rowOff>165398</xdr:rowOff>
    </xdr:to>
    <xdr:sp macro="" textlink="">
      <xdr:nvSpPr>
        <xdr:cNvPr id="155" name="TextBox 154">
          <a:extLst>
            <a:ext uri="{FF2B5EF4-FFF2-40B4-BE49-F238E27FC236}">
              <a16:creationId xmlns:a16="http://schemas.microsoft.com/office/drawing/2014/main" id="{E30C84E4-C355-4B0E-ACDC-4086DEBAB225}"/>
            </a:ext>
          </a:extLst>
        </xdr:cNvPr>
        <xdr:cNvSpPr txBox="1"/>
      </xdr:nvSpPr>
      <xdr:spPr>
        <a:xfrm>
          <a:off x="10757647" y="21051369"/>
          <a:ext cx="281940" cy="27073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100"/>
            <a:t>x</a:t>
          </a:r>
        </a:p>
      </xdr:txBody>
    </xdr:sp>
    <xdr:clientData/>
  </xdr:twoCellAnchor>
  <xdr:twoCellAnchor>
    <xdr:from>
      <xdr:col>14</xdr:col>
      <xdr:colOff>607357</xdr:colOff>
      <xdr:row>104</xdr:row>
      <xdr:rowOff>168088</xdr:rowOff>
    </xdr:from>
    <xdr:to>
      <xdr:col>16</xdr:col>
      <xdr:colOff>356347</xdr:colOff>
      <xdr:row>106</xdr:row>
      <xdr:rowOff>143372</xdr:rowOff>
    </xdr:to>
    <xdr:sp macro="" textlink="">
      <xdr:nvSpPr>
        <xdr:cNvPr id="156" name="TextBox 155">
          <a:extLst>
            <a:ext uri="{FF2B5EF4-FFF2-40B4-BE49-F238E27FC236}">
              <a16:creationId xmlns:a16="http://schemas.microsoft.com/office/drawing/2014/main" id="{E3E24170-10D1-AFB3-3159-9F389A1D95A7}"/>
            </a:ext>
          </a:extLst>
        </xdr:cNvPr>
        <xdr:cNvSpPr txBox="1"/>
      </xdr:nvSpPr>
      <xdr:spPr>
        <a:xfrm>
          <a:off x="9141757" y="18814676"/>
          <a:ext cx="968190" cy="33387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th-TH" sz="1100"/>
            <a:t>ผู้เช่า</a:t>
          </a:r>
          <a:endParaRPr lang="en-US" sz="1100"/>
        </a:p>
      </xdr:txBody>
    </xdr:sp>
    <xdr:clientData/>
  </xdr:twoCellAnchor>
  <xdr:twoCellAnchor>
    <xdr:from>
      <xdr:col>15</xdr:col>
      <xdr:colOff>356347</xdr:colOff>
      <xdr:row>102</xdr:row>
      <xdr:rowOff>134470</xdr:rowOff>
    </xdr:from>
    <xdr:to>
      <xdr:col>17</xdr:col>
      <xdr:colOff>105337</xdr:colOff>
      <xdr:row>104</xdr:row>
      <xdr:rowOff>98547</xdr:rowOff>
    </xdr:to>
    <xdr:sp macro="" textlink="">
      <xdr:nvSpPr>
        <xdr:cNvPr id="157" name="TextBox 156">
          <a:extLst>
            <a:ext uri="{FF2B5EF4-FFF2-40B4-BE49-F238E27FC236}">
              <a16:creationId xmlns:a16="http://schemas.microsoft.com/office/drawing/2014/main" id="{3F03D826-E086-01C0-A72A-A96B37AE4160}"/>
            </a:ext>
          </a:extLst>
        </xdr:cNvPr>
        <xdr:cNvSpPr txBox="1"/>
      </xdr:nvSpPr>
      <xdr:spPr>
        <a:xfrm>
          <a:off x="9500347" y="18422470"/>
          <a:ext cx="968190" cy="32266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th-TH" sz="1100"/>
            <a:t>จอดรถ</a:t>
          </a:r>
          <a:endParaRPr lang="en-US" sz="1100"/>
        </a:p>
      </xdr:txBody>
    </xdr:sp>
    <xdr:clientData/>
  </xdr:twoCellAnchor>
  <xdr:twoCellAnchor>
    <xdr:from>
      <xdr:col>16</xdr:col>
      <xdr:colOff>96370</xdr:colOff>
      <xdr:row>100</xdr:row>
      <xdr:rowOff>60512</xdr:rowOff>
    </xdr:from>
    <xdr:to>
      <xdr:col>17</xdr:col>
      <xdr:colOff>454960</xdr:colOff>
      <xdr:row>102</xdr:row>
      <xdr:rowOff>35794</xdr:rowOff>
    </xdr:to>
    <xdr:sp macro="" textlink="">
      <xdr:nvSpPr>
        <xdr:cNvPr id="158" name="TextBox 157">
          <a:extLst>
            <a:ext uri="{FF2B5EF4-FFF2-40B4-BE49-F238E27FC236}">
              <a16:creationId xmlns:a16="http://schemas.microsoft.com/office/drawing/2014/main" id="{2963540F-3DF9-F619-A115-61FC82E17D69}"/>
            </a:ext>
          </a:extLst>
        </xdr:cNvPr>
        <xdr:cNvSpPr txBox="1"/>
      </xdr:nvSpPr>
      <xdr:spPr>
        <a:xfrm>
          <a:off x="9849970" y="17989924"/>
          <a:ext cx="968190" cy="333870"/>
        </a:xfrm>
        <a:prstGeom prst="rect">
          <a:avLst/>
        </a:prstGeom>
        <a:solidFill>
          <a:schemeClr val="tx1">
            <a:lumMod val="75000"/>
            <a:lumOff val="2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th-TH" sz="1100"/>
            <a:t>ห้องพัก</a:t>
          </a:r>
          <a:endParaRPr lang="en-US" sz="1100"/>
        </a:p>
      </xdr:txBody>
    </xdr:sp>
    <xdr:clientData/>
  </xdr:twoCellAnchor>
  <xdr:twoCellAnchor>
    <xdr:from>
      <xdr:col>16</xdr:col>
      <xdr:colOff>541020</xdr:colOff>
      <xdr:row>98</xdr:row>
      <xdr:rowOff>100853</xdr:rowOff>
    </xdr:from>
    <xdr:to>
      <xdr:col>18</xdr:col>
      <xdr:colOff>290010</xdr:colOff>
      <xdr:row>100</xdr:row>
      <xdr:rowOff>76137</xdr:rowOff>
    </xdr:to>
    <xdr:sp macro="" textlink="">
      <xdr:nvSpPr>
        <xdr:cNvPr id="159" name="TextBox 158">
          <a:extLst>
            <a:ext uri="{FF2B5EF4-FFF2-40B4-BE49-F238E27FC236}">
              <a16:creationId xmlns:a16="http://schemas.microsoft.com/office/drawing/2014/main" id="{02C9F1EC-2CE1-CD96-77CC-0CB646FD2AAB}"/>
            </a:ext>
          </a:extLst>
        </xdr:cNvPr>
        <xdr:cNvSpPr txBox="1"/>
      </xdr:nvSpPr>
      <xdr:spPr>
        <a:xfrm>
          <a:off x="10294620" y="17671677"/>
          <a:ext cx="968190" cy="333872"/>
        </a:xfrm>
        <a:prstGeom prst="rect">
          <a:avLst/>
        </a:prstGeom>
        <a:solidFill>
          <a:schemeClr val="tx1">
            <a:lumMod val="75000"/>
            <a:lumOff val="2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th-TH" sz="1100"/>
            <a:t>ราคาห้องพัก</a:t>
          </a:r>
          <a:endParaRPr lang="en-US" sz="1100"/>
        </a:p>
      </xdr:txBody>
    </xdr:sp>
    <xdr:clientData/>
  </xdr:twoCellAnchor>
  <xdr:twoCellAnchor>
    <xdr:from>
      <xdr:col>17</xdr:col>
      <xdr:colOff>293595</xdr:colOff>
      <xdr:row>96</xdr:row>
      <xdr:rowOff>78890</xdr:rowOff>
    </xdr:from>
    <xdr:to>
      <xdr:col>19</xdr:col>
      <xdr:colOff>42585</xdr:colOff>
      <xdr:row>98</xdr:row>
      <xdr:rowOff>42967</xdr:rowOff>
    </xdr:to>
    <xdr:sp macro="" textlink="">
      <xdr:nvSpPr>
        <xdr:cNvPr id="160" name="TextBox 159">
          <a:extLst>
            <a:ext uri="{FF2B5EF4-FFF2-40B4-BE49-F238E27FC236}">
              <a16:creationId xmlns:a16="http://schemas.microsoft.com/office/drawing/2014/main" id="{CE8F4AEB-C372-247F-0F8D-97EE8C832944}"/>
            </a:ext>
          </a:extLst>
        </xdr:cNvPr>
        <xdr:cNvSpPr txBox="1"/>
      </xdr:nvSpPr>
      <xdr:spPr>
        <a:xfrm>
          <a:off x="10656795" y="17291125"/>
          <a:ext cx="968190" cy="32266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th-TH" sz="1100"/>
            <a:t>สัญญาเช่า</a:t>
          </a:r>
          <a:endParaRPr lang="en-US" sz="1100"/>
        </a:p>
      </xdr:txBody>
    </xdr:sp>
    <xdr:clientData/>
  </xdr:twoCellAnchor>
  <xdr:twoCellAnchor>
    <xdr:from>
      <xdr:col>18</xdr:col>
      <xdr:colOff>49755</xdr:colOff>
      <xdr:row>94</xdr:row>
      <xdr:rowOff>123266</xdr:rowOff>
    </xdr:from>
    <xdr:to>
      <xdr:col>19</xdr:col>
      <xdr:colOff>408345</xdr:colOff>
      <xdr:row>96</xdr:row>
      <xdr:rowOff>98547</xdr:rowOff>
    </xdr:to>
    <xdr:sp macro="" textlink="">
      <xdr:nvSpPr>
        <xdr:cNvPr id="165" name="TextBox 164">
          <a:extLst>
            <a:ext uri="{FF2B5EF4-FFF2-40B4-BE49-F238E27FC236}">
              <a16:creationId xmlns:a16="http://schemas.microsoft.com/office/drawing/2014/main" id="{0EE1C9E0-66F0-790A-511C-DC3DAA6EA14C}"/>
            </a:ext>
          </a:extLst>
        </xdr:cNvPr>
        <xdr:cNvSpPr txBox="1"/>
      </xdr:nvSpPr>
      <xdr:spPr>
        <a:xfrm>
          <a:off x="11022555" y="16976913"/>
          <a:ext cx="968190" cy="333869"/>
        </a:xfrm>
        <a:prstGeom prst="rect">
          <a:avLst/>
        </a:prstGeom>
        <a:solidFill>
          <a:schemeClr val="tx1">
            <a:lumMod val="75000"/>
            <a:lumOff val="2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th-TH" sz="1100"/>
            <a:t>การใช้น้ำไฟ</a:t>
          </a:r>
          <a:endParaRPr lang="en-US" sz="1100"/>
        </a:p>
      </xdr:txBody>
    </xdr:sp>
    <xdr:clientData/>
  </xdr:twoCellAnchor>
  <xdr:twoCellAnchor>
    <xdr:from>
      <xdr:col>18</xdr:col>
      <xdr:colOff>324075</xdr:colOff>
      <xdr:row>92</xdr:row>
      <xdr:rowOff>54236</xdr:rowOff>
    </xdr:from>
    <xdr:to>
      <xdr:col>20</xdr:col>
      <xdr:colOff>73065</xdr:colOff>
      <xdr:row>94</xdr:row>
      <xdr:rowOff>29519</xdr:rowOff>
    </xdr:to>
    <xdr:sp macro="" textlink="">
      <xdr:nvSpPr>
        <xdr:cNvPr id="166" name="TextBox 165">
          <a:extLst>
            <a:ext uri="{FF2B5EF4-FFF2-40B4-BE49-F238E27FC236}">
              <a16:creationId xmlns:a16="http://schemas.microsoft.com/office/drawing/2014/main" id="{3DF9400F-6652-60F8-7C00-A4DB49BDA14E}"/>
            </a:ext>
          </a:extLst>
        </xdr:cNvPr>
        <xdr:cNvSpPr txBox="1"/>
      </xdr:nvSpPr>
      <xdr:spPr>
        <a:xfrm>
          <a:off x="11296875" y="16549295"/>
          <a:ext cx="968190" cy="33387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100"/>
            <a:t>Keycard</a:t>
          </a:r>
        </a:p>
      </xdr:txBody>
    </xdr:sp>
    <xdr:clientData/>
  </xdr:twoCellAnchor>
  <xdr:twoCellAnchor>
    <xdr:from>
      <xdr:col>19</xdr:col>
      <xdr:colOff>174363</xdr:colOff>
      <xdr:row>90</xdr:row>
      <xdr:rowOff>48410</xdr:rowOff>
    </xdr:from>
    <xdr:to>
      <xdr:col>20</xdr:col>
      <xdr:colOff>532953</xdr:colOff>
      <xdr:row>92</xdr:row>
      <xdr:rowOff>12486</xdr:rowOff>
    </xdr:to>
    <xdr:sp macro="" textlink="">
      <xdr:nvSpPr>
        <xdr:cNvPr id="167" name="TextBox 166">
          <a:extLst>
            <a:ext uri="{FF2B5EF4-FFF2-40B4-BE49-F238E27FC236}">
              <a16:creationId xmlns:a16="http://schemas.microsoft.com/office/drawing/2014/main" id="{E59849D7-B493-655E-4E9D-BA89E7C8D34C}"/>
            </a:ext>
          </a:extLst>
        </xdr:cNvPr>
        <xdr:cNvSpPr txBox="1"/>
      </xdr:nvSpPr>
      <xdr:spPr>
        <a:xfrm>
          <a:off x="11756763" y="16184881"/>
          <a:ext cx="968190" cy="32266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th-TH" sz="1100"/>
            <a:t>สินค้าคงคลัง</a:t>
          </a:r>
          <a:endParaRPr lang="en-US" sz="1100"/>
        </a:p>
      </xdr:txBody>
    </xdr:sp>
    <xdr:clientData/>
  </xdr:twoCellAnchor>
  <xdr:twoCellAnchor>
    <xdr:from>
      <xdr:col>8</xdr:col>
      <xdr:colOff>158750</xdr:colOff>
      <xdr:row>37</xdr:row>
      <xdr:rowOff>0</xdr:rowOff>
    </xdr:from>
    <xdr:to>
      <xdr:col>13</xdr:col>
      <xdr:colOff>415735</xdr:colOff>
      <xdr:row>53</xdr:row>
      <xdr:rowOff>106267</xdr:rowOff>
    </xdr:to>
    <xdr:sp macro="" textlink="">
      <xdr:nvSpPr>
        <xdr:cNvPr id="168" name="TextBox 167">
          <a:extLst>
            <a:ext uri="{FF2B5EF4-FFF2-40B4-BE49-F238E27FC236}">
              <a16:creationId xmlns:a16="http://schemas.microsoft.com/office/drawing/2014/main" id="{482D93DF-AA2B-4F0E-B886-31839FCE428D}"/>
            </a:ext>
          </a:extLst>
        </xdr:cNvPr>
        <xdr:cNvSpPr txBox="1"/>
      </xdr:nvSpPr>
      <xdr:spPr>
        <a:xfrm>
          <a:off x="4984750" y="7048500"/>
          <a:ext cx="3273235" cy="3154267"/>
        </a:xfrm>
        <a:prstGeom prst="rect">
          <a:avLst/>
        </a:prstGeom>
        <a:solidFill>
          <a:schemeClr val="accent1">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a:p>
          <a:endParaRPr lang="en-US" sz="1100"/>
        </a:p>
      </xdr:txBody>
    </xdr:sp>
    <xdr:clientData/>
  </xdr:twoCellAnchor>
  <xdr:twoCellAnchor>
    <xdr:from>
      <xdr:col>8</xdr:col>
      <xdr:colOff>352981</xdr:colOff>
      <xdr:row>37</xdr:row>
      <xdr:rowOff>181572</xdr:rowOff>
    </xdr:from>
    <xdr:to>
      <xdr:col>10</xdr:col>
      <xdr:colOff>101971</xdr:colOff>
      <xdr:row>39</xdr:row>
      <xdr:rowOff>164474</xdr:rowOff>
    </xdr:to>
    <xdr:sp macro="" textlink="">
      <xdr:nvSpPr>
        <xdr:cNvPr id="169" name="TextBox 168">
          <a:extLst>
            <a:ext uri="{FF2B5EF4-FFF2-40B4-BE49-F238E27FC236}">
              <a16:creationId xmlns:a16="http://schemas.microsoft.com/office/drawing/2014/main" id="{5ADAE7F3-F3C9-478F-AC80-6F77E85459AD}"/>
            </a:ext>
          </a:extLst>
        </xdr:cNvPr>
        <xdr:cNvSpPr txBox="1"/>
      </xdr:nvSpPr>
      <xdr:spPr>
        <a:xfrm>
          <a:off x="5178981" y="7230072"/>
          <a:ext cx="955490" cy="36390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th-TH" sz="1100">
              <a:solidFill>
                <a:schemeClr val="dk1"/>
              </a:solidFill>
              <a:effectLst/>
              <a:latin typeface="+mn-lt"/>
              <a:ea typeface="+mn-ea"/>
              <a:cs typeface="+mn-cs"/>
            </a:rPr>
            <a:t>ผู้สนใจ</a:t>
          </a:r>
          <a:endParaRPr lang="en-US" sz="1100"/>
        </a:p>
      </xdr:txBody>
    </xdr:sp>
    <xdr:clientData/>
  </xdr:twoCellAnchor>
  <xdr:twoCellAnchor editAs="oneCell">
    <xdr:from>
      <xdr:col>8</xdr:col>
      <xdr:colOff>301436</xdr:colOff>
      <xdr:row>40</xdr:row>
      <xdr:rowOff>113926</xdr:rowOff>
    </xdr:from>
    <xdr:to>
      <xdr:col>13</xdr:col>
      <xdr:colOff>265577</xdr:colOff>
      <xdr:row>45</xdr:row>
      <xdr:rowOff>119486</xdr:rowOff>
    </xdr:to>
    <xdr:pic>
      <xdr:nvPicPr>
        <xdr:cNvPr id="170" name="Picture 169">
          <a:extLst>
            <a:ext uri="{FF2B5EF4-FFF2-40B4-BE49-F238E27FC236}">
              <a16:creationId xmlns:a16="http://schemas.microsoft.com/office/drawing/2014/main" id="{0727A9E3-8F9E-4DD1-8EBB-DFB2D2EC8A35}"/>
            </a:ext>
          </a:extLst>
        </xdr:cNvPr>
        <xdr:cNvPicPr>
          <a:picLocks noChangeAspect="1"/>
        </xdr:cNvPicPr>
      </xdr:nvPicPr>
      <xdr:blipFill>
        <a:blip xmlns:r="http://schemas.openxmlformats.org/officeDocument/2006/relationships" r:embed="rId3"/>
        <a:stretch>
          <a:fillRect/>
        </a:stretch>
      </xdr:blipFill>
      <xdr:spPr>
        <a:xfrm>
          <a:off x="5127436" y="7733926"/>
          <a:ext cx="2980391" cy="958060"/>
        </a:xfrm>
        <a:prstGeom prst="rect">
          <a:avLst/>
        </a:prstGeom>
      </xdr:spPr>
    </xdr:pic>
    <xdr:clientData/>
  </xdr:twoCellAnchor>
  <xdr:twoCellAnchor>
    <xdr:from>
      <xdr:col>12</xdr:col>
      <xdr:colOff>163379</xdr:colOff>
      <xdr:row>47</xdr:row>
      <xdr:rowOff>108508</xdr:rowOff>
    </xdr:from>
    <xdr:to>
      <xdr:col>13</xdr:col>
      <xdr:colOff>224339</xdr:colOff>
      <xdr:row>49</xdr:row>
      <xdr:rowOff>13482</xdr:rowOff>
    </xdr:to>
    <xdr:sp macro="" textlink="">
      <xdr:nvSpPr>
        <xdr:cNvPr id="171" name="TextBox 170">
          <a:extLst>
            <a:ext uri="{FF2B5EF4-FFF2-40B4-BE49-F238E27FC236}">
              <a16:creationId xmlns:a16="http://schemas.microsoft.com/office/drawing/2014/main" id="{A34FA4D8-AB92-4234-BC70-3A653202B5CE}"/>
            </a:ext>
          </a:extLst>
        </xdr:cNvPr>
        <xdr:cNvSpPr txBox="1"/>
      </xdr:nvSpPr>
      <xdr:spPr>
        <a:xfrm>
          <a:off x="7402379" y="9062008"/>
          <a:ext cx="664210" cy="28597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th-TH" sz="1100"/>
            <a:t>แก้ไข</a:t>
          </a:r>
          <a:endParaRPr lang="en-US" sz="1100"/>
        </a:p>
      </xdr:txBody>
    </xdr:sp>
    <xdr:clientData/>
  </xdr:twoCellAnchor>
  <xdr:twoCellAnchor>
    <xdr:from>
      <xdr:col>11</xdr:col>
      <xdr:colOff>435906</xdr:colOff>
      <xdr:row>47</xdr:row>
      <xdr:rowOff>119713</xdr:rowOff>
    </xdr:from>
    <xdr:to>
      <xdr:col>12</xdr:col>
      <xdr:colOff>108246</xdr:colOff>
      <xdr:row>49</xdr:row>
      <xdr:rowOff>20654</xdr:rowOff>
    </xdr:to>
    <xdr:sp macro="" textlink="">
      <xdr:nvSpPr>
        <xdr:cNvPr id="172" name="TextBox 171">
          <a:extLst>
            <a:ext uri="{FF2B5EF4-FFF2-40B4-BE49-F238E27FC236}">
              <a16:creationId xmlns:a16="http://schemas.microsoft.com/office/drawing/2014/main" id="{647A7F56-B25B-420D-8F44-EDF987C2EB52}"/>
            </a:ext>
          </a:extLst>
        </xdr:cNvPr>
        <xdr:cNvSpPr txBox="1"/>
      </xdr:nvSpPr>
      <xdr:spPr>
        <a:xfrm>
          <a:off x="7071656" y="9073213"/>
          <a:ext cx="275590" cy="28194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100"/>
            <a:t>x</a:t>
          </a:r>
        </a:p>
      </xdr:txBody>
    </xdr:sp>
    <xdr:clientData/>
  </xdr:twoCellAnchor>
  <xdr:twoCellAnchor>
    <xdr:from>
      <xdr:col>3</xdr:col>
      <xdr:colOff>583128</xdr:colOff>
      <xdr:row>3</xdr:row>
      <xdr:rowOff>26224</xdr:rowOff>
    </xdr:from>
    <xdr:to>
      <xdr:col>8</xdr:col>
      <xdr:colOff>158289</xdr:colOff>
      <xdr:row>9</xdr:row>
      <xdr:rowOff>7966</xdr:rowOff>
    </xdr:to>
    <xdr:cxnSp macro="">
      <xdr:nvCxnSpPr>
        <xdr:cNvPr id="173" name="Connector: Elbow 172">
          <a:extLst>
            <a:ext uri="{FF2B5EF4-FFF2-40B4-BE49-F238E27FC236}">
              <a16:creationId xmlns:a16="http://schemas.microsoft.com/office/drawing/2014/main" id="{869ADF2E-637D-42D5-AF11-CD6239736C33}"/>
            </a:ext>
          </a:extLst>
        </xdr:cNvPr>
        <xdr:cNvCxnSpPr/>
      </xdr:nvCxnSpPr>
      <xdr:spPr>
        <a:xfrm>
          <a:off x="2392878" y="597724"/>
          <a:ext cx="2591411" cy="1124742"/>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526676</xdr:colOff>
      <xdr:row>5</xdr:row>
      <xdr:rowOff>101268</xdr:rowOff>
    </xdr:from>
    <xdr:to>
      <xdr:col>15</xdr:col>
      <xdr:colOff>486980</xdr:colOff>
      <xdr:row>20</xdr:row>
      <xdr:rowOff>111184</xdr:rowOff>
    </xdr:to>
    <xdr:cxnSp macro="">
      <xdr:nvCxnSpPr>
        <xdr:cNvPr id="185" name="Connector: Elbow 184">
          <a:extLst>
            <a:ext uri="{FF2B5EF4-FFF2-40B4-BE49-F238E27FC236}">
              <a16:creationId xmlns:a16="http://schemas.microsoft.com/office/drawing/2014/main" id="{F18309C8-0510-8278-D0FC-CF7A1D31524A}"/>
            </a:ext>
          </a:extLst>
        </xdr:cNvPr>
        <xdr:cNvCxnSpPr>
          <a:stCxn id="117" idx="3"/>
          <a:endCxn id="37" idx="1"/>
        </xdr:cNvCxnSpPr>
      </xdr:nvCxnSpPr>
      <xdr:spPr>
        <a:xfrm>
          <a:off x="2355476" y="997739"/>
          <a:ext cx="7275504" cy="2699327"/>
        </a:xfrm>
        <a:prstGeom prst="bentConnector3">
          <a:avLst>
            <a:gd name="adj1" fmla="val 31394"/>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238013</xdr:colOff>
      <xdr:row>19</xdr:row>
      <xdr:rowOff>64098</xdr:rowOff>
    </xdr:from>
    <xdr:to>
      <xdr:col>10</xdr:col>
      <xdr:colOff>318695</xdr:colOff>
      <xdr:row>27</xdr:row>
      <xdr:rowOff>82027</xdr:rowOff>
    </xdr:to>
    <xdr:sp macro="" textlink="">
      <xdr:nvSpPr>
        <xdr:cNvPr id="189" name="Rectangle 188">
          <a:extLst>
            <a:ext uri="{FF2B5EF4-FFF2-40B4-BE49-F238E27FC236}">
              <a16:creationId xmlns:a16="http://schemas.microsoft.com/office/drawing/2014/main" id="{351281C6-3109-0B08-E864-5D0BCCC273FD}"/>
            </a:ext>
          </a:extLst>
        </xdr:cNvPr>
        <xdr:cNvSpPr/>
      </xdr:nvSpPr>
      <xdr:spPr>
        <a:xfrm>
          <a:off x="5114813" y="3538818"/>
          <a:ext cx="1299882" cy="1480969"/>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th-TH" sz="1100"/>
            <a:t>สติ๊กเกอร์ฟิกทะเบียน</a:t>
          </a:r>
          <a:r>
            <a:rPr lang="th-TH" sz="1100" baseline="0"/>
            <a:t> ปริ้นท์ด้วยเครื่องสติ๊กเกอร์และติดบนพลาสติกสูญญากาศ</a:t>
          </a:r>
          <a:endParaRPr lang="en-US" sz="1100"/>
        </a:p>
      </xdr:txBody>
    </xdr:sp>
    <xdr:clientData/>
  </xdr:twoCellAnchor>
  <xdr:twoCellAnchor>
    <xdr:from>
      <xdr:col>7</xdr:col>
      <xdr:colOff>464820</xdr:colOff>
      <xdr:row>116</xdr:row>
      <xdr:rowOff>7620</xdr:rowOff>
    </xdr:from>
    <xdr:to>
      <xdr:col>10</xdr:col>
      <xdr:colOff>137160</xdr:colOff>
      <xdr:row>124</xdr:row>
      <xdr:rowOff>25549</xdr:rowOff>
    </xdr:to>
    <xdr:sp macro="" textlink="">
      <xdr:nvSpPr>
        <xdr:cNvPr id="190" name="Rectangle 189">
          <a:extLst>
            <a:ext uri="{FF2B5EF4-FFF2-40B4-BE49-F238E27FC236}">
              <a16:creationId xmlns:a16="http://schemas.microsoft.com/office/drawing/2014/main" id="{82F76EE5-62FE-4864-B021-72D8D5689740}"/>
            </a:ext>
          </a:extLst>
        </xdr:cNvPr>
        <xdr:cNvSpPr/>
      </xdr:nvSpPr>
      <xdr:spPr>
        <a:xfrm>
          <a:off x="4732020" y="21221700"/>
          <a:ext cx="1501140" cy="1480969"/>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th-TH" sz="1100"/>
            <a:t>*</a:t>
          </a:r>
          <a:r>
            <a:rPr lang="th-TH" sz="1100" baseline="0"/>
            <a:t> เปลี่ยนทะเบียนรถ </a:t>
          </a:r>
          <a:r>
            <a:rPr lang="en-US" sz="1100" baseline="0"/>
            <a:t>?</a:t>
          </a:r>
          <a:endParaRPr lang="en-US" sz="1100"/>
        </a:p>
      </xdr:txBody>
    </xdr:sp>
    <xdr:clientData/>
  </xdr:twoCellAnchor>
  <xdr:twoCellAnchor>
    <xdr:from>
      <xdr:col>12</xdr:col>
      <xdr:colOff>548640</xdr:colOff>
      <xdr:row>50</xdr:row>
      <xdr:rowOff>15241</xdr:rowOff>
    </xdr:from>
    <xdr:to>
      <xdr:col>14</xdr:col>
      <xdr:colOff>571500</xdr:colOff>
      <xdr:row>54</xdr:row>
      <xdr:rowOff>76201</xdr:rowOff>
    </xdr:to>
    <xdr:sp macro="" textlink="">
      <xdr:nvSpPr>
        <xdr:cNvPr id="191" name="Rectangle 190">
          <a:extLst>
            <a:ext uri="{FF2B5EF4-FFF2-40B4-BE49-F238E27FC236}">
              <a16:creationId xmlns:a16="http://schemas.microsoft.com/office/drawing/2014/main" id="{9C13097F-0BF9-45F7-B653-B5D5E30EFDAF}"/>
            </a:ext>
          </a:extLst>
        </xdr:cNvPr>
        <xdr:cNvSpPr/>
      </xdr:nvSpPr>
      <xdr:spPr>
        <a:xfrm>
          <a:off x="7863840" y="9159241"/>
          <a:ext cx="1242060" cy="79248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th-TH" sz="1100"/>
            <a:t>ทุกคนสามารถเปลี่ยนแปลงแก้ไขได้</a:t>
          </a:r>
          <a:endParaRPr lang="en-US" sz="1100"/>
        </a:p>
      </xdr:txBody>
    </xdr:sp>
    <xdr:clientData/>
  </xdr:twoCellAnchor>
  <xdr:twoCellAnchor>
    <xdr:from>
      <xdr:col>7</xdr:col>
      <xdr:colOff>251460</xdr:colOff>
      <xdr:row>78</xdr:row>
      <xdr:rowOff>175260</xdr:rowOff>
    </xdr:from>
    <xdr:to>
      <xdr:col>15</xdr:col>
      <xdr:colOff>533400</xdr:colOff>
      <xdr:row>96</xdr:row>
      <xdr:rowOff>68580</xdr:rowOff>
    </xdr:to>
    <xdr:sp macro="" textlink="">
      <xdr:nvSpPr>
        <xdr:cNvPr id="192" name="Rectangle 191">
          <a:extLst>
            <a:ext uri="{FF2B5EF4-FFF2-40B4-BE49-F238E27FC236}">
              <a16:creationId xmlns:a16="http://schemas.microsoft.com/office/drawing/2014/main" id="{5451E802-8389-4B06-9234-CC3599152609}"/>
            </a:ext>
          </a:extLst>
        </xdr:cNvPr>
        <xdr:cNvSpPr/>
      </xdr:nvSpPr>
      <xdr:spPr>
        <a:xfrm>
          <a:off x="4518660" y="14439900"/>
          <a:ext cx="5158740" cy="318516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th-TH" sz="1100"/>
            <a:t>ไม่ต้องทำของเข้า</a:t>
          </a:r>
          <a:endParaRPr lang="en-US" sz="1100"/>
        </a:p>
      </xdr:txBody>
    </xdr:sp>
    <xdr:clientData/>
  </xdr:twoCellAnchor>
  <xdr:twoCellAnchor>
    <xdr:from>
      <xdr:col>15</xdr:col>
      <xdr:colOff>211183</xdr:colOff>
      <xdr:row>61</xdr:row>
      <xdr:rowOff>134984</xdr:rowOff>
    </xdr:from>
    <xdr:to>
      <xdr:col>17</xdr:col>
      <xdr:colOff>234043</xdr:colOff>
      <xdr:row>66</xdr:row>
      <xdr:rowOff>10888</xdr:rowOff>
    </xdr:to>
    <xdr:sp macro="" textlink="">
      <xdr:nvSpPr>
        <xdr:cNvPr id="193" name="Rectangle 192">
          <a:extLst>
            <a:ext uri="{FF2B5EF4-FFF2-40B4-BE49-F238E27FC236}">
              <a16:creationId xmlns:a16="http://schemas.microsoft.com/office/drawing/2014/main" id="{BF938EE3-3C1E-E633-09D7-4B1D02E86E4A}"/>
            </a:ext>
          </a:extLst>
        </xdr:cNvPr>
        <xdr:cNvSpPr/>
      </xdr:nvSpPr>
      <xdr:spPr>
        <a:xfrm>
          <a:off x="9355183" y="11423470"/>
          <a:ext cx="1242060" cy="801189"/>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th-TH" sz="1100"/>
            <a:t>ถ้าเบิกคีย์การ์ด ต้องจดเลขคีย์การ์ดไว้ก่อนเบิกให้</a:t>
          </a:r>
          <a:endParaRPr lang="en-US" sz="1100"/>
        </a:p>
      </xdr:txBody>
    </xdr:sp>
    <xdr:clientData/>
  </xdr:twoCellAnchor>
  <xdr:twoCellAnchor>
    <xdr:from>
      <xdr:col>21</xdr:col>
      <xdr:colOff>18505</xdr:colOff>
      <xdr:row>90</xdr:row>
      <xdr:rowOff>40277</xdr:rowOff>
    </xdr:from>
    <xdr:to>
      <xdr:col>24</xdr:col>
      <xdr:colOff>435428</xdr:colOff>
      <xdr:row>92</xdr:row>
      <xdr:rowOff>32657</xdr:rowOff>
    </xdr:to>
    <xdr:sp macro="" textlink="">
      <xdr:nvSpPr>
        <xdr:cNvPr id="194" name="Rectangle 193">
          <a:extLst>
            <a:ext uri="{FF2B5EF4-FFF2-40B4-BE49-F238E27FC236}">
              <a16:creationId xmlns:a16="http://schemas.microsoft.com/office/drawing/2014/main" id="{F17EE16C-8AA4-D67F-A632-0273B0304930}"/>
            </a:ext>
          </a:extLst>
        </xdr:cNvPr>
        <xdr:cNvSpPr/>
      </xdr:nvSpPr>
      <xdr:spPr>
        <a:xfrm>
          <a:off x="12820105" y="16695420"/>
          <a:ext cx="2245723" cy="362494"/>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th-TH" sz="1100"/>
            <a:t>*</a:t>
          </a:r>
          <a:r>
            <a:rPr lang="th-TH" sz="1100" baseline="0"/>
            <a:t> เอาไว้ดูว่าใครเบิกอะไรไปบ้าง</a:t>
          </a:r>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47D8F6-B11D-4CEE-88B4-659BF9FBF640}">
  <dimension ref="A1:AD593"/>
  <sheetViews>
    <sheetView zoomScale="70" zoomScaleNormal="70" workbookViewId="0">
      <pane xSplit="13560" topLeftCell="U1"/>
      <selection activeCell="G531" sqref="G531"/>
      <selection pane="topRight" activeCell="U415" sqref="U415:V529"/>
    </sheetView>
  </sheetViews>
  <sheetFormatPr defaultRowHeight="14.4" x14ac:dyDescent="0.3"/>
  <cols>
    <col min="1" max="1" width="23.21875" customWidth="1"/>
    <col min="2" max="2" width="22.6640625" customWidth="1"/>
    <col min="3" max="3" width="20" customWidth="1"/>
    <col min="4" max="4" width="27.44140625" customWidth="1"/>
    <col min="5" max="5" width="24.21875" customWidth="1"/>
    <col min="6" max="6" width="23" customWidth="1"/>
    <col min="7" max="7" width="34.5546875" customWidth="1"/>
    <col min="8" max="8" width="42.88671875" customWidth="1"/>
    <col min="9" max="9" width="22.77734375" customWidth="1"/>
    <col min="10" max="10" width="25.44140625" customWidth="1"/>
    <col min="11" max="11" width="20.6640625" customWidth="1"/>
    <col min="12" max="12" width="20.33203125" customWidth="1"/>
    <col min="13" max="13" width="24.5546875" customWidth="1"/>
    <col min="14" max="16" width="19.77734375" customWidth="1"/>
    <col min="17" max="17" width="21" customWidth="1"/>
    <col min="18" max="18" width="29.33203125" customWidth="1"/>
    <col min="19" max="19" width="18.77734375" customWidth="1"/>
  </cols>
  <sheetData>
    <row r="1" spans="2:29" ht="23.4" x14ac:dyDescent="0.45">
      <c r="B1" s="26" t="s">
        <v>420</v>
      </c>
      <c r="V1" t="str">
        <f>"CREATE TABLE """ &amp;B1 &amp; """ ("</f>
        <v>CREATE TABLE "Employee_TBL" (</v>
      </c>
      <c r="AB1" t="s">
        <v>549</v>
      </c>
      <c r="AC1" t="s">
        <v>550</v>
      </c>
    </row>
    <row r="3" spans="2:29" ht="36.6" customHeight="1" x14ac:dyDescent="0.3">
      <c r="B3" s="22" t="s">
        <v>406</v>
      </c>
      <c r="C3" s="23" t="s">
        <v>401</v>
      </c>
      <c r="D3" s="23" t="s">
        <v>403</v>
      </c>
      <c r="E3" s="23" t="s">
        <v>404</v>
      </c>
      <c r="F3" s="23" t="s">
        <v>405</v>
      </c>
      <c r="G3" s="23" t="s">
        <v>410</v>
      </c>
      <c r="V3" t="str">
        <f>""""&amp;B3&amp;"""" &amp;"    "&amp; "INTEGER NOT NULL,"</f>
        <v>"EmployeeID"    INTEGER NOT NULL,</v>
      </c>
    </row>
    <row r="4" spans="2:29" ht="14.4" hidden="1" customHeight="1" x14ac:dyDescent="0.3">
      <c r="B4" s="22"/>
      <c r="C4" s="23"/>
      <c r="D4" s="23"/>
      <c r="E4" s="23"/>
      <c r="F4" s="23"/>
      <c r="G4" s="23"/>
      <c r="V4" t="str">
        <f>""""&amp;C3&amp;"""" &amp;"    "&amp; "TEXT NOT NULL,"</f>
        <v>"Prefix"    TEXT NOT NULL,</v>
      </c>
    </row>
    <row r="5" spans="2:29" ht="14.4" hidden="1" customHeight="1" x14ac:dyDescent="0.3">
      <c r="B5" s="22"/>
      <c r="C5" s="23"/>
      <c r="D5" s="23"/>
      <c r="E5" s="23"/>
      <c r="F5" s="23"/>
      <c r="G5" s="23"/>
      <c r="V5" t="str">
        <f>""""&amp;D3&amp;"""" &amp;"    "&amp; "TEXT NOT NULL,"</f>
        <v>"FirstName"    TEXT NOT NULL,</v>
      </c>
    </row>
    <row r="6" spans="2:29" ht="14.4" hidden="1" customHeight="1" x14ac:dyDescent="0.3">
      <c r="B6" s="22"/>
      <c r="C6" s="23"/>
      <c r="D6" s="23"/>
      <c r="E6" s="23"/>
      <c r="F6" s="23"/>
      <c r="G6" s="23"/>
      <c r="V6" t="str">
        <f>""""&amp;E3&amp;"""" &amp;"    "&amp; "TEXT NOT NULL,"</f>
        <v>"LastName"    TEXT NOT NULL,</v>
      </c>
    </row>
    <row r="7" spans="2:29" ht="14.4" hidden="1" customHeight="1" x14ac:dyDescent="0.3">
      <c r="B7" s="22"/>
      <c r="C7" s="23"/>
      <c r="D7" s="23"/>
      <c r="E7" s="23"/>
      <c r="F7" s="23"/>
      <c r="G7" s="23"/>
      <c r="V7" t="str">
        <f>""""&amp;F3&amp;"""" &amp;"    "&amp; "TEXT NOT NULL,"</f>
        <v>"NickName"    TEXT NOT NULL,</v>
      </c>
    </row>
    <row r="8" spans="2:29" ht="14.4" hidden="1" customHeight="1" x14ac:dyDescent="0.3">
      <c r="B8" s="22"/>
      <c r="C8" s="23"/>
      <c r="D8" s="23"/>
      <c r="E8" s="23"/>
      <c r="F8" s="23"/>
      <c r="G8" s="23"/>
      <c r="V8" t="str">
        <f>""""&amp;G3&amp;"""" &amp;"    "&amp; "TEXT NOT NULL,"</f>
        <v>"Phone"    TEXT NOT NULL,</v>
      </c>
    </row>
    <row r="9" spans="2:29" ht="14.4" hidden="1" customHeight="1" x14ac:dyDescent="0.3">
      <c r="B9" s="22"/>
      <c r="C9" s="23"/>
      <c r="D9" s="23"/>
      <c r="E9" s="23"/>
      <c r="F9" s="23"/>
      <c r="G9" s="23"/>
      <c r="V9" t="str">
        <f>"PRIMARY KEY("""&amp;  B3 &amp; """ AUTOINCREMENT)"</f>
        <v>PRIMARY KEY("EmployeeID" AUTOINCREMENT)</v>
      </c>
    </row>
    <row r="10" spans="2:29" ht="14.4" hidden="1" customHeight="1" x14ac:dyDescent="0.3">
      <c r="B10" s="22"/>
      <c r="C10" s="23"/>
      <c r="D10" s="23"/>
      <c r="E10" s="23"/>
      <c r="F10" s="23"/>
      <c r="G10" s="23"/>
      <c r="V10" t="s">
        <v>518</v>
      </c>
    </row>
    <row r="11" spans="2:29" ht="14.4" hidden="1" customHeight="1" x14ac:dyDescent="0.3">
      <c r="B11" s="22"/>
      <c r="C11" s="23"/>
      <c r="D11" s="23"/>
      <c r="E11" s="23"/>
      <c r="F11" s="23"/>
      <c r="G11" s="23"/>
      <c r="V11" t="str">
        <f>"INSERT INTO " &amp; B1 &amp; "(" &amp; C3 &amp;","&amp; D3 &amp;","&amp; E3 &amp;","&amp; F3 &amp;","&amp; G3 &amp; ")"</f>
        <v>INSERT INTO Employee_TBL(Prefix,FirstName,LastName,NickName,Phone)</v>
      </c>
    </row>
    <row r="12" spans="2:29" x14ac:dyDescent="0.3">
      <c r="B12" s="7" t="s">
        <v>134</v>
      </c>
      <c r="C12" s="2" t="s">
        <v>2</v>
      </c>
      <c r="D12" s="2" t="s">
        <v>3</v>
      </c>
      <c r="E12" s="2" t="s">
        <v>4</v>
      </c>
      <c r="F12" s="2" t="s">
        <v>363</v>
      </c>
      <c r="G12" s="7" t="s">
        <v>67</v>
      </c>
      <c r="U12" t="s">
        <v>548</v>
      </c>
      <c r="V12" t="str">
        <f t="shared" ref="V12:V22" si="0">"("&amp;FunNoo&amp;C12&amp;FunNooComma&amp;FunNoo&amp;D12&amp;FunNooComma&amp;FunNoo&amp;E12&amp;FunNooComma&amp;FunNoo&amp;F12&amp;FunNooComma&amp;FunNoo&amp;G12&amp;"""),"</f>
        <v>("นาย","ยศยุทธ","ดารกมาศ","โอ๊ต","084-1456263"),</v>
      </c>
    </row>
    <row r="13" spans="2:29" x14ac:dyDescent="0.3">
      <c r="B13" s="7" t="s">
        <v>135</v>
      </c>
      <c r="C13" s="2" t="s">
        <v>6</v>
      </c>
      <c r="D13" s="2" t="s">
        <v>7</v>
      </c>
      <c r="E13" s="2" t="s">
        <v>8</v>
      </c>
      <c r="F13" s="2" t="s">
        <v>364</v>
      </c>
      <c r="G13" s="7" t="s">
        <v>232</v>
      </c>
      <c r="V13" t="str">
        <f t="shared" si="0"/>
        <v>("นางสาว","นิรมล","บัวสิน","พิม","081-257-6569"),</v>
      </c>
    </row>
    <row r="14" spans="2:29" x14ac:dyDescent="0.3">
      <c r="B14" s="7" t="s">
        <v>137</v>
      </c>
      <c r="C14" s="2" t="s">
        <v>2</v>
      </c>
      <c r="D14" s="2" t="s">
        <v>10</v>
      </c>
      <c r="E14" s="2" t="s">
        <v>11</v>
      </c>
      <c r="F14" s="2" t="s">
        <v>365</v>
      </c>
      <c r="G14" s="7" t="s">
        <v>233</v>
      </c>
      <c r="V14" t="str">
        <f t="shared" si="0"/>
        <v>("นาย","ประสิทธิ์","ใจแก้ว","แก้ว","081-793-9962"),</v>
      </c>
    </row>
    <row r="15" spans="2:29" x14ac:dyDescent="0.3">
      <c r="B15" s="7" t="s">
        <v>136</v>
      </c>
      <c r="C15" s="2" t="s">
        <v>229</v>
      </c>
      <c r="D15" s="2" t="s">
        <v>230</v>
      </c>
      <c r="E15" s="2" t="s">
        <v>4</v>
      </c>
      <c r="F15" s="2" t="s">
        <v>366</v>
      </c>
      <c r="G15" s="2" t="s">
        <v>231</v>
      </c>
      <c r="V15" t="str">
        <f t="shared" si="0"/>
        <v>("นาง","อธิชา","ดารกมาศ","อ้อ","082-492-6956"),</v>
      </c>
    </row>
    <row r="16" spans="2:29" x14ac:dyDescent="0.3">
      <c r="B16" s="7" t="s">
        <v>221</v>
      </c>
      <c r="C16" s="2" t="s">
        <v>229</v>
      </c>
      <c r="D16" s="2" t="s">
        <v>234</v>
      </c>
      <c r="E16" s="2" t="s">
        <v>4</v>
      </c>
      <c r="F16" s="2" t="s">
        <v>367</v>
      </c>
      <c r="G16" s="7" t="s">
        <v>235</v>
      </c>
      <c r="V16" t="str">
        <f t="shared" si="0"/>
        <v>("นาง","รัชนิกร","ดารกมาศ","จุก","082-486-5459"),</v>
      </c>
    </row>
    <row r="17" spans="2:22" x14ac:dyDescent="0.3">
      <c r="B17" s="7" t="s">
        <v>222</v>
      </c>
      <c r="C17" s="2" t="s">
        <v>6</v>
      </c>
      <c r="D17" s="2" t="s">
        <v>236</v>
      </c>
      <c r="E17" s="2" t="s">
        <v>237</v>
      </c>
      <c r="F17" s="2" t="s">
        <v>368</v>
      </c>
      <c r="G17" s="7" t="s">
        <v>238</v>
      </c>
      <c r="V17" t="str">
        <f t="shared" si="0"/>
        <v>("นางสาว","สิรภัทร","แสงกระจ่าง","แอม","084-699-7115"),</v>
      </c>
    </row>
    <row r="18" spans="2:22" x14ac:dyDescent="0.3">
      <c r="B18" s="7" t="s">
        <v>223</v>
      </c>
      <c r="C18" s="2" t="s">
        <v>2</v>
      </c>
      <c r="D18" s="2" t="s">
        <v>239</v>
      </c>
      <c r="E18" s="2" t="s">
        <v>237</v>
      </c>
      <c r="F18" s="2" t="s">
        <v>369</v>
      </c>
      <c r="G18" s="7" t="s">
        <v>240</v>
      </c>
      <c r="V18" t="str">
        <f t="shared" si="0"/>
        <v>("นาย","พงศนาถ","แสงกระจ่าง","อ๊อบ","082-394-9516"),</v>
      </c>
    </row>
    <row r="19" spans="2:22" x14ac:dyDescent="0.3">
      <c r="B19" s="7" t="s">
        <v>224</v>
      </c>
      <c r="C19" s="2" t="s">
        <v>6</v>
      </c>
      <c r="D19" s="2" t="s">
        <v>241</v>
      </c>
      <c r="E19" s="2" t="s">
        <v>242</v>
      </c>
      <c r="F19" s="2" t="s">
        <v>370</v>
      </c>
      <c r="G19" s="7" t="s">
        <v>250</v>
      </c>
      <c r="V19" t="str">
        <f t="shared" si="0"/>
        <v>("นางสาว","ใจดี","ดีใจ","จันจ้าว","089-998-8999"),</v>
      </c>
    </row>
    <row r="20" spans="2:22" x14ac:dyDescent="0.3">
      <c r="B20" s="7" t="s">
        <v>225</v>
      </c>
      <c r="C20" s="2" t="s">
        <v>6</v>
      </c>
      <c r="D20" s="2" t="s">
        <v>243</v>
      </c>
      <c r="E20" s="2" t="s">
        <v>12</v>
      </c>
      <c r="F20" s="2" t="s">
        <v>371</v>
      </c>
      <c r="G20" s="7" t="s">
        <v>251</v>
      </c>
      <c r="V20" t="str">
        <f t="shared" si="0"/>
        <v>("นางสาว","เอาใจ","ดูแล","อิงฟ้า","081-123-4567"),</v>
      </c>
    </row>
    <row r="21" spans="2:22" x14ac:dyDescent="0.3">
      <c r="B21" s="7" t="s">
        <v>226</v>
      </c>
      <c r="C21" s="2" t="s">
        <v>6</v>
      </c>
      <c r="D21" s="2" t="s">
        <v>244</v>
      </c>
      <c r="E21" s="2" t="s">
        <v>245</v>
      </c>
      <c r="F21" s="2" t="s">
        <v>372</v>
      </c>
      <c r="G21" s="7" t="s">
        <v>252</v>
      </c>
      <c r="V21" t="str">
        <f t="shared" si="0"/>
        <v>("นางสาว","ทุกระดับ","ประทับใจ","เม็ดทราย","087-767-7777"),</v>
      </c>
    </row>
    <row r="22" spans="2:22" x14ac:dyDescent="0.3">
      <c r="B22" s="7" t="s">
        <v>227</v>
      </c>
      <c r="C22" s="2" t="s">
        <v>6</v>
      </c>
      <c r="D22" s="2" t="s">
        <v>246</v>
      </c>
      <c r="E22" s="2" t="s">
        <v>247</v>
      </c>
      <c r="F22" s="2" t="s">
        <v>373</v>
      </c>
      <c r="G22" s="7" t="s">
        <v>253</v>
      </c>
      <c r="V22" t="str">
        <f t="shared" si="0"/>
        <v>("นางสาว","ร่าเริง","แจ่มใส","น่านฟ้า","084-145-6789"),</v>
      </c>
    </row>
    <row r="23" spans="2:22" x14ac:dyDescent="0.3">
      <c r="B23" s="7" t="s">
        <v>228</v>
      </c>
      <c r="C23" s="2" t="s">
        <v>6</v>
      </c>
      <c r="D23" s="2" t="s">
        <v>248</v>
      </c>
      <c r="E23" s="2" t="s">
        <v>249</v>
      </c>
      <c r="F23" s="2" t="s">
        <v>374</v>
      </c>
      <c r="G23" s="7" t="s">
        <v>254</v>
      </c>
      <c r="V23" t="str">
        <f>"("&amp;FunNoo&amp;C23&amp;FunNooComma&amp;FunNoo&amp;D23&amp;FunNooComma&amp;FunNoo&amp;E23&amp;FunNooComma&amp;FunNoo&amp;F23&amp;FunNooComma&amp;FunNoo&amp;G23&amp;""");"</f>
        <v>("นางสาว","ยินดี","ต้อนรับ","อั่งเปา","088-456-7898");</v>
      </c>
    </row>
    <row r="24" spans="2:22" x14ac:dyDescent="0.3">
      <c r="B24" s="18"/>
      <c r="C24" s="8"/>
      <c r="D24" s="8"/>
      <c r="E24" s="8"/>
      <c r="F24" s="8"/>
    </row>
    <row r="25" spans="2:22" x14ac:dyDescent="0.3">
      <c r="B25" s="18"/>
      <c r="C25" s="8"/>
      <c r="D25" s="8"/>
      <c r="E25" s="8"/>
      <c r="F25" s="8"/>
    </row>
    <row r="26" spans="2:22" x14ac:dyDescent="0.3">
      <c r="B26" s="18"/>
      <c r="C26" s="8"/>
      <c r="D26" s="8"/>
      <c r="E26" s="8"/>
      <c r="F26" s="8"/>
    </row>
    <row r="27" spans="2:22" ht="23.4" x14ac:dyDescent="0.45">
      <c r="B27" s="26" t="s">
        <v>421</v>
      </c>
      <c r="V27" t="str">
        <f>"CREATE TABLE """ &amp;B27 &amp; """ ("</f>
        <v>CREATE TABLE "Customer_TBL" (</v>
      </c>
    </row>
    <row r="29" spans="2:22" ht="44.4" customHeight="1" x14ac:dyDescent="0.3">
      <c r="B29" s="22" t="s">
        <v>407</v>
      </c>
      <c r="C29" s="23" t="s">
        <v>401</v>
      </c>
      <c r="D29" s="23" t="s">
        <v>403</v>
      </c>
      <c r="E29" s="23" t="s">
        <v>404</v>
      </c>
      <c r="F29" s="23" t="s">
        <v>405</v>
      </c>
      <c r="G29" s="23" t="s">
        <v>408</v>
      </c>
      <c r="H29" s="23" t="s">
        <v>409</v>
      </c>
      <c r="I29" s="25" t="s">
        <v>551</v>
      </c>
      <c r="J29" s="25" t="s">
        <v>517</v>
      </c>
      <c r="K29" s="25" t="s">
        <v>493</v>
      </c>
      <c r="L29" s="25" t="s">
        <v>497</v>
      </c>
      <c r="M29" s="25" t="s">
        <v>496</v>
      </c>
      <c r="N29" s="25" t="s">
        <v>475</v>
      </c>
      <c r="O29" s="23" t="s">
        <v>410</v>
      </c>
      <c r="P29" s="23" t="s">
        <v>411</v>
      </c>
      <c r="Q29" s="23" t="s">
        <v>412</v>
      </c>
      <c r="R29" s="23" t="s">
        <v>413</v>
      </c>
      <c r="S29" s="23" t="s">
        <v>414</v>
      </c>
      <c r="V29" t="str">
        <f>""""&amp;B29&amp;"""" &amp;"    "&amp; "INTEGER NOT NULL,"</f>
        <v>"CustomerID"    INTEGER NOT NULL,</v>
      </c>
    </row>
    <row r="30" spans="2:22" ht="14.4" customHeight="1" x14ac:dyDescent="0.3">
      <c r="B30" s="22"/>
      <c r="C30" s="23"/>
      <c r="D30" s="23"/>
      <c r="E30" s="23"/>
      <c r="F30" s="23"/>
      <c r="G30" s="23"/>
      <c r="H30" s="23"/>
      <c r="I30" s="25"/>
      <c r="J30" s="25"/>
      <c r="K30" s="25"/>
      <c r="L30" s="25"/>
      <c r="M30" s="25"/>
      <c r="N30" s="25"/>
      <c r="O30" s="23"/>
      <c r="P30" s="23"/>
      <c r="Q30" s="23"/>
      <c r="R30" s="23"/>
      <c r="S30" s="23"/>
      <c r="V30" t="str">
        <f>""""&amp;C29&amp;"""" &amp;"    "&amp; "TEXT NOT NULL,"</f>
        <v>"Prefix"    TEXT NOT NULL,</v>
      </c>
    </row>
    <row r="31" spans="2:22" ht="14.4" customHeight="1" x14ac:dyDescent="0.3">
      <c r="B31" s="22"/>
      <c r="C31" s="23"/>
      <c r="D31" s="23"/>
      <c r="E31" s="23"/>
      <c r="F31" s="23"/>
      <c r="G31" s="23"/>
      <c r="H31" s="23"/>
      <c r="I31" s="25"/>
      <c r="J31" s="25"/>
      <c r="K31" s="25"/>
      <c r="L31" s="25"/>
      <c r="M31" s="25"/>
      <c r="N31" s="25"/>
      <c r="O31" s="23"/>
      <c r="P31" s="23"/>
      <c r="Q31" s="23"/>
      <c r="R31" s="23"/>
      <c r="S31" s="23"/>
      <c r="V31" t="str">
        <f>""""&amp;D29&amp;"""" &amp;"    "&amp; "TEXT NOT NULL,"</f>
        <v>"FirstName"    TEXT NOT NULL,</v>
      </c>
    </row>
    <row r="32" spans="2:22" ht="14.4" customHeight="1" x14ac:dyDescent="0.3">
      <c r="B32" s="22"/>
      <c r="C32" s="23"/>
      <c r="D32" s="23"/>
      <c r="E32" s="23"/>
      <c r="F32" s="23"/>
      <c r="G32" s="23"/>
      <c r="H32" s="23"/>
      <c r="I32" s="25"/>
      <c r="J32" s="25"/>
      <c r="K32" s="25"/>
      <c r="L32" s="25"/>
      <c r="M32" s="25"/>
      <c r="N32" s="25"/>
      <c r="O32" s="23"/>
      <c r="P32" s="23"/>
      <c r="Q32" s="23"/>
      <c r="R32" s="23"/>
      <c r="S32" s="23"/>
      <c r="V32" t="str">
        <f>""""&amp;E29&amp;"""" &amp;"    "&amp; "TEXT NOT NULL,"</f>
        <v>"LastName"    TEXT NOT NULL,</v>
      </c>
    </row>
    <row r="33" spans="2:22" ht="14.4" customHeight="1" x14ac:dyDescent="0.3">
      <c r="B33" s="22"/>
      <c r="C33" s="23"/>
      <c r="D33" s="23"/>
      <c r="E33" s="23"/>
      <c r="F33" s="23"/>
      <c r="G33" s="23"/>
      <c r="H33" s="23"/>
      <c r="I33" s="25"/>
      <c r="J33" s="25"/>
      <c r="K33" s="25"/>
      <c r="L33" s="25"/>
      <c r="M33" s="25"/>
      <c r="N33" s="25"/>
      <c r="O33" s="23"/>
      <c r="P33" s="23"/>
      <c r="Q33" s="23"/>
      <c r="R33" s="23"/>
      <c r="S33" s="23"/>
      <c r="V33" t="str">
        <f>""""&amp;F29&amp;"""" &amp;"    "&amp; "TEXT,"</f>
        <v>"NickName"    TEXT,</v>
      </c>
    </row>
    <row r="34" spans="2:22" ht="14.4" customHeight="1" x14ac:dyDescent="0.3">
      <c r="B34" s="22"/>
      <c r="C34" s="23"/>
      <c r="D34" s="23"/>
      <c r="E34" s="23"/>
      <c r="F34" s="23"/>
      <c r="G34" s="23"/>
      <c r="H34" s="23"/>
      <c r="I34" s="25"/>
      <c r="J34" s="25"/>
      <c r="K34" s="25"/>
      <c r="L34" s="25"/>
      <c r="M34" s="25"/>
      <c r="N34" s="25"/>
      <c r="O34" s="23"/>
      <c r="P34" s="23"/>
      <c r="Q34" s="23"/>
      <c r="R34" s="23"/>
      <c r="S34" s="23"/>
      <c r="V34" t="str">
        <f>""""&amp;G29&amp;"""" &amp;"    "&amp; "TEXT NOT NULL,"</f>
        <v>"ThaiNationalID"    TEXT NOT NULL,</v>
      </c>
    </row>
    <row r="35" spans="2:22" ht="14.4" customHeight="1" x14ac:dyDescent="0.3">
      <c r="B35" s="22"/>
      <c r="C35" s="23"/>
      <c r="D35" s="23"/>
      <c r="E35" s="23"/>
      <c r="F35" s="23"/>
      <c r="G35" s="23"/>
      <c r="H35" s="23"/>
      <c r="I35" s="25"/>
      <c r="J35" s="25"/>
      <c r="K35" s="25"/>
      <c r="L35" s="25"/>
      <c r="M35" s="25"/>
      <c r="N35" s="25"/>
      <c r="O35" s="23"/>
      <c r="P35" s="23"/>
      <c r="Q35" s="23"/>
      <c r="R35" s="23"/>
      <c r="S35" s="23"/>
      <c r="V35" t="str">
        <f>""""&amp;H29&amp;"""" &amp;"    "&amp; "TEXT NOT NULL,"</f>
        <v>"BirthDay"    TEXT NOT NULL,</v>
      </c>
    </row>
    <row r="36" spans="2:22" ht="14.4" customHeight="1" x14ac:dyDescent="0.3">
      <c r="B36" s="22"/>
      <c r="C36" s="23"/>
      <c r="D36" s="23"/>
      <c r="E36" s="23"/>
      <c r="F36" s="23"/>
      <c r="G36" s="23"/>
      <c r="H36" s="23"/>
      <c r="I36" s="25"/>
      <c r="J36" s="25"/>
      <c r="K36" s="25"/>
      <c r="L36" s="25"/>
      <c r="M36" s="25"/>
      <c r="N36" s="25"/>
      <c r="O36" s="23"/>
      <c r="P36" s="23"/>
      <c r="Q36" s="23"/>
      <c r="R36" s="23"/>
      <c r="S36" s="23"/>
      <c r="V36" t="str">
        <f>""""&amp;I29&amp;"""" &amp;"    "&amp; "TEXT NOT NULL,"</f>
        <v>"AddressNumber"    TEXT NOT NULL,</v>
      </c>
    </row>
    <row r="37" spans="2:22" ht="14.4" customHeight="1" x14ac:dyDescent="0.3">
      <c r="B37" s="22"/>
      <c r="C37" s="23"/>
      <c r="D37" s="23"/>
      <c r="E37" s="23"/>
      <c r="F37" s="23"/>
      <c r="G37" s="23"/>
      <c r="H37" s="23"/>
      <c r="I37" s="25"/>
      <c r="J37" s="25"/>
      <c r="K37" s="25"/>
      <c r="L37" s="25"/>
      <c r="M37" s="25"/>
      <c r="N37" s="25"/>
      <c r="O37" s="23"/>
      <c r="P37" s="23"/>
      <c r="Q37" s="23"/>
      <c r="R37" s="23"/>
      <c r="S37" s="23"/>
      <c r="V37" t="str">
        <f>""""&amp;J29&amp;"""" &amp;"    "&amp; "TEXT NOT NULL,"</f>
        <v>"AddressCont"    TEXT NOT NULL,</v>
      </c>
    </row>
    <row r="38" spans="2:22" ht="14.4" customHeight="1" x14ac:dyDescent="0.3">
      <c r="B38" s="22"/>
      <c r="C38" s="23"/>
      <c r="D38" s="23"/>
      <c r="E38" s="23"/>
      <c r="F38" s="23"/>
      <c r="G38" s="23"/>
      <c r="H38" s="23"/>
      <c r="I38" s="25"/>
      <c r="J38" s="25"/>
      <c r="K38" s="25"/>
      <c r="L38" s="25"/>
      <c r="M38" s="25"/>
      <c r="N38" s="25"/>
      <c r="O38" s="23"/>
      <c r="P38" s="23"/>
      <c r="Q38" s="23"/>
      <c r="R38" s="23"/>
      <c r="S38" s="23"/>
      <c r="V38" t="str">
        <f>""""&amp;K29&amp;"""" &amp;"    "&amp; "TEXT NOT NULL,"</f>
        <v>"AddressRoad"    TEXT NOT NULL,</v>
      </c>
    </row>
    <row r="39" spans="2:22" ht="14.4" customHeight="1" x14ac:dyDescent="0.3">
      <c r="B39" s="22"/>
      <c r="C39" s="23"/>
      <c r="D39" s="23"/>
      <c r="E39" s="23"/>
      <c r="F39" s="23"/>
      <c r="G39" s="23"/>
      <c r="H39" s="23"/>
      <c r="I39" s="25"/>
      <c r="J39" s="25"/>
      <c r="K39" s="25"/>
      <c r="L39" s="25"/>
      <c r="M39" s="25"/>
      <c r="N39" s="25"/>
      <c r="O39" s="23"/>
      <c r="P39" s="23"/>
      <c r="Q39" s="23"/>
      <c r="R39" s="23"/>
      <c r="S39" s="23"/>
      <c r="V39" t="str">
        <f>""""&amp;L29&amp;"""" &amp;"    "&amp; "TEXT NOT NULL,"</f>
        <v>"AddressSubProvince"    TEXT NOT NULL,</v>
      </c>
    </row>
    <row r="40" spans="2:22" ht="14.4" customHeight="1" x14ac:dyDescent="0.3">
      <c r="B40" s="22"/>
      <c r="C40" s="23"/>
      <c r="D40" s="23"/>
      <c r="E40" s="23"/>
      <c r="F40" s="23"/>
      <c r="G40" s="23"/>
      <c r="H40" s="23"/>
      <c r="I40" s="25"/>
      <c r="J40" s="25"/>
      <c r="K40" s="25"/>
      <c r="L40" s="25"/>
      <c r="M40" s="25"/>
      <c r="N40" s="25"/>
      <c r="O40" s="23"/>
      <c r="P40" s="23"/>
      <c r="Q40" s="23"/>
      <c r="R40" s="23"/>
      <c r="S40" s="23"/>
      <c r="V40" t="str">
        <f>""""&amp;M29&amp;"""" &amp;"    "&amp; "TEXT NOT NULL,"</f>
        <v>"AddressProvince"    TEXT NOT NULL,</v>
      </c>
    </row>
    <row r="41" spans="2:22" ht="14.4" customHeight="1" x14ac:dyDescent="0.3">
      <c r="B41" s="22"/>
      <c r="C41" s="23"/>
      <c r="D41" s="23"/>
      <c r="E41" s="23"/>
      <c r="F41" s="23"/>
      <c r="G41" s="23"/>
      <c r="H41" s="23"/>
      <c r="I41" s="25"/>
      <c r="J41" s="25"/>
      <c r="K41" s="25"/>
      <c r="L41" s="25"/>
      <c r="M41" s="25"/>
      <c r="N41" s="25"/>
      <c r="O41" s="23"/>
      <c r="P41" s="23"/>
      <c r="Q41" s="23"/>
      <c r="R41" s="23"/>
      <c r="S41" s="23"/>
      <c r="V41" t="str">
        <f>""""&amp;N29&amp;"""" &amp;"    "&amp; "TEXT NOT NULL,"</f>
        <v>"AddressCity"    TEXT NOT NULL,</v>
      </c>
    </row>
    <row r="42" spans="2:22" ht="14.4" customHeight="1" x14ac:dyDescent="0.3">
      <c r="B42" s="22"/>
      <c r="C42" s="23"/>
      <c r="D42" s="23"/>
      <c r="E42" s="23"/>
      <c r="F42" s="23"/>
      <c r="G42" s="23"/>
      <c r="H42" s="23"/>
      <c r="I42" s="25"/>
      <c r="J42" s="25"/>
      <c r="K42" s="25"/>
      <c r="L42" s="25"/>
      <c r="M42" s="25"/>
      <c r="N42" s="25"/>
      <c r="O42" s="23"/>
      <c r="P42" s="23"/>
      <c r="Q42" s="23"/>
      <c r="R42" s="23"/>
      <c r="S42" s="23"/>
      <c r="V42" t="str">
        <f>""""&amp;O29&amp;"""" &amp;"    "&amp; "TEXT NOT NULL,"</f>
        <v>"Phone"    TEXT NOT NULL,</v>
      </c>
    </row>
    <row r="43" spans="2:22" ht="14.4" customHeight="1" x14ac:dyDescent="0.3">
      <c r="B43" s="22"/>
      <c r="C43" s="23"/>
      <c r="D43" s="23"/>
      <c r="E43" s="23"/>
      <c r="F43" s="23"/>
      <c r="G43" s="23"/>
      <c r="H43" s="23"/>
      <c r="I43" s="25"/>
      <c r="J43" s="25"/>
      <c r="K43" s="25"/>
      <c r="L43" s="25"/>
      <c r="M43" s="25"/>
      <c r="N43" s="25"/>
      <c r="O43" s="23"/>
      <c r="P43" s="23"/>
      <c r="Q43" s="23"/>
      <c r="R43" s="23"/>
      <c r="S43" s="23"/>
      <c r="V43" t="str">
        <f>""""&amp;P29&amp;"""" &amp;"    "&amp; "TEXT,"</f>
        <v>"LineID"    TEXT,</v>
      </c>
    </row>
    <row r="44" spans="2:22" ht="14.4" customHeight="1" x14ac:dyDescent="0.3">
      <c r="B44" s="22"/>
      <c r="C44" s="23"/>
      <c r="D44" s="23"/>
      <c r="E44" s="23"/>
      <c r="F44" s="23"/>
      <c r="G44" s="23"/>
      <c r="H44" s="23"/>
      <c r="I44" s="25"/>
      <c r="J44" s="25"/>
      <c r="K44" s="25"/>
      <c r="L44" s="25"/>
      <c r="M44" s="25"/>
      <c r="N44" s="25"/>
      <c r="O44" s="23"/>
      <c r="P44" s="23"/>
      <c r="Q44" s="23"/>
      <c r="R44" s="23"/>
      <c r="S44" s="23"/>
      <c r="V44" t="str">
        <f>""""&amp;Q29&amp;"""" &amp;"    "&amp; "TEXT,"</f>
        <v>"Job"    TEXT,</v>
      </c>
    </row>
    <row r="45" spans="2:22" ht="14.4" customHeight="1" x14ac:dyDescent="0.3">
      <c r="B45" s="22"/>
      <c r="C45" s="23"/>
      <c r="D45" s="23"/>
      <c r="E45" s="23"/>
      <c r="F45" s="23"/>
      <c r="G45" s="23"/>
      <c r="H45" s="23"/>
      <c r="I45" s="25"/>
      <c r="J45" s="25"/>
      <c r="K45" s="25"/>
      <c r="L45" s="25"/>
      <c r="M45" s="25"/>
      <c r="N45" s="25"/>
      <c r="O45" s="23"/>
      <c r="P45" s="23"/>
      <c r="Q45" s="23"/>
      <c r="R45" s="23"/>
      <c r="S45" s="23"/>
      <c r="V45" t="str">
        <f>""""&amp;R29&amp;"""" &amp;"    "&amp; "TEXT,"</f>
        <v>"ReferencePerson"    TEXT,</v>
      </c>
    </row>
    <row r="46" spans="2:22" ht="14.4" customHeight="1" x14ac:dyDescent="0.3">
      <c r="B46" s="22"/>
      <c r="C46" s="23"/>
      <c r="D46" s="23"/>
      <c r="E46" s="23"/>
      <c r="F46" s="23"/>
      <c r="G46" s="23"/>
      <c r="H46" s="23"/>
      <c r="I46" s="25"/>
      <c r="J46" s="25"/>
      <c r="K46" s="25"/>
      <c r="L46" s="25"/>
      <c r="M46" s="25"/>
      <c r="N46" s="25"/>
      <c r="O46" s="23"/>
      <c r="P46" s="23"/>
      <c r="Q46" s="23"/>
      <c r="R46" s="23"/>
      <c r="S46" s="23"/>
      <c r="V46" t="str">
        <f>""""&amp;S29&amp;"""" &amp;"    "&amp; "TEXT NOT NULL,"</f>
        <v>"RegisterDate"    TEXT NOT NULL,</v>
      </c>
    </row>
    <row r="47" spans="2:22" ht="14.4" customHeight="1" x14ac:dyDescent="0.3">
      <c r="B47" s="22"/>
      <c r="C47" s="23"/>
      <c r="D47" s="23"/>
      <c r="E47" s="23"/>
      <c r="F47" s="23"/>
      <c r="G47" s="23"/>
      <c r="H47" s="23"/>
      <c r="I47" s="25"/>
      <c r="J47" s="25"/>
      <c r="K47" s="25"/>
      <c r="L47" s="25"/>
      <c r="M47" s="25"/>
      <c r="N47" s="25"/>
      <c r="O47" s="23"/>
      <c r="P47" s="23"/>
      <c r="Q47" s="23"/>
      <c r="R47" s="23"/>
      <c r="S47" s="23"/>
      <c r="V47" t="str">
        <f>"PRIMARY KEY("""&amp;  B29 &amp; """ AUTOINCREMENT)"</f>
        <v>PRIMARY KEY("CustomerID" AUTOINCREMENT)</v>
      </c>
    </row>
    <row r="48" spans="2:22" ht="14.4" customHeight="1" x14ac:dyDescent="0.3">
      <c r="B48" s="22"/>
      <c r="C48" s="23"/>
      <c r="D48" s="23"/>
      <c r="E48" s="23"/>
      <c r="F48" s="23"/>
      <c r="G48" s="23"/>
      <c r="H48" s="23"/>
      <c r="I48" s="25"/>
      <c r="J48" s="25"/>
      <c r="K48" s="25"/>
      <c r="L48" s="25"/>
      <c r="M48" s="25"/>
      <c r="N48" s="25"/>
      <c r="O48" s="23"/>
      <c r="P48" s="23"/>
      <c r="Q48" s="23"/>
      <c r="R48" s="23"/>
      <c r="S48" s="23"/>
      <c r="V48" t="s">
        <v>518</v>
      </c>
    </row>
    <row r="49" spans="2:24" ht="14.4" customHeight="1" x14ac:dyDescent="0.3">
      <c r="B49" s="22"/>
      <c r="C49" s="23"/>
      <c r="D49" s="23"/>
      <c r="E49" s="23"/>
      <c r="F49" s="23"/>
      <c r="G49" s="23"/>
      <c r="H49" s="23"/>
      <c r="I49" s="25"/>
      <c r="J49" s="25"/>
      <c r="K49" s="25"/>
      <c r="L49" s="25"/>
      <c r="M49" s="25"/>
      <c r="N49" s="25"/>
      <c r="O49" s="23"/>
      <c r="P49" s="23"/>
      <c r="Q49" s="23"/>
      <c r="R49" s="23"/>
      <c r="S49" s="23"/>
      <c r="V49" t="str">
        <f>"INSERT INTO " &amp; B27 &amp; "(" &amp; C29 &amp;","&amp; D29 &amp;","&amp; E29 &amp;","&amp; F29 &amp;","&amp; G29&amp;"," &amp; H29&amp;","&amp;I29&amp;","&amp;J29&amp;","&amp;K29&amp;","&amp;L29&amp;","&amp;M29&amp;","&amp;N29&amp;","&amp;O29&amp;","&amp;P29&amp;","&amp;Q29&amp;","&amp;R29&amp;","&amp;S29&amp;")"</f>
        <v>INSERT INTO Customer_TBL(Prefix,FirstName,LastName,NickName,ThaiNationalID,BirthDay,AddressNumber,AddressCont,AddressRoad,AddressSubProvince,AddressProvince,AddressCity,Phone,LineID,Job,ReferencePerson,RegisterDate)</v>
      </c>
    </row>
    <row r="50" spans="2:24" s="8" customFormat="1" x14ac:dyDescent="0.3">
      <c r="B50" s="7">
        <v>1</v>
      </c>
      <c r="C50" s="2" t="s">
        <v>6</v>
      </c>
      <c r="D50" s="2" t="s">
        <v>13</v>
      </c>
      <c r="E50" s="2" t="s">
        <v>14</v>
      </c>
      <c r="F50" s="2" t="s">
        <v>336</v>
      </c>
      <c r="G50" s="2" t="s">
        <v>37</v>
      </c>
      <c r="H50" s="6" t="s">
        <v>9</v>
      </c>
      <c r="I50" s="34" t="s">
        <v>444</v>
      </c>
      <c r="J50" s="2"/>
      <c r="K50" s="2"/>
      <c r="L50" s="2" t="s">
        <v>498</v>
      </c>
      <c r="M50" s="2" t="s">
        <v>476</v>
      </c>
      <c r="N50" s="2" t="s">
        <v>468</v>
      </c>
      <c r="O50" s="2" t="s">
        <v>52</v>
      </c>
      <c r="P50" s="2" t="s">
        <v>375</v>
      </c>
      <c r="Q50" s="2" t="s">
        <v>68</v>
      </c>
      <c r="R50" s="3" t="s">
        <v>5</v>
      </c>
      <c r="S50" s="6" t="s">
        <v>220</v>
      </c>
      <c r="U50" t="s">
        <v>548</v>
      </c>
      <c r="V50" t="str">
        <f t="shared" ref="V50:V75" si="1">"("&amp;FunNoo&amp;C50&amp;FunNooComma&amp;FunNoo&amp;D50&amp;FunNooComma&amp;FunNoo&amp;E50&amp;FunNooComma&amp;FunNoo&amp;F50&amp;FunNooComma&amp;FunNoo&amp;G50&amp;FunNooComma&amp;FunNoo&amp;H50&amp;FunNooComma&amp;FunNoo&amp;I50&amp;FunNooComma&amp;FunNoo&amp;J50&amp;FunNooComma&amp;FunNoo&amp;K50&amp;FunNooComma&amp;FunNoo&amp;L50&amp;FunNooComma&amp;FunNoo&amp;M50&amp;FunNooComma&amp;FunNoo&amp;N50&amp;FunNooComma&amp;FunNoo&amp;O50&amp;FunNooComma&amp;FunNoo&amp;P50&amp;FunNooComma&amp;FunNoo&amp;Q50&amp;FunNooComma&amp;FunNoo&amp;R50&amp;FunNooComma&amp;FunNoo&amp;S50&amp;"""),"</f>
        <v>("นางสาว","ศศินาถ","วงค์ศา","มอนเน่","1-5101-00211-20-1","05/03/2533","135/1 หมู่6","","","หนองตอง","หางดง","เชียงใหม่","091-8593878","ศศิ_line","นักศึกษา","นิรมล บัวสิน 081-257-6569","01/01/2565"),</v>
      </c>
      <c r="W50"/>
      <c r="X50"/>
    </row>
    <row r="51" spans="2:24" s="8" customFormat="1" x14ac:dyDescent="0.3">
      <c r="B51" s="7">
        <v>2</v>
      </c>
      <c r="C51" s="2" t="s">
        <v>6</v>
      </c>
      <c r="D51" s="2" t="s">
        <v>15</v>
      </c>
      <c r="E51" s="2" t="s">
        <v>16</v>
      </c>
      <c r="F51" s="2" t="s">
        <v>337</v>
      </c>
      <c r="G51" s="2" t="s">
        <v>38</v>
      </c>
      <c r="H51" s="6" t="s">
        <v>49</v>
      </c>
      <c r="I51" s="34" t="s">
        <v>445</v>
      </c>
      <c r="J51" s="2"/>
      <c r="K51" s="2"/>
      <c r="L51" s="2" t="s">
        <v>499</v>
      </c>
      <c r="M51" s="2" t="s">
        <v>477</v>
      </c>
      <c r="N51" s="2" t="s">
        <v>469</v>
      </c>
      <c r="O51" s="2" t="s">
        <v>53</v>
      </c>
      <c r="P51" s="2" t="s">
        <v>376</v>
      </c>
      <c r="Q51" s="2" t="s">
        <v>68</v>
      </c>
      <c r="R51" s="3" t="s">
        <v>5</v>
      </c>
      <c r="S51" s="6" t="s">
        <v>220</v>
      </c>
      <c r="U51"/>
      <c r="V51" t="str">
        <f t="shared" si="1"/>
        <v>("นางสาว","เพชรรัตน์","สายยศ","พราวมุก","1-5299-00596-03-3","06/03/2533","172 หมู่9","","","น้้าโจ้","แม่ทะ","ลำปาง","084-3732306","เพช_line","นักศึกษา","นิรมล บัวสิน 081-257-6569","01/01/2565"),</v>
      </c>
      <c r="W51"/>
      <c r="X51"/>
    </row>
    <row r="52" spans="2:24" s="8" customFormat="1" x14ac:dyDescent="0.3">
      <c r="B52" s="7">
        <v>3</v>
      </c>
      <c r="C52" s="2" t="s">
        <v>6</v>
      </c>
      <c r="D52" s="2" t="s">
        <v>17</v>
      </c>
      <c r="E52" s="2" t="s">
        <v>18</v>
      </c>
      <c r="F52" s="2" t="s">
        <v>338</v>
      </c>
      <c r="G52" s="2" t="s">
        <v>39</v>
      </c>
      <c r="H52" s="6" t="s">
        <v>66</v>
      </c>
      <c r="I52" s="34" t="s">
        <v>446</v>
      </c>
      <c r="J52" s="2"/>
      <c r="K52" s="2"/>
      <c r="L52" s="2" t="s">
        <v>500</v>
      </c>
      <c r="M52" s="2" t="s">
        <v>477</v>
      </c>
      <c r="N52" s="2" t="s">
        <v>469</v>
      </c>
      <c r="O52" s="2" t="s">
        <v>54</v>
      </c>
      <c r="P52" s="2" t="s">
        <v>377</v>
      </c>
      <c r="Q52" s="2" t="s">
        <v>68</v>
      </c>
      <c r="R52" s="3" t="s">
        <v>5</v>
      </c>
      <c r="S52" s="6" t="s">
        <v>220</v>
      </c>
      <c r="U52"/>
      <c r="V52" t="str">
        <f t="shared" si="1"/>
        <v>("นางสาว","พมิพช์นก","เขื่อนแก้ว","พลอยใส","1-5299-00611-42-3","25/03/2533","168 หมู่12","","","นาครัว","แม่ทะ","ลำปาง","084-8104737","พมิ_line","นักศึกษา","นิรมล บัวสิน 081-257-6569","01/01/2565"),</v>
      </c>
      <c r="W52"/>
      <c r="X52"/>
    </row>
    <row r="53" spans="2:24" s="8" customFormat="1" x14ac:dyDescent="0.3">
      <c r="B53" s="7">
        <v>4</v>
      </c>
      <c r="C53" s="2" t="s">
        <v>2</v>
      </c>
      <c r="D53" s="2" t="s">
        <v>19</v>
      </c>
      <c r="E53" s="2" t="s">
        <v>20</v>
      </c>
      <c r="F53" s="2" t="s">
        <v>339</v>
      </c>
      <c r="G53" s="2" t="s">
        <v>40</v>
      </c>
      <c r="H53" s="6" t="s">
        <v>9</v>
      </c>
      <c r="I53" s="34" t="s">
        <v>447</v>
      </c>
      <c r="J53" s="2"/>
      <c r="K53" s="2"/>
      <c r="L53" s="2" t="s">
        <v>478</v>
      </c>
      <c r="M53" s="2" t="s">
        <v>478</v>
      </c>
      <c r="N53" s="2" t="s">
        <v>469</v>
      </c>
      <c r="O53" s="2" t="s">
        <v>55</v>
      </c>
      <c r="P53" s="2" t="s">
        <v>378</v>
      </c>
      <c r="Q53" s="2" t="s">
        <v>68</v>
      </c>
      <c r="R53" s="3" t="s">
        <v>5</v>
      </c>
      <c r="S53" s="6" t="s">
        <v>220</v>
      </c>
      <c r="U53"/>
      <c r="V53" t="str">
        <f t="shared" si="1"/>
        <v>("นาย","วทิยา","ตาลิน","ปั้นแป้ง","1-1020-01840-79-6","05/03/2533","29 หมู่2","","","แม่พริก","แม่พริก","ลำปาง","087-3603665","วทิ_line","นักศึกษา","นิรมล บัวสิน 081-257-6569","01/01/2565"),</v>
      </c>
      <c r="W53"/>
      <c r="X53"/>
    </row>
    <row r="54" spans="2:24" s="8" customFormat="1" x14ac:dyDescent="0.3">
      <c r="B54" s="7">
        <v>5</v>
      </c>
      <c r="C54" s="2" t="s">
        <v>6</v>
      </c>
      <c r="D54" s="2" t="s">
        <v>21</v>
      </c>
      <c r="E54" s="2" t="s">
        <v>22</v>
      </c>
      <c r="F54" s="2" t="s">
        <v>340</v>
      </c>
      <c r="G54" s="2" t="s">
        <v>41</v>
      </c>
      <c r="H54" s="6" t="s">
        <v>9</v>
      </c>
      <c r="I54" s="34" t="s">
        <v>448</v>
      </c>
      <c r="J54" s="2"/>
      <c r="K54" s="2"/>
      <c r="L54" s="2"/>
      <c r="M54" s="2" t="s">
        <v>479</v>
      </c>
      <c r="N54" s="2" t="s">
        <v>470</v>
      </c>
      <c r="O54" s="2" t="s">
        <v>56</v>
      </c>
      <c r="P54" s="2" t="s">
        <v>379</v>
      </c>
      <c r="Q54" s="2" t="s">
        <v>68</v>
      </c>
      <c r="R54" s="3" t="s">
        <v>5</v>
      </c>
      <c r="S54" s="6" t="s">
        <v>220</v>
      </c>
      <c r="U54"/>
      <c r="V54" t="str">
        <f t="shared" si="1"/>
        <v>("นางสาว","อมรรัตน์","ทพิย์อิ่น","ดาริน","1-5807-00010-71-1","05/03/2533","35 หมู่3 ","","","","ปางมะผ้า","แม่ฮ่องสอน","085-6539122","อมร_line","นักศึกษา","นิรมล บัวสิน 081-257-6569","01/01/2565"),</v>
      </c>
      <c r="W54"/>
      <c r="X54"/>
    </row>
    <row r="55" spans="2:24" s="8" customFormat="1" x14ac:dyDescent="0.3">
      <c r="B55" s="7">
        <v>6</v>
      </c>
      <c r="C55" s="2" t="s">
        <v>6</v>
      </c>
      <c r="D55" s="2" t="s">
        <v>23</v>
      </c>
      <c r="E55" s="2" t="s">
        <v>24</v>
      </c>
      <c r="F55" s="2" t="s">
        <v>341</v>
      </c>
      <c r="G55" s="2" t="s">
        <v>42</v>
      </c>
      <c r="H55" s="6" t="s">
        <v>50</v>
      </c>
      <c r="I55" s="34" t="s">
        <v>449</v>
      </c>
      <c r="J55" s="2"/>
      <c r="K55" s="2"/>
      <c r="L55" s="2" t="s">
        <v>501</v>
      </c>
      <c r="M55" s="2" t="s">
        <v>480</v>
      </c>
      <c r="N55" s="2" t="s">
        <v>471</v>
      </c>
      <c r="O55" s="2" t="s">
        <v>57</v>
      </c>
      <c r="P55" s="2" t="s">
        <v>380</v>
      </c>
      <c r="Q55" s="2" t="s">
        <v>68</v>
      </c>
      <c r="R55" s="3" t="s">
        <v>5</v>
      </c>
      <c r="S55" s="6" t="s">
        <v>220</v>
      </c>
      <c r="U55"/>
      <c r="V55" t="str">
        <f t="shared" si="1"/>
        <v>("นางสาว","วารุณี","ท้าชาวนา","โสน","1-5705-00167-73-1","05/03/2525","191 หมู่3","","","ธารทอง","พาน","เชียงราย","087-5651738","วาร_line","นักศึกษา","นิรมล บัวสิน 081-257-6569","01/01/2565"),</v>
      </c>
      <c r="W55"/>
      <c r="X55"/>
    </row>
    <row r="56" spans="2:24" s="8" customFormat="1" x14ac:dyDescent="0.3">
      <c r="B56" s="7">
        <v>7</v>
      </c>
      <c r="C56" s="2" t="s">
        <v>6</v>
      </c>
      <c r="D56" s="2" t="s">
        <v>25</v>
      </c>
      <c r="E56" s="2" t="s">
        <v>26</v>
      </c>
      <c r="F56" s="2" t="s">
        <v>342</v>
      </c>
      <c r="G56" s="2" t="s">
        <v>43</v>
      </c>
      <c r="H56" s="6" t="s">
        <v>65</v>
      </c>
      <c r="I56" s="34">
        <v>251</v>
      </c>
      <c r="J56" s="2"/>
      <c r="K56" s="2"/>
      <c r="L56" s="2" t="s">
        <v>502</v>
      </c>
      <c r="M56" s="2" t="s">
        <v>481</v>
      </c>
      <c r="N56" s="2" t="s">
        <v>469</v>
      </c>
      <c r="O56" s="2" t="s">
        <v>58</v>
      </c>
      <c r="P56" s="2" t="s">
        <v>381</v>
      </c>
      <c r="Q56" s="2" t="s">
        <v>68</v>
      </c>
      <c r="R56" s="3" t="s">
        <v>5</v>
      </c>
      <c r="S56" s="6" t="s">
        <v>220</v>
      </c>
      <c r="U56"/>
      <c r="V56" t="str">
        <f t="shared" si="1"/>
        <v>("นางสาว","ณัฐนรี","มีศรี","นารา","1-5299-00581-12-5","15/03/2529","251","","","เวยีงเหนือ","เมือง","ลำปาง","080-1235125","ณัฐ_line","นักศึกษา","นิรมล บัวสิน 081-257-6569","01/01/2565"),</v>
      </c>
      <c r="W56"/>
      <c r="X56"/>
    </row>
    <row r="57" spans="2:24" s="8" customFormat="1" x14ac:dyDescent="0.3">
      <c r="B57" s="7">
        <v>8</v>
      </c>
      <c r="C57" s="2" t="s">
        <v>6</v>
      </c>
      <c r="D57" s="2" t="s">
        <v>27</v>
      </c>
      <c r="E57" s="2" t="s">
        <v>28</v>
      </c>
      <c r="F57" s="2" t="s">
        <v>343</v>
      </c>
      <c r="G57" s="2" t="s">
        <v>44</v>
      </c>
      <c r="H57" s="6" t="s">
        <v>9</v>
      </c>
      <c r="I57" s="34" t="s">
        <v>450</v>
      </c>
      <c r="J57" s="2"/>
      <c r="K57" s="2" t="s">
        <v>495</v>
      </c>
      <c r="L57" s="2" t="s">
        <v>503</v>
      </c>
      <c r="M57" s="2" t="s">
        <v>482</v>
      </c>
      <c r="N57" s="2" t="s">
        <v>470</v>
      </c>
      <c r="O57" s="2" t="s">
        <v>59</v>
      </c>
      <c r="P57" s="2" t="s">
        <v>382</v>
      </c>
      <c r="Q57" s="2" t="s">
        <v>68</v>
      </c>
      <c r="R57" s="3" t="s">
        <v>5</v>
      </c>
      <c r="S57" s="6" t="s">
        <v>220</v>
      </c>
      <c r="U57"/>
      <c r="V57" t="str">
        <f t="shared" si="1"/>
        <v>("นางสาว","สลักจิต","คุณค้า","ออร์แกน","1-5804-00175-41-3","05/03/2533","63/4 หมู่6","","จามเทวี","แม่ยวม","แม่สะเรียง","แม่ฮ่องสอน","089-8544151","สลั_line","นักศึกษา","นิรมล บัวสิน 081-257-6569","01/01/2565"),</v>
      </c>
      <c r="W57"/>
      <c r="X57"/>
    </row>
    <row r="58" spans="2:24" s="8" customFormat="1" x14ac:dyDescent="0.3">
      <c r="B58" s="7">
        <v>9</v>
      </c>
      <c r="C58" s="2" t="s">
        <v>6</v>
      </c>
      <c r="D58" s="2" t="s">
        <v>29</v>
      </c>
      <c r="E58" s="2" t="s">
        <v>30</v>
      </c>
      <c r="F58" s="2" t="s">
        <v>344</v>
      </c>
      <c r="G58" s="2" t="s">
        <v>45</v>
      </c>
      <c r="H58" s="6" t="s">
        <v>64</v>
      </c>
      <c r="I58" s="34" t="s">
        <v>451</v>
      </c>
      <c r="J58" s="2"/>
      <c r="K58" s="2"/>
      <c r="L58" s="2" t="s">
        <v>504</v>
      </c>
      <c r="M58" s="2" t="s">
        <v>483</v>
      </c>
      <c r="N58" s="2" t="s">
        <v>472</v>
      </c>
      <c r="O58" s="2" t="s">
        <v>60</v>
      </c>
      <c r="P58" s="2" t="s">
        <v>383</v>
      </c>
      <c r="Q58" s="2" t="s">
        <v>68</v>
      </c>
      <c r="R58" s="3" t="s">
        <v>5</v>
      </c>
      <c r="S58" s="6" t="s">
        <v>220</v>
      </c>
      <c r="U58"/>
      <c r="V58" t="str">
        <f t="shared" si="1"/>
        <v>("นางสาว","กิ่งดาว","รินทร์แก้ว","นับเก้า","1-5507-00093-57-9","05/03/2539","145 หมู่2","","","ส้าน","เวยีงสา","น่าน","080-6719808","กิ่_line","นักศึกษา","นิรมล บัวสิน 081-257-6569","01/01/2565"),</v>
      </c>
      <c r="W58"/>
      <c r="X58"/>
    </row>
    <row r="59" spans="2:24" s="8" customFormat="1" x14ac:dyDescent="0.3">
      <c r="B59" s="7">
        <v>10</v>
      </c>
      <c r="C59" s="2" t="s">
        <v>6</v>
      </c>
      <c r="D59" s="2" t="s">
        <v>31</v>
      </c>
      <c r="E59" s="2" t="s">
        <v>32</v>
      </c>
      <c r="F59" s="2" t="s">
        <v>345</v>
      </c>
      <c r="G59" s="2" t="s">
        <v>46</v>
      </c>
      <c r="H59" s="6" t="s">
        <v>51</v>
      </c>
      <c r="I59" s="34" t="s">
        <v>452</v>
      </c>
      <c r="J59" s="2"/>
      <c r="K59" s="2"/>
      <c r="L59" s="2" t="s">
        <v>505</v>
      </c>
      <c r="M59" s="2" t="s">
        <v>478</v>
      </c>
      <c r="N59" s="2" t="s">
        <v>469</v>
      </c>
      <c r="O59" s="2" t="s">
        <v>61</v>
      </c>
      <c r="P59" s="2" t="s">
        <v>384</v>
      </c>
      <c r="Q59" s="2" t="s">
        <v>69</v>
      </c>
      <c r="R59" s="3" t="s">
        <v>5</v>
      </c>
      <c r="S59" s="6" t="s">
        <v>220</v>
      </c>
      <c r="U59"/>
      <c r="V59" t="str">
        <f t="shared" si="1"/>
        <v>("นางสาว","ปาริชาติ","ชัยยะ","มาเฟีย","1-5299-00580-48-0","05/12/2533","27 หมู่8","","","พระบาทวงัทอง","แม่พริก","ลำปาง","085-7128467","ปาร_line","พนักงานออฟฟิศ","นิรมล บัวสิน 081-257-6569","01/01/2565"),</v>
      </c>
      <c r="W59"/>
      <c r="X59"/>
    </row>
    <row r="60" spans="2:24" s="8" customFormat="1" x14ac:dyDescent="0.3">
      <c r="B60" s="7">
        <v>11</v>
      </c>
      <c r="C60" s="2" t="s">
        <v>2</v>
      </c>
      <c r="D60" s="2" t="s">
        <v>33</v>
      </c>
      <c r="E60" s="2" t="s">
        <v>34</v>
      </c>
      <c r="F60" s="2" t="s">
        <v>346</v>
      </c>
      <c r="G60" s="2" t="s">
        <v>47</v>
      </c>
      <c r="H60" s="6" t="s">
        <v>9</v>
      </c>
      <c r="I60" s="34" t="s">
        <v>453</v>
      </c>
      <c r="J60" s="2"/>
      <c r="K60" s="2"/>
      <c r="L60" s="2" t="s">
        <v>506</v>
      </c>
      <c r="M60" s="2" t="s">
        <v>484</v>
      </c>
      <c r="N60" s="2" t="s">
        <v>468</v>
      </c>
      <c r="O60" s="2" t="s">
        <v>62</v>
      </c>
      <c r="P60" s="2" t="s">
        <v>385</v>
      </c>
      <c r="Q60" s="2" t="s">
        <v>69</v>
      </c>
      <c r="R60" s="3" t="s">
        <v>5</v>
      </c>
      <c r="S60" s="6" t="s">
        <v>220</v>
      </c>
      <c r="U60"/>
      <c r="V60" t="str">
        <f t="shared" si="1"/>
        <v>("นาย","ทตัพร","แสงเพชรไพบรูณ์","เลดี้","1-5099-01224-76-8","05/03/2533","35/1 หมู่4","","","แม่แรม","แม่ริม","เชียงใหม่","084-9496287","ทตั_line","พนักงานออฟฟิศ","นิรมล บัวสิน 081-257-6569","01/01/2565"),</v>
      </c>
      <c r="W60"/>
      <c r="X60"/>
    </row>
    <row r="61" spans="2:24" s="8" customFormat="1" x14ac:dyDescent="0.3">
      <c r="B61" s="7">
        <v>12</v>
      </c>
      <c r="C61" s="2" t="s">
        <v>2</v>
      </c>
      <c r="D61" s="2" t="s">
        <v>35</v>
      </c>
      <c r="E61" s="2" t="s">
        <v>36</v>
      </c>
      <c r="F61" s="2" t="s">
        <v>347</v>
      </c>
      <c r="G61" s="2" t="s">
        <v>48</v>
      </c>
      <c r="H61" s="6" t="s">
        <v>9</v>
      </c>
      <c r="I61" s="34" t="s">
        <v>454</v>
      </c>
      <c r="J61" s="2"/>
      <c r="K61" s="2"/>
      <c r="L61" s="2" t="s">
        <v>507</v>
      </c>
      <c r="M61" s="2" t="s">
        <v>485</v>
      </c>
      <c r="N61" s="2" t="s">
        <v>468</v>
      </c>
      <c r="O61" s="2" t="s">
        <v>63</v>
      </c>
      <c r="P61" s="2" t="s">
        <v>386</v>
      </c>
      <c r="Q61" s="2" t="s">
        <v>69</v>
      </c>
      <c r="R61" s="3" t="s">
        <v>5</v>
      </c>
      <c r="S61" s="6" t="s">
        <v>220</v>
      </c>
      <c r="U61"/>
      <c r="V61" t="str">
        <f t="shared" si="1"/>
        <v>("นาย","พชิิตชัย","ผูกผา","เฌอแตม","1-1017-00058-36-1","05/03/2533","74/2 หมู่11","","","บวกด้าง","สันก้าแพง","เชียงใหม่","082-9029118","พชิ_line","พนักงานออฟฟิศ","นิรมล บัวสิน 081-257-6569","01/01/2565"),</v>
      </c>
      <c r="W61"/>
      <c r="X61"/>
    </row>
    <row r="62" spans="2:24" s="8" customFormat="1" x14ac:dyDescent="0.3">
      <c r="B62" s="7">
        <v>13</v>
      </c>
      <c r="C62" s="2" t="s">
        <v>6</v>
      </c>
      <c r="D62" s="2" t="s">
        <v>191</v>
      </c>
      <c r="E62" s="2" t="s">
        <v>192</v>
      </c>
      <c r="F62" s="2" t="s">
        <v>348</v>
      </c>
      <c r="G62" s="2" t="s">
        <v>193</v>
      </c>
      <c r="H62" s="6" t="s">
        <v>194</v>
      </c>
      <c r="I62" s="34" t="s">
        <v>625</v>
      </c>
      <c r="J62" s="2"/>
      <c r="K62" s="2"/>
      <c r="L62" s="2" t="s">
        <v>508</v>
      </c>
      <c r="M62" s="2" t="s">
        <v>486</v>
      </c>
      <c r="N62" s="2" t="s">
        <v>473</v>
      </c>
      <c r="O62" s="2" t="s">
        <v>195</v>
      </c>
      <c r="P62" s="2" t="s">
        <v>387</v>
      </c>
      <c r="Q62" s="2" t="s">
        <v>196</v>
      </c>
      <c r="R62" s="3" t="s">
        <v>5</v>
      </c>
      <c r="S62" s="6" t="s">
        <v>220</v>
      </c>
      <c r="V62" t="str">
        <f t="shared" si="1"/>
        <v>("นางสาว","สุภาณี","ศรีพรม","มิจัง","1-5106-00072-04-9","01/03/2532","419/1 หมู่12","","","แม่ตืน","ลี้","ลำพูน","093-2194379","สุภ_line","รับจ้าง","นิรมล บัวสิน 081-257-6569","01/01/2565"),</v>
      </c>
    </row>
    <row r="63" spans="2:24" s="8" customFormat="1" x14ac:dyDescent="0.3">
      <c r="B63" s="7">
        <v>14</v>
      </c>
      <c r="C63" s="2" t="s">
        <v>2</v>
      </c>
      <c r="D63" s="1" t="s">
        <v>197</v>
      </c>
      <c r="E63" s="1" t="s">
        <v>198</v>
      </c>
      <c r="F63" s="1" t="s">
        <v>349</v>
      </c>
      <c r="G63" s="2" t="s">
        <v>199</v>
      </c>
      <c r="H63" s="6" t="s">
        <v>200</v>
      </c>
      <c r="I63" s="34" t="s">
        <v>455</v>
      </c>
      <c r="J63" s="2"/>
      <c r="K63" s="2"/>
      <c r="L63" s="2" t="s">
        <v>508</v>
      </c>
      <c r="M63" s="2" t="s">
        <v>486</v>
      </c>
      <c r="N63" s="2" t="s">
        <v>473</v>
      </c>
      <c r="O63" s="2" t="s">
        <v>201</v>
      </c>
      <c r="P63" s="2" t="s">
        <v>388</v>
      </c>
      <c r="Q63" s="2" t="s">
        <v>196</v>
      </c>
      <c r="R63" s="3" t="s">
        <v>5</v>
      </c>
      <c r="S63" s="6" t="s">
        <v>220</v>
      </c>
      <c r="V63" t="str">
        <f t="shared" si="1"/>
        <v>("นาย","ไตรภพ","เรือนฟ้างาม","วีว่า","1-5104-00132-28-5 5","17/03/2529","109 หมู่3","","","แม่ตืน","ลี้","ลำพูน","090-4659747","ไตร_line","รับจ้าง","นิรมล บัวสิน 081-257-6569","01/01/2565"),</v>
      </c>
    </row>
    <row r="64" spans="2:24" s="8" customFormat="1" x14ac:dyDescent="0.3">
      <c r="B64" s="7">
        <v>15</v>
      </c>
      <c r="C64" s="2" t="s">
        <v>2</v>
      </c>
      <c r="D64" s="2" t="s">
        <v>202</v>
      </c>
      <c r="E64" s="2" t="s">
        <v>203</v>
      </c>
      <c r="F64" s="8" t="s">
        <v>350</v>
      </c>
      <c r="G64" s="1" t="s">
        <v>207</v>
      </c>
      <c r="H64" s="6" t="s">
        <v>204</v>
      </c>
      <c r="I64" s="34" t="s">
        <v>456</v>
      </c>
      <c r="J64" s="2"/>
      <c r="K64" s="2"/>
      <c r="L64" s="2" t="s">
        <v>509</v>
      </c>
      <c r="M64" s="2" t="s">
        <v>487</v>
      </c>
      <c r="N64" s="2" t="s">
        <v>469</v>
      </c>
      <c r="O64" s="2" t="s">
        <v>205</v>
      </c>
      <c r="P64" s="2" t="s">
        <v>389</v>
      </c>
      <c r="Q64" s="2" t="s">
        <v>206</v>
      </c>
      <c r="R64" s="3" t="s">
        <v>5</v>
      </c>
      <c r="S64" s="6" t="s">
        <v>220</v>
      </c>
      <c r="V64" t="str">
        <f t="shared" si="1"/>
        <v>("นาย","ธรีกรณ์ ","บุญจูบุตร","ยิ้มหวาน","1-5299-00599-95-4","21/11/2520","172/10 หมู่12","","","ล้อมแรด","เถิน","ลำปาง","083-2086278","ธรี_line","ขับรถ","นิรมล บัวสิน 081-257-6569","01/01/2565"),</v>
      </c>
    </row>
    <row r="65" spans="2:22" s="8" customFormat="1" x14ac:dyDescent="0.3">
      <c r="B65" s="7">
        <v>16</v>
      </c>
      <c r="C65" s="2" t="s">
        <v>6</v>
      </c>
      <c r="D65" s="2" t="s">
        <v>208</v>
      </c>
      <c r="E65" s="2" t="s">
        <v>209</v>
      </c>
      <c r="F65" s="2" t="s">
        <v>351</v>
      </c>
      <c r="G65" s="2" t="s">
        <v>210</v>
      </c>
      <c r="H65" s="6" t="s">
        <v>211</v>
      </c>
      <c r="I65" s="34" t="s">
        <v>457</v>
      </c>
      <c r="J65" s="2"/>
      <c r="K65" s="2"/>
      <c r="L65" s="2" t="s">
        <v>499</v>
      </c>
      <c r="M65" s="2" t="s">
        <v>477</v>
      </c>
      <c r="N65" s="2" t="s">
        <v>469</v>
      </c>
      <c r="O65" s="2" t="s">
        <v>212</v>
      </c>
      <c r="P65" s="2" t="s">
        <v>390</v>
      </c>
      <c r="Q65" s="2" t="s">
        <v>213</v>
      </c>
      <c r="R65" s="3" t="s">
        <v>5</v>
      </c>
      <c r="S65" s="6" t="s">
        <v>220</v>
      </c>
      <c r="V65" t="str">
        <f t="shared" si="1"/>
        <v>("นางสาว","พรวิไล","ใจค้า","นะโม","1-5299-00577-75-6","21/10/2535","107 หมู่1","","","น้้าโจ้","แม่ทะ","ลำปาง","080-7903863","พรว_line","ลูกจ้าง","นิรมล บัวสิน 081-257-6569","01/01/2565"),</v>
      </c>
    </row>
    <row r="66" spans="2:22" s="8" customFormat="1" x14ac:dyDescent="0.3">
      <c r="B66" s="7">
        <v>17</v>
      </c>
      <c r="C66" s="2" t="s">
        <v>2</v>
      </c>
      <c r="D66" s="2" t="s">
        <v>214</v>
      </c>
      <c r="E66" s="2" t="s">
        <v>215</v>
      </c>
      <c r="F66" s="2" t="s">
        <v>352</v>
      </c>
      <c r="G66" s="2" t="s">
        <v>216</v>
      </c>
      <c r="H66" s="6" t="s">
        <v>217</v>
      </c>
      <c r="I66" s="34" t="s">
        <v>458</v>
      </c>
      <c r="J66" s="2"/>
      <c r="K66" s="2"/>
      <c r="L66" s="2" t="s">
        <v>510</v>
      </c>
      <c r="M66" s="2" t="s">
        <v>481</v>
      </c>
      <c r="N66" s="2" t="s">
        <v>469</v>
      </c>
      <c r="O66" s="2" t="s">
        <v>218</v>
      </c>
      <c r="P66" s="2" t="s">
        <v>391</v>
      </c>
      <c r="Q66" s="2" t="s">
        <v>68</v>
      </c>
      <c r="R66" s="3" t="s">
        <v>5</v>
      </c>
      <c r="S66" s="6" t="s">
        <v>220</v>
      </c>
      <c r="V66" t="str">
        <f t="shared" si="1"/>
        <v>("นาย","อัศเรศ","เสนาหลวง","แวนด้า","1-5803-00069-69-7","05/03/2540","325 หมู่5","","","ชมพู","เมือง","ลำปาง","081-1803345","อัศ_line","นักศึกษา","นิรมล บัวสิน 081-257-6569","01/01/2565"),</v>
      </c>
    </row>
    <row r="67" spans="2:22" s="8" customFormat="1" x14ac:dyDescent="0.3">
      <c r="B67" s="7">
        <v>18</v>
      </c>
      <c r="C67" s="2" t="s">
        <v>6</v>
      </c>
      <c r="D67" s="2" t="s">
        <v>255</v>
      </c>
      <c r="E67" s="2" t="s">
        <v>264</v>
      </c>
      <c r="F67" s="2" t="s">
        <v>353</v>
      </c>
      <c r="G67" s="2" t="s">
        <v>273</v>
      </c>
      <c r="H67" s="6" t="s">
        <v>283</v>
      </c>
      <c r="I67" s="34" t="s">
        <v>459</v>
      </c>
      <c r="J67" s="2"/>
      <c r="K67" s="2"/>
      <c r="L67" s="2" t="s">
        <v>511</v>
      </c>
      <c r="M67" s="2" t="s">
        <v>488</v>
      </c>
      <c r="N67" s="2" t="s">
        <v>469</v>
      </c>
      <c r="O67" s="2" t="s">
        <v>293</v>
      </c>
      <c r="P67" s="2" t="s">
        <v>392</v>
      </c>
      <c r="Q67" s="2" t="s">
        <v>196</v>
      </c>
      <c r="R67" s="3" t="s">
        <v>5</v>
      </c>
      <c r="S67" s="6" t="s">
        <v>220</v>
      </c>
      <c r="V67" t="str">
        <f t="shared" si="1"/>
        <v>("นางสาว","เบญจมาศ","เชียงมูล","นับหนึ่ง","1-5101-00204-75-2","12/02/2535","181 หมู่11","","","ทาสบเส้า","แม่ทา","ลำปาง","080-7924975","เบญ_line","รับจ้าง","นิรมล บัวสิน 081-257-6569","01/01/2565"),</v>
      </c>
    </row>
    <row r="68" spans="2:22" s="8" customFormat="1" x14ac:dyDescent="0.3">
      <c r="B68" s="7">
        <v>19</v>
      </c>
      <c r="C68" s="2" t="s">
        <v>6</v>
      </c>
      <c r="D68" s="2" t="s">
        <v>256</v>
      </c>
      <c r="E68" s="2" t="s">
        <v>265</v>
      </c>
      <c r="F68" s="2" t="s">
        <v>354</v>
      </c>
      <c r="G68" s="2" t="s">
        <v>274</v>
      </c>
      <c r="H68" s="6" t="s">
        <v>284</v>
      </c>
      <c r="I68" s="34" t="s">
        <v>460</v>
      </c>
      <c r="J68" s="2"/>
      <c r="K68" s="2"/>
      <c r="L68" s="2" t="s">
        <v>512</v>
      </c>
      <c r="M68" s="2" t="s">
        <v>489</v>
      </c>
      <c r="N68" s="2" t="s">
        <v>469</v>
      </c>
      <c r="O68" s="2" t="s">
        <v>626</v>
      </c>
      <c r="P68" s="2" t="s">
        <v>393</v>
      </c>
      <c r="Q68" s="2" t="s">
        <v>196</v>
      </c>
      <c r="R68" s="3" t="s">
        <v>5</v>
      </c>
      <c r="S68" s="6" t="s">
        <v>220</v>
      </c>
      <c r="V68" t="str">
        <f t="shared" si="1"/>
        <v>("นางสาว","เกศสุดา","เทพกอม","ลูกฟูก","1-5506-00072-36-7","12/02/2536","80 หมู่5","","","ชนแดน","สองแคว","ลำปาง","088-4191144","เกศ_line","รับจ้าง","นิรมล บัวสิน 081-257-6569","01/01/2565"),</v>
      </c>
    </row>
    <row r="69" spans="2:22" s="8" customFormat="1" x14ac:dyDescent="0.3">
      <c r="B69" s="7">
        <v>20</v>
      </c>
      <c r="C69" s="2" t="s">
        <v>2</v>
      </c>
      <c r="D69" s="2" t="s">
        <v>257</v>
      </c>
      <c r="E69" s="2" t="s">
        <v>266</v>
      </c>
      <c r="F69" s="2" t="s">
        <v>355</v>
      </c>
      <c r="G69" s="2" t="s">
        <v>275</v>
      </c>
      <c r="H69" s="6" t="s">
        <v>285</v>
      </c>
      <c r="I69" s="34" t="s">
        <v>461</v>
      </c>
      <c r="J69" s="2"/>
      <c r="K69" s="2"/>
      <c r="L69" s="2" t="s">
        <v>513</v>
      </c>
      <c r="M69" s="2" t="s">
        <v>490</v>
      </c>
      <c r="N69" s="2" t="s">
        <v>469</v>
      </c>
      <c r="O69" s="2" t="s">
        <v>294</v>
      </c>
      <c r="P69" s="2" t="s">
        <v>394</v>
      </c>
      <c r="Q69" s="2" t="s">
        <v>206</v>
      </c>
      <c r="R69" s="3" t="s">
        <v>5</v>
      </c>
      <c r="S69" s="6" t="s">
        <v>220</v>
      </c>
      <c r="V69" t="str">
        <f t="shared" si="1"/>
        <v>("นาย","กิตติพงษ์","เปน็มูล","ข้าวสวย","1-5206-00066-52-9","12/02/2537","152 หมู่3","","","ฝาตอบ","แจ้หม่","ลำปาง","085-6270281","กิต_line","ขับรถ","นิรมล บัวสิน 081-257-6569","01/01/2565"),</v>
      </c>
    </row>
    <row r="70" spans="2:22" s="8" customFormat="1" x14ac:dyDescent="0.3">
      <c r="B70" s="7">
        <v>21</v>
      </c>
      <c r="C70" s="2" t="s">
        <v>2</v>
      </c>
      <c r="D70" s="2" t="s">
        <v>258</v>
      </c>
      <c r="E70" s="2" t="s">
        <v>249</v>
      </c>
      <c r="F70" s="2" t="s">
        <v>356</v>
      </c>
      <c r="G70" s="2" t="s">
        <v>276</v>
      </c>
      <c r="H70" s="6" t="s">
        <v>286</v>
      </c>
      <c r="I70" s="34" t="s">
        <v>462</v>
      </c>
      <c r="J70" s="2"/>
      <c r="K70" s="2"/>
      <c r="L70" s="2" t="s">
        <v>491</v>
      </c>
      <c r="M70" s="2" t="s">
        <v>491</v>
      </c>
      <c r="N70" s="2" t="s">
        <v>469</v>
      </c>
      <c r="O70" s="2" t="s">
        <v>295</v>
      </c>
      <c r="P70" s="2" t="s">
        <v>395</v>
      </c>
      <c r="Q70" s="2" t="s">
        <v>213</v>
      </c>
      <c r="R70" s="3" t="s">
        <v>5</v>
      </c>
      <c r="S70" s="6" t="s">
        <v>220</v>
      </c>
      <c r="V70" t="str">
        <f t="shared" si="1"/>
        <v>("นาย","ทนิกร","ต้อนรับ","เรขา","1-5213-00046-55-8","12/02/2538","233 หมู่2","","","เมืองปาน","เมืองปาน","ลำปาง","081-1665627","ทนิ_line","ลูกจ้าง","นิรมล บัวสิน 081-257-6569","01/01/2565"),</v>
      </c>
    </row>
    <row r="71" spans="2:22" s="8" customFormat="1" x14ac:dyDescent="0.3">
      <c r="B71" s="7">
        <v>22</v>
      </c>
      <c r="C71" s="2" t="s">
        <v>2</v>
      </c>
      <c r="D71" s="2" t="s">
        <v>259</v>
      </c>
      <c r="E71" s="2" t="s">
        <v>267</v>
      </c>
      <c r="F71" s="2" t="s">
        <v>357</v>
      </c>
      <c r="G71" s="2" t="s">
        <v>277</v>
      </c>
      <c r="H71" s="6" t="s">
        <v>287</v>
      </c>
      <c r="I71" s="34" t="s">
        <v>463</v>
      </c>
      <c r="J71" s="2"/>
      <c r="K71" s="2"/>
      <c r="L71" s="2" t="s">
        <v>514</v>
      </c>
      <c r="M71" s="2" t="s">
        <v>481</v>
      </c>
      <c r="N71" s="2" t="s">
        <v>469</v>
      </c>
      <c r="O71" s="2" t="s">
        <v>295</v>
      </c>
      <c r="P71" s="2" t="s">
        <v>396</v>
      </c>
      <c r="Q71" s="2" t="s">
        <v>196</v>
      </c>
      <c r="R71" s="3" t="s">
        <v>5</v>
      </c>
      <c r="S71" s="6" t="s">
        <v>220</v>
      </c>
      <c r="V71" t="str">
        <f t="shared" si="1"/>
        <v>("นาย","อกภพ","ไทยใหม่","ปอมเป","1-5206-00061-73-0","12/02/2539","119/92","","","พระบาท","เมือง","ลำปาง","081-1665627","อกภ_line","รับจ้าง","นิรมล บัวสิน 081-257-6569","01/01/2565"),</v>
      </c>
    </row>
    <row r="72" spans="2:22" s="8" customFormat="1" x14ac:dyDescent="0.3">
      <c r="B72" s="7">
        <v>23</v>
      </c>
      <c r="C72" s="2" t="s">
        <v>2</v>
      </c>
      <c r="D72" s="2" t="s">
        <v>19</v>
      </c>
      <c r="E72" s="2" t="s">
        <v>268</v>
      </c>
      <c r="F72" s="2" t="s">
        <v>358</v>
      </c>
      <c r="G72" s="2" t="s">
        <v>278</v>
      </c>
      <c r="H72" s="6" t="s">
        <v>288</v>
      </c>
      <c r="I72" s="34" t="s">
        <v>464</v>
      </c>
      <c r="J72" s="2"/>
      <c r="K72" s="2"/>
      <c r="L72" s="2" t="s">
        <v>515</v>
      </c>
      <c r="M72" s="2" t="s">
        <v>492</v>
      </c>
      <c r="N72" s="2" t="s">
        <v>474</v>
      </c>
      <c r="O72" s="2" t="s">
        <v>295</v>
      </c>
      <c r="P72" s="2" t="s">
        <v>378</v>
      </c>
      <c r="Q72" s="2" t="s">
        <v>196</v>
      </c>
      <c r="R72" s="3" t="s">
        <v>5</v>
      </c>
      <c r="S72" s="6" t="s">
        <v>220</v>
      </c>
      <c r="V72" t="str">
        <f t="shared" si="1"/>
        <v>("นาย","วทิยา","กิติ","ผ้าไหม","1-5101-00192-52-5","12/02/2540","98 หมู่3","","","นครเจดีย์","ป่าซาง","ล้าพนู","081-1665627","วทิ_line","รับจ้าง","นิรมล บัวสิน 081-257-6569","01/01/2565"),</v>
      </c>
    </row>
    <row r="73" spans="2:22" s="8" customFormat="1" x14ac:dyDescent="0.3">
      <c r="B73" s="7">
        <v>24</v>
      </c>
      <c r="C73" s="2" t="s">
        <v>2</v>
      </c>
      <c r="D73" s="2" t="s">
        <v>260</v>
      </c>
      <c r="E73" s="2" t="s">
        <v>269</v>
      </c>
      <c r="F73" s="2" t="s">
        <v>359</v>
      </c>
      <c r="G73" s="2" t="s">
        <v>279</v>
      </c>
      <c r="H73" s="6" t="s">
        <v>289</v>
      </c>
      <c r="I73" s="34" t="s">
        <v>465</v>
      </c>
      <c r="J73" s="2"/>
      <c r="K73" s="2"/>
      <c r="L73" s="2" t="s">
        <v>510</v>
      </c>
      <c r="M73" s="2" t="s">
        <v>481</v>
      </c>
      <c r="N73" s="2" t="s">
        <v>469</v>
      </c>
      <c r="O73" s="2" t="s">
        <v>296</v>
      </c>
      <c r="P73" s="2" t="s">
        <v>397</v>
      </c>
      <c r="Q73" s="2" t="s">
        <v>196</v>
      </c>
      <c r="R73" s="3" t="s">
        <v>5</v>
      </c>
      <c r="S73" s="6" t="s">
        <v>220</v>
      </c>
      <c r="V73" t="str">
        <f t="shared" si="1"/>
        <v>("นาย","อนุรักษ์","ถากันทา","นินา","1-5403-00089-95-7","12/02/2541","228 หมู่9","","","ชมพู","เมือง","ลำปาง","084-4838515","อนุ_line","รับจ้าง","นิรมล บัวสิน 081-257-6569","01/01/2565"),</v>
      </c>
    </row>
    <row r="74" spans="2:22" s="8" customFormat="1" x14ac:dyDescent="0.3">
      <c r="B74" s="7">
        <v>25</v>
      </c>
      <c r="C74" s="2" t="s">
        <v>2</v>
      </c>
      <c r="D74" s="2" t="s">
        <v>261</v>
      </c>
      <c r="E74" s="2" t="s">
        <v>270</v>
      </c>
      <c r="F74" s="2" t="s">
        <v>360</v>
      </c>
      <c r="G74" s="2" t="s">
        <v>280</v>
      </c>
      <c r="H74" s="6" t="s">
        <v>290</v>
      </c>
      <c r="I74" s="34">
        <v>45017</v>
      </c>
      <c r="J74" s="2"/>
      <c r="K74" s="2"/>
      <c r="L74" s="2" t="s">
        <v>516</v>
      </c>
      <c r="M74" s="2" t="s">
        <v>481</v>
      </c>
      <c r="N74" s="2" t="s">
        <v>469</v>
      </c>
      <c r="O74" s="2" t="s">
        <v>297</v>
      </c>
      <c r="P74" s="2" t="s">
        <v>398</v>
      </c>
      <c r="Q74" s="2" t="s">
        <v>206</v>
      </c>
      <c r="R74" s="3" t="s">
        <v>5</v>
      </c>
      <c r="S74" s="6" t="s">
        <v>220</v>
      </c>
      <c r="V74" t="str">
        <f t="shared" si="1"/>
        <v>("นาย","พรรษกร","วงษ์ค้า","ปอป้อ","1-5299-00413-77-0","12/02/2542","45017","","","หัวเวียง","เมือง","ลำปาง","088-2604691","พรร_line","ขับรถ","นิรมล บัวสิน 081-257-6569","01/01/2565"),</v>
      </c>
    </row>
    <row r="75" spans="2:22" s="8" customFormat="1" x14ac:dyDescent="0.3">
      <c r="B75" s="7">
        <v>26</v>
      </c>
      <c r="C75" s="2" t="s">
        <v>2</v>
      </c>
      <c r="D75" s="2" t="s">
        <v>262</v>
      </c>
      <c r="E75" s="2" t="s">
        <v>271</v>
      </c>
      <c r="F75" s="2" t="s">
        <v>361</v>
      </c>
      <c r="G75" s="2" t="s">
        <v>281</v>
      </c>
      <c r="H75" s="6" t="s">
        <v>291</v>
      </c>
      <c r="I75" s="34" t="s">
        <v>466</v>
      </c>
      <c r="J75" s="2"/>
      <c r="K75" s="2" t="s">
        <v>494</v>
      </c>
      <c r="L75" s="2" t="s">
        <v>510</v>
      </c>
      <c r="M75" s="2" t="s">
        <v>481</v>
      </c>
      <c r="N75" s="2" t="s">
        <v>469</v>
      </c>
      <c r="O75" s="2" t="s">
        <v>298</v>
      </c>
      <c r="P75" s="2" t="s">
        <v>399</v>
      </c>
      <c r="Q75" s="2" t="s">
        <v>213</v>
      </c>
      <c r="R75" s="3" t="s">
        <v>5</v>
      </c>
      <c r="S75" s="6" t="s">
        <v>220</v>
      </c>
      <c r="V75" t="str">
        <f t="shared" si="1"/>
        <v>("นาย","บญุธรรม","ทรายทองธารา","หมิงหมิง","1-5805-00059-40-7","12/02/2543","119 หมู่9","","ถ.เรือนแพ","ชมพู","เมือง","ลำปาง","088-4094633","บญุ_line","ลูกจ้าง","นิรมล บัวสิน 081-257-6569","01/01/2565"),</v>
      </c>
    </row>
    <row r="76" spans="2:22" s="8" customFormat="1" x14ac:dyDescent="0.3">
      <c r="B76" s="7">
        <v>27</v>
      </c>
      <c r="C76" s="2" t="s">
        <v>6</v>
      </c>
      <c r="D76" s="2" t="s">
        <v>263</v>
      </c>
      <c r="E76" s="2" t="s">
        <v>272</v>
      </c>
      <c r="F76" s="2" t="s">
        <v>362</v>
      </c>
      <c r="G76" s="2" t="s">
        <v>282</v>
      </c>
      <c r="H76" s="6" t="s">
        <v>292</v>
      </c>
      <c r="I76" s="34" t="s">
        <v>467</v>
      </c>
      <c r="J76" s="2"/>
      <c r="K76" s="2"/>
      <c r="L76" s="2" t="s">
        <v>510</v>
      </c>
      <c r="M76" s="2" t="s">
        <v>481</v>
      </c>
      <c r="N76" s="2" t="s">
        <v>469</v>
      </c>
      <c r="O76" s="2" t="s">
        <v>299</v>
      </c>
      <c r="P76" s="2" t="s">
        <v>400</v>
      </c>
      <c r="Q76" s="2" t="s">
        <v>68</v>
      </c>
      <c r="R76" s="3" t="s">
        <v>5</v>
      </c>
      <c r="S76" s="6" t="s">
        <v>220</v>
      </c>
      <c r="V76" t="str">
        <f>"("&amp;FunNoo&amp;C76&amp;FunNooComma&amp;FunNoo&amp;D76&amp;FunNooComma&amp;FunNoo&amp;E76&amp;FunNooComma&amp;FunNoo&amp;F76&amp;FunNooComma&amp;FunNoo&amp;G76&amp;FunNooComma&amp;FunNoo&amp;H76&amp;FunNooComma&amp;FunNoo&amp;I76&amp;FunNooComma&amp;FunNoo&amp;J76&amp;FunNooComma&amp;FunNoo&amp;K76&amp;FunNooComma&amp;FunNoo&amp;L76&amp;FunNooComma&amp;FunNoo&amp;M76&amp;FunNooComma&amp;FunNoo&amp;N76&amp;FunNooComma&amp;FunNoo&amp;O76&amp;FunNooComma&amp;FunNoo&amp;P76&amp;FunNooComma&amp;FunNoo&amp;Q76&amp;FunNooComma&amp;FunNoo&amp;R76&amp;FunNooComma&amp;FunNoo&amp;S76&amp;""");"</f>
        <v>("นางสาว","สมพร","แปงอุด","ฟาฟา","1-5508-00046-37-8","12/02/2544","119 หมู่9 ","","","ชมพู","เมือง","ลำปาง","088-4341017","สมพ_line","นักศึกษา","นิรมล บัวสิน 081-257-6569","01/01/2565");</v>
      </c>
    </row>
    <row r="78" spans="2:22" ht="23.4" x14ac:dyDescent="0.45">
      <c r="B78" s="26" t="s">
        <v>628</v>
      </c>
      <c r="V78" t="str">
        <f>"CREATE TABLE """ &amp;B78 &amp; """ ("</f>
        <v>CREATE TABLE "Motocycle_TBL" (</v>
      </c>
    </row>
    <row r="79" spans="2:22" x14ac:dyDescent="0.3">
      <c r="B79" s="5"/>
    </row>
    <row r="80" spans="2:22" ht="34.799999999999997" customHeight="1" x14ac:dyDescent="0.3">
      <c r="B80" s="24" t="s">
        <v>581</v>
      </c>
      <c r="C80" s="23" t="s">
        <v>632</v>
      </c>
      <c r="D80" s="23" t="s">
        <v>582</v>
      </c>
      <c r="E80" s="23" t="s">
        <v>415</v>
      </c>
      <c r="F80" s="23" t="s">
        <v>616</v>
      </c>
      <c r="G80" s="22" t="s">
        <v>407</v>
      </c>
      <c r="V80" t="str">
        <f>""""&amp;B80&amp;"""" &amp;"    "&amp; "INTEGER NOT NULL,"</f>
        <v>"MotorcycleListID"    INTEGER NOT NULL,</v>
      </c>
    </row>
    <row r="81" spans="2:22" ht="34.799999999999997" customHeight="1" x14ac:dyDescent="0.3">
      <c r="B81" s="24"/>
      <c r="C81" s="23"/>
      <c r="D81" s="23"/>
      <c r="E81" s="23"/>
      <c r="F81" s="23"/>
      <c r="G81" s="22"/>
      <c r="V81" t="str">
        <f>""""&amp;C80&amp;"""" &amp;"    "&amp; "TEXT NOT NULL,"</f>
        <v>"Brand"    TEXT NOT NULL,</v>
      </c>
    </row>
    <row r="82" spans="2:22" ht="34.799999999999997" customHeight="1" x14ac:dyDescent="0.3">
      <c r="B82" s="24"/>
      <c r="C82" s="23"/>
      <c r="D82" s="23"/>
      <c r="E82" s="23"/>
      <c r="F82" s="23"/>
      <c r="G82" s="22"/>
      <c r="V82" t="str">
        <f>""""&amp;D80&amp;"""" &amp;"    "&amp; "TEXT NOT NULL,"</f>
        <v>"Model"    TEXT NOT NULL,</v>
      </c>
    </row>
    <row r="83" spans="2:22" ht="34.799999999999997" customHeight="1" x14ac:dyDescent="0.3">
      <c r="B83" s="24"/>
      <c r="C83" s="23"/>
      <c r="D83" s="23"/>
      <c r="E83" s="23"/>
      <c r="F83" s="23"/>
      <c r="G83" s="22"/>
      <c r="V83" t="str">
        <f>""""&amp;E80&amp;"""" &amp;"    "&amp; "TEXT NOT NULL UNIQUE,"</f>
        <v>"Color"    TEXT NOT NULL UNIQUE,</v>
      </c>
    </row>
    <row r="84" spans="2:22" ht="34.799999999999997" customHeight="1" x14ac:dyDescent="0.3">
      <c r="B84" s="24"/>
      <c r="C84" s="23"/>
      <c r="D84" s="23"/>
      <c r="E84" s="23"/>
      <c r="F84" s="23"/>
      <c r="G84" s="22"/>
      <c r="V84" t="str">
        <f>""""&amp;F80&amp;"""" &amp;"    "&amp; "INTEGER NOT NULL,"</f>
        <v>"PlateNo"    INTEGER NOT NULL,</v>
      </c>
    </row>
    <row r="85" spans="2:22" ht="34.799999999999997" customHeight="1" x14ac:dyDescent="0.3">
      <c r="B85" s="24"/>
      <c r="C85" s="23"/>
      <c r="D85" s="23"/>
      <c r="E85" s="23"/>
      <c r="F85" s="23"/>
      <c r="G85" s="22"/>
      <c r="V85" t="str">
        <f>""""&amp;G80&amp;"""" &amp;"    "&amp; "TEXT NOT NULL,"</f>
        <v>"CustomerID"    TEXT NOT NULL,</v>
      </c>
    </row>
    <row r="86" spans="2:22" ht="34.799999999999997" customHeight="1" x14ac:dyDescent="0.3">
      <c r="B86" s="24"/>
      <c r="C86" s="23"/>
      <c r="D86" s="23"/>
      <c r="E86" s="23"/>
      <c r="F86" s="23"/>
      <c r="G86" s="22"/>
      <c r="V86" t="str">
        <f>"PRIMARY KEY("""&amp;  B80 &amp; """ AUTOINCREMENT)"</f>
        <v>PRIMARY KEY("MotorcycleListID" AUTOINCREMENT)</v>
      </c>
    </row>
    <row r="87" spans="2:22" ht="34.799999999999997" customHeight="1" x14ac:dyDescent="0.3">
      <c r="B87" s="24"/>
      <c r="C87" s="23"/>
      <c r="D87" s="23"/>
      <c r="E87" s="23"/>
      <c r="F87" s="23"/>
      <c r="G87" s="22"/>
      <c r="V87" t="str">
        <f>"FOREIGN KEY("""&amp;F80&amp;""") " &amp; "REFERENCES """ &amp; B27&amp; """(""" &amp; B29 &amp;""")"</f>
        <v>FOREIGN KEY("PlateNo") REFERENCES "Customer_TBL"("CustomerID")</v>
      </c>
    </row>
    <row r="88" spans="2:22" ht="34.799999999999997" customHeight="1" x14ac:dyDescent="0.3">
      <c r="B88" s="24"/>
      <c r="C88" s="23"/>
      <c r="D88" s="23"/>
      <c r="E88" s="23"/>
      <c r="F88" s="23"/>
      <c r="G88" s="22"/>
      <c r="V88" t="s">
        <v>518</v>
      </c>
    </row>
    <row r="89" spans="2:22" ht="34.799999999999997" customHeight="1" x14ac:dyDescent="0.3">
      <c r="B89" s="24"/>
      <c r="C89" s="23"/>
      <c r="D89" s="23"/>
      <c r="E89" s="23"/>
      <c r="F89" s="23"/>
      <c r="G89" s="22"/>
    </row>
    <row r="90" spans="2:22" x14ac:dyDescent="0.3">
      <c r="B90" s="27">
        <v>1</v>
      </c>
      <c r="C90" s="10" t="s">
        <v>633</v>
      </c>
      <c r="D90" s="10" t="s">
        <v>631</v>
      </c>
      <c r="E90" s="10" t="s">
        <v>70</v>
      </c>
      <c r="F90" s="10" t="s">
        <v>71</v>
      </c>
      <c r="G90" s="27">
        <v>5</v>
      </c>
    </row>
    <row r="91" spans="2:22" x14ac:dyDescent="0.3">
      <c r="B91" s="27">
        <v>2</v>
      </c>
      <c r="C91" s="10" t="s">
        <v>633</v>
      </c>
      <c r="D91" s="10" t="s">
        <v>631</v>
      </c>
      <c r="E91" s="10" t="s">
        <v>72</v>
      </c>
      <c r="F91" s="10" t="s">
        <v>73</v>
      </c>
      <c r="G91" s="28">
        <v>1</v>
      </c>
    </row>
    <row r="92" spans="2:22" x14ac:dyDescent="0.3">
      <c r="B92" s="27">
        <v>3</v>
      </c>
      <c r="C92" s="10" t="s">
        <v>633</v>
      </c>
      <c r="D92" s="10" t="s">
        <v>631</v>
      </c>
      <c r="E92" s="10" t="s">
        <v>72</v>
      </c>
      <c r="F92" s="10" t="s">
        <v>74</v>
      </c>
      <c r="G92" s="28">
        <v>2</v>
      </c>
    </row>
    <row r="93" spans="2:22" x14ac:dyDescent="0.3">
      <c r="B93" s="27">
        <v>4</v>
      </c>
      <c r="C93" s="10" t="s">
        <v>633</v>
      </c>
      <c r="D93" s="10" t="s">
        <v>631</v>
      </c>
      <c r="E93" s="10" t="s">
        <v>77</v>
      </c>
      <c r="F93" s="10" t="s">
        <v>75</v>
      </c>
      <c r="G93" s="28">
        <v>3</v>
      </c>
    </row>
    <row r="94" spans="2:22" x14ac:dyDescent="0.3">
      <c r="B94" s="27">
        <v>5</v>
      </c>
      <c r="C94" s="10" t="s">
        <v>633</v>
      </c>
      <c r="D94" s="10" t="s">
        <v>631</v>
      </c>
      <c r="E94" s="10" t="s">
        <v>72</v>
      </c>
      <c r="F94" s="10" t="s">
        <v>76</v>
      </c>
      <c r="G94" s="28">
        <v>4</v>
      </c>
    </row>
    <row r="96" spans="2:22" ht="23.4" x14ac:dyDescent="0.45">
      <c r="B96" s="26" t="s">
        <v>629</v>
      </c>
      <c r="V96" t="str">
        <f>"CREATE TABLE """ &amp;B96 &amp; """ ("</f>
        <v>CREATE TABLE "Car_TBL" (</v>
      </c>
    </row>
    <row r="97" spans="2:22" x14ac:dyDescent="0.3">
      <c r="B97" s="5"/>
    </row>
    <row r="98" spans="2:22" ht="34.799999999999997" customHeight="1" x14ac:dyDescent="0.3">
      <c r="B98" s="24" t="s">
        <v>630</v>
      </c>
      <c r="C98" s="23" t="s">
        <v>632</v>
      </c>
      <c r="D98" s="23" t="s">
        <v>582</v>
      </c>
      <c r="E98" s="23" t="s">
        <v>415</v>
      </c>
      <c r="F98" s="23" t="s">
        <v>616</v>
      </c>
      <c r="G98" s="22" t="s">
        <v>407</v>
      </c>
      <c r="V98" t="str">
        <f>""""&amp;B98&amp;"""" &amp;"    "&amp; "INTEGER NOT NULL,"</f>
        <v>"CarListID"    INTEGER NOT NULL,</v>
      </c>
    </row>
    <row r="99" spans="2:22" ht="34.799999999999997" customHeight="1" x14ac:dyDescent="0.3">
      <c r="B99" s="24"/>
      <c r="C99" s="23"/>
      <c r="D99" s="23"/>
      <c r="E99" s="23"/>
      <c r="F99" s="23"/>
      <c r="G99" s="22"/>
      <c r="V99" t="str">
        <f>""""&amp;C98&amp;"""" &amp;"    "&amp; "TEXT NOT NULL,"</f>
        <v>"Brand"    TEXT NOT NULL,</v>
      </c>
    </row>
    <row r="100" spans="2:22" ht="34.799999999999997" customHeight="1" x14ac:dyDescent="0.3">
      <c r="B100" s="24"/>
      <c r="C100" s="23"/>
      <c r="D100" s="23"/>
      <c r="E100" s="23"/>
      <c r="F100" s="23"/>
      <c r="G100" s="22"/>
      <c r="V100" t="str">
        <f>""""&amp;D98&amp;"""" &amp;"    "&amp; "TEXT NOT NULL,"</f>
        <v>"Model"    TEXT NOT NULL,</v>
      </c>
    </row>
    <row r="101" spans="2:22" ht="34.799999999999997" customHeight="1" x14ac:dyDescent="0.3">
      <c r="B101" s="24"/>
      <c r="C101" s="23"/>
      <c r="D101" s="23"/>
      <c r="E101" s="23"/>
      <c r="F101" s="23"/>
      <c r="G101" s="22"/>
      <c r="V101" t="str">
        <f>""""&amp;E98&amp;"""" &amp;"    "&amp; "TEXT NOT NULL UNIQUE,"</f>
        <v>"Color"    TEXT NOT NULL UNIQUE,</v>
      </c>
    </row>
    <row r="102" spans="2:22" ht="34.799999999999997" customHeight="1" x14ac:dyDescent="0.3">
      <c r="B102" s="24"/>
      <c r="C102" s="23"/>
      <c r="D102" s="23"/>
      <c r="E102" s="23"/>
      <c r="F102" s="23"/>
      <c r="G102" s="22"/>
      <c r="V102" t="str">
        <f>""""&amp;F98&amp;"""" &amp;"    "&amp; "INTEGER NOT NULL,"</f>
        <v>"PlateNo"    INTEGER NOT NULL,</v>
      </c>
    </row>
    <row r="103" spans="2:22" ht="34.799999999999997" customHeight="1" x14ac:dyDescent="0.3">
      <c r="B103" s="24"/>
      <c r="C103" s="23"/>
      <c r="D103" s="23"/>
      <c r="E103" s="23"/>
      <c r="F103" s="23"/>
      <c r="G103" s="22"/>
      <c r="V103" t="str">
        <f>""""&amp;G98&amp;"""" &amp;"    "&amp; "TEXT NOT NULL,"</f>
        <v>"CustomerID"    TEXT NOT NULL,</v>
      </c>
    </row>
    <row r="104" spans="2:22" ht="34.799999999999997" customHeight="1" x14ac:dyDescent="0.3">
      <c r="B104" s="24"/>
      <c r="C104" s="23"/>
      <c r="D104" s="23"/>
      <c r="E104" s="23"/>
      <c r="F104" s="23"/>
      <c r="G104" s="22"/>
      <c r="V104" t="str">
        <f>"PRIMARY KEY("""&amp;  B98 &amp; """ AUTOINCREMENT)"</f>
        <v>PRIMARY KEY("CarListID" AUTOINCREMENT)</v>
      </c>
    </row>
    <row r="105" spans="2:22" ht="34.799999999999997" customHeight="1" x14ac:dyDescent="0.3">
      <c r="B105" s="24"/>
      <c r="C105" s="23"/>
      <c r="D105" s="23"/>
      <c r="E105" s="23"/>
      <c r="F105" s="23"/>
      <c r="G105" s="22"/>
      <c r="V105" t="str">
        <f>"FOREIGN KEY("""&amp;F98&amp;""") " &amp; "REFERENCES """ &amp; B45&amp; """(""" &amp; B47 &amp;""")"</f>
        <v>FOREIGN KEY("PlateNo") REFERENCES ""("")</v>
      </c>
    </row>
    <row r="106" spans="2:22" ht="34.799999999999997" customHeight="1" x14ac:dyDescent="0.3">
      <c r="B106" s="24"/>
      <c r="C106" s="23"/>
      <c r="D106" s="23"/>
      <c r="E106" s="23"/>
      <c r="F106" s="23"/>
      <c r="G106" s="22"/>
      <c r="V106" t="s">
        <v>518</v>
      </c>
    </row>
    <row r="107" spans="2:22" ht="34.799999999999997" customHeight="1" x14ac:dyDescent="0.3">
      <c r="B107" s="24"/>
      <c r="C107" s="23"/>
      <c r="D107" s="23"/>
      <c r="E107" s="23"/>
      <c r="F107" s="23"/>
      <c r="G107" s="22"/>
    </row>
    <row r="108" spans="2:22" x14ac:dyDescent="0.3">
      <c r="B108" s="27">
        <v>1</v>
      </c>
      <c r="C108" s="10" t="s">
        <v>634</v>
      </c>
      <c r="D108" s="10" t="s">
        <v>635</v>
      </c>
      <c r="E108" s="10" t="s">
        <v>70</v>
      </c>
      <c r="F108" s="10" t="s">
        <v>71</v>
      </c>
      <c r="G108" s="27">
        <v>5</v>
      </c>
    </row>
    <row r="109" spans="2:22" x14ac:dyDescent="0.3">
      <c r="B109" s="27">
        <v>2</v>
      </c>
      <c r="C109" s="10" t="s">
        <v>634</v>
      </c>
      <c r="D109" s="10" t="s">
        <v>635</v>
      </c>
      <c r="E109" s="10" t="s">
        <v>72</v>
      </c>
      <c r="F109" s="10" t="s">
        <v>73</v>
      </c>
      <c r="G109" s="28">
        <v>1</v>
      </c>
    </row>
    <row r="110" spans="2:22" x14ac:dyDescent="0.3">
      <c r="B110" s="27">
        <v>3</v>
      </c>
      <c r="C110" s="10" t="s">
        <v>634</v>
      </c>
      <c r="D110" s="10" t="s">
        <v>635</v>
      </c>
      <c r="E110" s="10" t="s">
        <v>72</v>
      </c>
      <c r="F110" s="10" t="s">
        <v>74</v>
      </c>
      <c r="G110" s="28">
        <v>2</v>
      </c>
    </row>
    <row r="111" spans="2:22" x14ac:dyDescent="0.3">
      <c r="B111" s="27">
        <v>4</v>
      </c>
      <c r="C111" s="10" t="s">
        <v>634</v>
      </c>
      <c r="D111" s="10" t="s">
        <v>635</v>
      </c>
      <c r="E111" s="10" t="s">
        <v>77</v>
      </c>
      <c r="F111" s="10" t="s">
        <v>75</v>
      </c>
      <c r="G111" s="28">
        <v>3</v>
      </c>
    </row>
    <row r="112" spans="2:22" x14ac:dyDescent="0.3">
      <c r="B112" s="27">
        <v>5</v>
      </c>
      <c r="C112" s="10" t="s">
        <v>634</v>
      </c>
      <c r="D112" s="10" t="s">
        <v>635</v>
      </c>
      <c r="E112" s="10" t="s">
        <v>72</v>
      </c>
      <c r="F112" s="10" t="s">
        <v>76</v>
      </c>
      <c r="G112" s="28">
        <v>4</v>
      </c>
    </row>
    <row r="113" spans="2:22" ht="23.4" x14ac:dyDescent="0.45">
      <c r="B113" s="26" t="s">
        <v>422</v>
      </c>
      <c r="V113" t="str">
        <f>"CREATE TABLE """ &amp;B113 &amp; """ ("</f>
        <v>CREATE TABLE "Apartment_Info_TBL" (</v>
      </c>
    </row>
    <row r="114" spans="2:22" x14ac:dyDescent="0.3">
      <c r="B114" s="5"/>
    </row>
    <row r="115" spans="2:22" ht="28.8" customHeight="1" x14ac:dyDescent="0.3">
      <c r="B115" s="22" t="s">
        <v>417</v>
      </c>
      <c r="C115" s="23" t="s">
        <v>547</v>
      </c>
      <c r="D115" s="23" t="s">
        <v>418</v>
      </c>
      <c r="E115" s="23" t="s">
        <v>419</v>
      </c>
      <c r="F115" s="23" t="s">
        <v>539</v>
      </c>
      <c r="V115" t="str">
        <f>""""&amp;B115&amp;"""" &amp;"    "&amp; "INTEGER NOT NULL,"</f>
        <v>"RoomID"    INTEGER NOT NULL,</v>
      </c>
    </row>
    <row r="116" spans="2:22" ht="28.8" customHeight="1" x14ac:dyDescent="0.3">
      <c r="B116" s="22"/>
      <c r="C116" s="23"/>
      <c r="D116" s="23"/>
      <c r="E116" s="23"/>
      <c r="F116" s="23"/>
      <c r="V116" t="str">
        <f>""""&amp;C115&amp;"""" &amp;"    "&amp; "TEXT NOT NULL UNIQUE,"</f>
        <v>"RoomNo"    TEXT NOT NULL UNIQUE,</v>
      </c>
    </row>
    <row r="117" spans="2:22" ht="28.8" customHeight="1" x14ac:dyDescent="0.3">
      <c r="B117" s="22"/>
      <c r="C117" s="23"/>
      <c r="D117" s="23"/>
      <c r="E117" s="23"/>
      <c r="F117" s="23"/>
      <c r="V117" t="str">
        <f>""""&amp;D115&amp;"""" &amp;"    "&amp; "TEXT NOT NULL,"</f>
        <v>"Building"    TEXT NOT NULL,</v>
      </c>
    </row>
    <row r="118" spans="2:22" ht="28.8" customHeight="1" x14ac:dyDescent="0.3">
      <c r="B118" s="22"/>
      <c r="C118" s="23"/>
      <c r="D118" s="23"/>
      <c r="E118" s="23"/>
      <c r="F118" s="23"/>
      <c r="V118" t="str">
        <f>""""&amp;E115&amp;"""" &amp;"    "&amp; "TEXT NOT NULL,"</f>
        <v>"Floor"    TEXT NOT NULL,</v>
      </c>
    </row>
    <row r="119" spans="2:22" ht="28.8" customHeight="1" x14ac:dyDescent="0.3">
      <c r="B119" s="22"/>
      <c r="C119" s="23"/>
      <c r="D119" s="23"/>
      <c r="E119" s="23"/>
      <c r="F119" s="23"/>
      <c r="V119" t="str">
        <f>""""&amp;F115&amp;"""" &amp;"    "&amp; "TEXT NOT NULL,"</f>
        <v>"RoomType"    TEXT NOT NULL,</v>
      </c>
    </row>
    <row r="120" spans="2:22" ht="28.8" customHeight="1" x14ac:dyDescent="0.3">
      <c r="B120" s="22"/>
      <c r="C120" s="23"/>
      <c r="D120" s="23"/>
      <c r="E120" s="23"/>
      <c r="F120" s="23"/>
      <c r="V120" t="str">
        <f>"PRIMARY KEY("""&amp;  B115 &amp; """ AUTOINCREMENT)"</f>
        <v>PRIMARY KEY("RoomID" AUTOINCREMENT)</v>
      </c>
    </row>
    <row r="121" spans="2:22" ht="28.8" customHeight="1" x14ac:dyDescent="0.3">
      <c r="B121" s="22"/>
      <c r="C121" s="23"/>
      <c r="D121" s="23"/>
      <c r="E121" s="23"/>
      <c r="F121" s="23"/>
      <c r="V121" t="s">
        <v>518</v>
      </c>
    </row>
    <row r="122" spans="2:22" ht="28.8" customHeight="1" x14ac:dyDescent="0.3">
      <c r="B122" s="22"/>
      <c r="C122" s="23"/>
      <c r="D122" s="23"/>
      <c r="E122" s="23"/>
      <c r="F122" s="23"/>
      <c r="V122" t="str">
        <f>"INSERT INTO "&amp;B113&amp;"("&amp;C115&amp;","&amp;D115&amp;","&amp;E115&amp;","&amp;F115&amp;")"</f>
        <v>INSERT INTO Apartment_Info_TBL(RoomNo,Building,Floor,RoomType)</v>
      </c>
    </row>
    <row r="123" spans="2:22" x14ac:dyDescent="0.3">
      <c r="B123" s="28" t="s">
        <v>138</v>
      </c>
      <c r="C123" s="4" t="s">
        <v>78</v>
      </c>
      <c r="D123" s="4" t="s">
        <v>131</v>
      </c>
      <c r="E123" s="4">
        <v>1</v>
      </c>
      <c r="F123" s="4" t="s">
        <v>426</v>
      </c>
      <c r="U123" t="s">
        <v>548</v>
      </c>
      <c r="V123" t="str">
        <f t="shared" ref="V123:V154" si="2">"("&amp;FunNoo&amp;C123&amp;FunNooComma&amp;FunNoo&amp;D123&amp;FunNooComma&amp;FunNoo&amp;E123&amp;FunNooComma&amp;FunNoo&amp;F123&amp;FunNoo&amp;"),"</f>
        <v>("A104","A","1","SmallType"),</v>
      </c>
    </row>
    <row r="124" spans="2:22" x14ac:dyDescent="0.3">
      <c r="B124" s="28" t="s">
        <v>139</v>
      </c>
      <c r="C124" s="4" t="s">
        <v>79</v>
      </c>
      <c r="D124" s="4" t="s">
        <v>131</v>
      </c>
      <c r="E124" s="4">
        <v>1</v>
      </c>
      <c r="F124" s="4" t="s">
        <v>426</v>
      </c>
      <c r="V124" t="str">
        <f t="shared" si="2"/>
        <v>("A105","A","1","SmallType"),</v>
      </c>
    </row>
    <row r="125" spans="2:22" x14ac:dyDescent="0.3">
      <c r="B125" s="28" t="s">
        <v>140</v>
      </c>
      <c r="C125" s="4" t="s">
        <v>80</v>
      </c>
      <c r="D125" s="4" t="s">
        <v>131</v>
      </c>
      <c r="E125" s="4">
        <v>1</v>
      </c>
      <c r="F125" s="4" t="s">
        <v>426</v>
      </c>
      <c r="V125" t="str">
        <f t="shared" si="2"/>
        <v>("A106","A","1","SmallType"),</v>
      </c>
    </row>
    <row r="126" spans="2:22" x14ac:dyDescent="0.3">
      <c r="B126" s="28" t="s">
        <v>141</v>
      </c>
      <c r="C126" s="4" t="s">
        <v>81</v>
      </c>
      <c r="D126" s="4" t="s">
        <v>131</v>
      </c>
      <c r="E126" s="4">
        <v>1</v>
      </c>
      <c r="F126" s="4" t="s">
        <v>426</v>
      </c>
      <c r="V126" t="str">
        <f t="shared" si="2"/>
        <v>("A107","A","1","SmallType"),</v>
      </c>
    </row>
    <row r="127" spans="2:22" x14ac:dyDescent="0.3">
      <c r="B127" s="28" t="s">
        <v>142</v>
      </c>
      <c r="C127" s="4" t="s">
        <v>82</v>
      </c>
      <c r="D127" s="4" t="s">
        <v>131</v>
      </c>
      <c r="E127" s="4">
        <v>1</v>
      </c>
      <c r="F127" s="4" t="s">
        <v>426</v>
      </c>
      <c r="V127" t="str">
        <f t="shared" si="2"/>
        <v>("A108","A","1","SmallType"),</v>
      </c>
    </row>
    <row r="128" spans="2:22" x14ac:dyDescent="0.3">
      <c r="B128" s="28" t="s">
        <v>143</v>
      </c>
      <c r="C128" s="4" t="s">
        <v>83</v>
      </c>
      <c r="D128" s="4" t="s">
        <v>131</v>
      </c>
      <c r="E128" s="4">
        <v>1</v>
      </c>
      <c r="F128" s="4" t="s">
        <v>427</v>
      </c>
      <c r="V128" t="str">
        <f t="shared" si="2"/>
        <v>("A109","A","1","BigType"),</v>
      </c>
    </row>
    <row r="129" spans="2:22" x14ac:dyDescent="0.3">
      <c r="B129" s="28" t="s">
        <v>144</v>
      </c>
      <c r="C129" s="4" t="s">
        <v>84</v>
      </c>
      <c r="D129" s="4" t="s">
        <v>131</v>
      </c>
      <c r="E129" s="4">
        <v>1</v>
      </c>
      <c r="F129" s="4" t="s">
        <v>427</v>
      </c>
      <c r="V129" t="str">
        <f t="shared" si="2"/>
        <v>("A110","A","1","BigType"),</v>
      </c>
    </row>
    <row r="130" spans="2:22" x14ac:dyDescent="0.3">
      <c r="B130" s="28" t="s">
        <v>145</v>
      </c>
      <c r="C130" s="4" t="s">
        <v>85</v>
      </c>
      <c r="D130" s="4" t="s">
        <v>131</v>
      </c>
      <c r="E130" s="4">
        <v>2</v>
      </c>
      <c r="F130" s="4" t="s">
        <v>426</v>
      </c>
      <c r="V130" t="str">
        <f t="shared" si="2"/>
        <v>("A203","A","2","SmallType"),</v>
      </c>
    </row>
    <row r="131" spans="2:22" x14ac:dyDescent="0.3">
      <c r="B131" s="28" t="s">
        <v>146</v>
      </c>
      <c r="C131" s="4" t="s">
        <v>86</v>
      </c>
      <c r="D131" s="4" t="s">
        <v>131</v>
      </c>
      <c r="E131" s="4">
        <v>2</v>
      </c>
      <c r="F131" s="4" t="s">
        <v>426</v>
      </c>
      <c r="V131" t="str">
        <f t="shared" si="2"/>
        <v>("A204","A","2","SmallType"),</v>
      </c>
    </row>
    <row r="132" spans="2:22" x14ac:dyDescent="0.3">
      <c r="B132" s="28" t="s">
        <v>147</v>
      </c>
      <c r="C132" s="4" t="s">
        <v>87</v>
      </c>
      <c r="D132" s="4" t="s">
        <v>131</v>
      </c>
      <c r="E132" s="4">
        <v>2</v>
      </c>
      <c r="F132" s="4" t="s">
        <v>426</v>
      </c>
      <c r="V132" t="str">
        <f t="shared" si="2"/>
        <v>("A205","A","2","SmallType"),</v>
      </c>
    </row>
    <row r="133" spans="2:22" x14ac:dyDescent="0.3">
      <c r="B133" s="28" t="s">
        <v>148</v>
      </c>
      <c r="C133" s="4" t="s">
        <v>88</v>
      </c>
      <c r="D133" s="4" t="s">
        <v>131</v>
      </c>
      <c r="E133" s="4">
        <v>2</v>
      </c>
      <c r="F133" s="4" t="s">
        <v>426</v>
      </c>
      <c r="V133" t="str">
        <f t="shared" si="2"/>
        <v>("A206","A","2","SmallType"),</v>
      </c>
    </row>
    <row r="134" spans="2:22" x14ac:dyDescent="0.3">
      <c r="B134" s="28" t="s">
        <v>149</v>
      </c>
      <c r="C134" s="4" t="s">
        <v>89</v>
      </c>
      <c r="D134" s="4" t="s">
        <v>131</v>
      </c>
      <c r="E134" s="4">
        <v>2</v>
      </c>
      <c r="F134" s="4" t="s">
        <v>426</v>
      </c>
      <c r="V134" t="str">
        <f t="shared" si="2"/>
        <v>("A207","A","2","SmallType"),</v>
      </c>
    </row>
    <row r="135" spans="2:22" x14ac:dyDescent="0.3">
      <c r="B135" s="28" t="s">
        <v>150</v>
      </c>
      <c r="C135" s="4" t="s">
        <v>90</v>
      </c>
      <c r="D135" s="4" t="s">
        <v>131</v>
      </c>
      <c r="E135" s="4">
        <v>2</v>
      </c>
      <c r="F135" s="4" t="s">
        <v>426</v>
      </c>
      <c r="V135" t="str">
        <f t="shared" si="2"/>
        <v>("A208","A","2","SmallType"),</v>
      </c>
    </row>
    <row r="136" spans="2:22" x14ac:dyDescent="0.3">
      <c r="B136" s="28" t="s">
        <v>151</v>
      </c>
      <c r="C136" s="4" t="s">
        <v>91</v>
      </c>
      <c r="D136" s="4" t="s">
        <v>131</v>
      </c>
      <c r="E136" s="4">
        <v>2</v>
      </c>
      <c r="F136" s="4" t="s">
        <v>427</v>
      </c>
      <c r="V136" t="str">
        <f t="shared" si="2"/>
        <v>("A209","A","2","BigType"),</v>
      </c>
    </row>
    <row r="137" spans="2:22" x14ac:dyDescent="0.3">
      <c r="B137" s="28" t="s">
        <v>152</v>
      </c>
      <c r="C137" s="4" t="s">
        <v>92</v>
      </c>
      <c r="D137" s="4" t="s">
        <v>131</v>
      </c>
      <c r="E137" s="4">
        <v>2</v>
      </c>
      <c r="F137" s="4" t="s">
        <v>427</v>
      </c>
      <c r="V137" t="str">
        <f t="shared" si="2"/>
        <v>("A210","A","2","BigType"),</v>
      </c>
    </row>
    <row r="138" spans="2:22" x14ac:dyDescent="0.3">
      <c r="B138" s="28" t="s">
        <v>153</v>
      </c>
      <c r="C138" s="4" t="s">
        <v>93</v>
      </c>
      <c r="D138" s="4" t="s">
        <v>131</v>
      </c>
      <c r="E138" s="4">
        <v>3</v>
      </c>
      <c r="F138" s="4" t="s">
        <v>427</v>
      </c>
      <c r="V138" t="str">
        <f t="shared" si="2"/>
        <v>("A301","A","3","BigType"),</v>
      </c>
    </row>
    <row r="139" spans="2:22" x14ac:dyDescent="0.3">
      <c r="B139" s="28" t="s">
        <v>154</v>
      </c>
      <c r="C139" s="4" t="s">
        <v>94</v>
      </c>
      <c r="D139" s="4" t="s">
        <v>131</v>
      </c>
      <c r="E139" s="4">
        <v>3</v>
      </c>
      <c r="F139" s="4" t="s">
        <v>427</v>
      </c>
      <c r="V139" t="str">
        <f t="shared" si="2"/>
        <v>("A302","A","3","BigType"),</v>
      </c>
    </row>
    <row r="140" spans="2:22" x14ac:dyDescent="0.3">
      <c r="B140" s="28" t="s">
        <v>155</v>
      </c>
      <c r="C140" s="4" t="s">
        <v>95</v>
      </c>
      <c r="D140" s="4" t="s">
        <v>131</v>
      </c>
      <c r="E140" s="4">
        <v>3</v>
      </c>
      <c r="F140" s="4" t="s">
        <v>426</v>
      </c>
      <c r="V140" t="str">
        <f t="shared" si="2"/>
        <v>("A303","A","3","SmallType"),</v>
      </c>
    </row>
    <row r="141" spans="2:22" x14ac:dyDescent="0.3">
      <c r="B141" s="28" t="s">
        <v>156</v>
      </c>
      <c r="C141" s="4" t="s">
        <v>96</v>
      </c>
      <c r="D141" s="4" t="s">
        <v>131</v>
      </c>
      <c r="E141" s="4">
        <v>3</v>
      </c>
      <c r="F141" s="4" t="s">
        <v>426</v>
      </c>
      <c r="V141" t="str">
        <f t="shared" si="2"/>
        <v>("A304","A","3","SmallType"),</v>
      </c>
    </row>
    <row r="142" spans="2:22" x14ac:dyDescent="0.3">
      <c r="B142" s="28" t="s">
        <v>157</v>
      </c>
      <c r="C142" s="4" t="s">
        <v>97</v>
      </c>
      <c r="D142" s="4" t="s">
        <v>131</v>
      </c>
      <c r="E142" s="4">
        <v>3</v>
      </c>
      <c r="F142" s="4" t="s">
        <v>426</v>
      </c>
      <c r="V142" t="str">
        <f t="shared" si="2"/>
        <v>("A305","A","3","SmallType"),</v>
      </c>
    </row>
    <row r="143" spans="2:22" x14ac:dyDescent="0.3">
      <c r="B143" s="28" t="s">
        <v>158</v>
      </c>
      <c r="C143" s="4" t="s">
        <v>98</v>
      </c>
      <c r="D143" s="4" t="s">
        <v>131</v>
      </c>
      <c r="E143" s="4">
        <v>3</v>
      </c>
      <c r="F143" s="4" t="s">
        <v>426</v>
      </c>
      <c r="V143" t="str">
        <f t="shared" si="2"/>
        <v>("A306","A","3","SmallType"),</v>
      </c>
    </row>
    <row r="144" spans="2:22" x14ac:dyDescent="0.3">
      <c r="B144" s="28" t="s">
        <v>159</v>
      </c>
      <c r="C144" s="4" t="s">
        <v>99</v>
      </c>
      <c r="D144" s="4" t="s">
        <v>131</v>
      </c>
      <c r="E144" s="4">
        <v>3</v>
      </c>
      <c r="F144" s="4" t="s">
        <v>426</v>
      </c>
      <c r="V144" t="str">
        <f t="shared" si="2"/>
        <v>("A307","A","3","SmallType"),</v>
      </c>
    </row>
    <row r="145" spans="2:22" x14ac:dyDescent="0.3">
      <c r="B145" s="28" t="s">
        <v>160</v>
      </c>
      <c r="C145" s="4" t="s">
        <v>100</v>
      </c>
      <c r="D145" s="4" t="s">
        <v>131</v>
      </c>
      <c r="E145" s="4">
        <v>3</v>
      </c>
      <c r="F145" s="4" t="s">
        <v>426</v>
      </c>
      <c r="V145" t="str">
        <f t="shared" si="2"/>
        <v>("A308","A","3","SmallType"),</v>
      </c>
    </row>
    <row r="146" spans="2:22" x14ac:dyDescent="0.3">
      <c r="B146" s="28" t="s">
        <v>161</v>
      </c>
      <c r="C146" s="4" t="s">
        <v>101</v>
      </c>
      <c r="D146" s="4" t="s">
        <v>131</v>
      </c>
      <c r="E146" s="4">
        <v>3</v>
      </c>
      <c r="F146" s="4" t="s">
        <v>427</v>
      </c>
      <c r="V146" t="str">
        <f t="shared" si="2"/>
        <v>("A309","A","3","BigType"),</v>
      </c>
    </row>
    <row r="147" spans="2:22" x14ac:dyDescent="0.3">
      <c r="B147" s="28" t="s">
        <v>162</v>
      </c>
      <c r="C147" s="4" t="s">
        <v>102</v>
      </c>
      <c r="D147" s="4" t="s">
        <v>131</v>
      </c>
      <c r="E147" s="4">
        <v>3</v>
      </c>
      <c r="F147" s="4" t="s">
        <v>427</v>
      </c>
      <c r="V147" t="str">
        <f t="shared" si="2"/>
        <v>("A310","A","3","BigType"),</v>
      </c>
    </row>
    <row r="148" spans="2:22" x14ac:dyDescent="0.3">
      <c r="B148" s="28" t="s">
        <v>163</v>
      </c>
      <c r="C148" s="4" t="s">
        <v>103</v>
      </c>
      <c r="D148" s="4" t="s">
        <v>132</v>
      </c>
      <c r="E148" s="4">
        <v>1</v>
      </c>
      <c r="F148" s="4" t="s">
        <v>427</v>
      </c>
      <c r="V148" t="str">
        <f t="shared" si="2"/>
        <v>("B101","B","1","BigType"),</v>
      </c>
    </row>
    <row r="149" spans="2:22" x14ac:dyDescent="0.3">
      <c r="B149" s="28" t="s">
        <v>164</v>
      </c>
      <c r="C149" s="4" t="s">
        <v>104</v>
      </c>
      <c r="D149" s="4" t="s">
        <v>132</v>
      </c>
      <c r="E149" s="4">
        <v>1</v>
      </c>
      <c r="F149" s="4" t="s">
        <v>427</v>
      </c>
      <c r="V149" t="str">
        <f t="shared" si="2"/>
        <v>("B102","B","1","BigType"),</v>
      </c>
    </row>
    <row r="150" spans="2:22" x14ac:dyDescent="0.3">
      <c r="B150" s="28" t="s">
        <v>165</v>
      </c>
      <c r="C150" s="4" t="s">
        <v>105</v>
      </c>
      <c r="D150" s="4" t="s">
        <v>132</v>
      </c>
      <c r="E150" s="4">
        <v>1</v>
      </c>
      <c r="F150" s="4" t="s">
        <v>426</v>
      </c>
      <c r="V150" t="str">
        <f t="shared" si="2"/>
        <v>("B103","B","1","SmallType"),</v>
      </c>
    </row>
    <row r="151" spans="2:22" x14ac:dyDescent="0.3">
      <c r="B151" s="28" t="s">
        <v>166</v>
      </c>
      <c r="C151" s="4" t="s">
        <v>106</v>
      </c>
      <c r="D151" s="4" t="s">
        <v>132</v>
      </c>
      <c r="E151" s="4">
        <v>1</v>
      </c>
      <c r="F151" s="4" t="s">
        <v>426</v>
      </c>
      <c r="V151" t="str">
        <f t="shared" si="2"/>
        <v>("B104","B","1","SmallType"),</v>
      </c>
    </row>
    <row r="152" spans="2:22" x14ac:dyDescent="0.3">
      <c r="B152" s="28" t="s">
        <v>167</v>
      </c>
      <c r="C152" s="4" t="s">
        <v>107</v>
      </c>
      <c r="D152" s="4" t="s">
        <v>132</v>
      </c>
      <c r="E152" s="4">
        <v>1</v>
      </c>
      <c r="F152" s="4" t="s">
        <v>426</v>
      </c>
      <c r="V152" t="str">
        <f t="shared" si="2"/>
        <v>("B105","B","1","SmallType"),</v>
      </c>
    </row>
    <row r="153" spans="2:22" x14ac:dyDescent="0.3">
      <c r="B153" s="28" t="s">
        <v>168</v>
      </c>
      <c r="C153" s="4" t="s">
        <v>108</v>
      </c>
      <c r="D153" s="4" t="s">
        <v>132</v>
      </c>
      <c r="E153" s="4">
        <v>1</v>
      </c>
      <c r="F153" s="4" t="s">
        <v>426</v>
      </c>
      <c r="V153" t="str">
        <f t="shared" si="2"/>
        <v>("B106","B","1","SmallType"),</v>
      </c>
    </row>
    <row r="154" spans="2:22" x14ac:dyDescent="0.3">
      <c r="B154" s="28" t="s">
        <v>169</v>
      </c>
      <c r="C154" s="4" t="s">
        <v>109</v>
      </c>
      <c r="D154" s="4" t="s">
        <v>132</v>
      </c>
      <c r="E154" s="4">
        <v>1</v>
      </c>
      <c r="F154" s="4" t="s">
        <v>426</v>
      </c>
      <c r="V154" t="str">
        <f t="shared" si="2"/>
        <v>("B107","B","1","SmallType"),</v>
      </c>
    </row>
    <row r="155" spans="2:22" x14ac:dyDescent="0.3">
      <c r="B155" s="28" t="s">
        <v>170</v>
      </c>
      <c r="C155" s="4" t="s">
        <v>110</v>
      </c>
      <c r="D155" s="4" t="s">
        <v>132</v>
      </c>
      <c r="E155" s="4">
        <v>1</v>
      </c>
      <c r="F155" s="4" t="s">
        <v>426</v>
      </c>
      <c r="V155" t="str">
        <f t="shared" ref="V155:V174" si="3">"("&amp;FunNoo&amp;C155&amp;FunNooComma&amp;FunNoo&amp;D155&amp;FunNooComma&amp;FunNoo&amp;E155&amp;FunNooComma&amp;FunNoo&amp;F155&amp;FunNoo&amp;"),"</f>
        <v>("B108","B","1","SmallType"),</v>
      </c>
    </row>
    <row r="156" spans="2:22" x14ac:dyDescent="0.3">
      <c r="B156" s="28" t="s">
        <v>171</v>
      </c>
      <c r="C156" s="4" t="s">
        <v>111</v>
      </c>
      <c r="D156" s="4" t="s">
        <v>132</v>
      </c>
      <c r="E156" s="4">
        <v>2</v>
      </c>
      <c r="F156" s="4" t="s">
        <v>427</v>
      </c>
      <c r="V156" t="str">
        <f t="shared" si="3"/>
        <v>("B201","B","2","BigType"),</v>
      </c>
    </row>
    <row r="157" spans="2:22" x14ac:dyDescent="0.3">
      <c r="B157" s="28" t="s">
        <v>172</v>
      </c>
      <c r="C157" s="4" t="s">
        <v>112</v>
      </c>
      <c r="D157" s="4" t="s">
        <v>132</v>
      </c>
      <c r="E157" s="4">
        <v>2</v>
      </c>
      <c r="F157" s="4" t="s">
        <v>427</v>
      </c>
      <c r="V157" t="str">
        <f t="shared" si="3"/>
        <v>("B202","B","2","BigType"),</v>
      </c>
    </row>
    <row r="158" spans="2:22" x14ac:dyDescent="0.3">
      <c r="B158" s="28" t="s">
        <v>173</v>
      </c>
      <c r="C158" s="4" t="s">
        <v>113</v>
      </c>
      <c r="D158" s="4" t="s">
        <v>132</v>
      </c>
      <c r="E158" s="4">
        <v>2</v>
      </c>
      <c r="F158" s="4" t="s">
        <v>426</v>
      </c>
      <c r="V158" t="str">
        <f t="shared" si="3"/>
        <v>("B203","B","2","SmallType"),</v>
      </c>
    </row>
    <row r="159" spans="2:22" x14ac:dyDescent="0.3">
      <c r="B159" s="28" t="s">
        <v>174</v>
      </c>
      <c r="C159" s="4" t="s">
        <v>114</v>
      </c>
      <c r="D159" s="4" t="s">
        <v>132</v>
      </c>
      <c r="E159" s="4">
        <v>2</v>
      </c>
      <c r="F159" s="4" t="s">
        <v>426</v>
      </c>
      <c r="V159" t="str">
        <f t="shared" si="3"/>
        <v>("B204","B","2","SmallType"),</v>
      </c>
    </row>
    <row r="160" spans="2:22" x14ac:dyDescent="0.3">
      <c r="B160" s="28" t="s">
        <v>175</v>
      </c>
      <c r="C160" s="4" t="s">
        <v>115</v>
      </c>
      <c r="D160" s="4" t="s">
        <v>132</v>
      </c>
      <c r="E160" s="4">
        <v>2</v>
      </c>
      <c r="F160" s="4" t="s">
        <v>426</v>
      </c>
      <c r="V160" t="str">
        <f t="shared" si="3"/>
        <v>("B205","B","2","SmallType"),</v>
      </c>
    </row>
    <row r="161" spans="2:22" x14ac:dyDescent="0.3">
      <c r="B161" s="28" t="s">
        <v>176</v>
      </c>
      <c r="C161" s="4" t="s">
        <v>116</v>
      </c>
      <c r="D161" s="4" t="s">
        <v>132</v>
      </c>
      <c r="E161" s="4">
        <v>2</v>
      </c>
      <c r="F161" s="4" t="s">
        <v>426</v>
      </c>
      <c r="V161" t="str">
        <f t="shared" si="3"/>
        <v>("B206","B","2","SmallType"),</v>
      </c>
    </row>
    <row r="162" spans="2:22" x14ac:dyDescent="0.3">
      <c r="B162" s="28" t="s">
        <v>177</v>
      </c>
      <c r="C162" s="4" t="s">
        <v>117</v>
      </c>
      <c r="D162" s="4" t="s">
        <v>132</v>
      </c>
      <c r="E162" s="4">
        <v>2</v>
      </c>
      <c r="F162" s="4" t="s">
        <v>426</v>
      </c>
      <c r="V162" t="str">
        <f t="shared" si="3"/>
        <v>("B207","B","2","SmallType"),</v>
      </c>
    </row>
    <row r="163" spans="2:22" x14ac:dyDescent="0.3">
      <c r="B163" s="28" t="s">
        <v>178</v>
      </c>
      <c r="C163" s="4" t="s">
        <v>118</v>
      </c>
      <c r="D163" s="4" t="s">
        <v>132</v>
      </c>
      <c r="E163" s="4">
        <v>2</v>
      </c>
      <c r="F163" s="4" t="s">
        <v>426</v>
      </c>
      <c r="V163" t="str">
        <f t="shared" si="3"/>
        <v>("B208","B","2","SmallType"),</v>
      </c>
    </row>
    <row r="164" spans="2:22" x14ac:dyDescent="0.3">
      <c r="B164" s="28" t="s">
        <v>179</v>
      </c>
      <c r="C164" s="4" t="s">
        <v>119</v>
      </c>
      <c r="D164" s="4" t="s">
        <v>132</v>
      </c>
      <c r="E164" s="4">
        <v>2</v>
      </c>
      <c r="F164" s="4" t="s">
        <v>427</v>
      </c>
      <c r="V164" t="str">
        <f t="shared" si="3"/>
        <v>("B209","B","2","BigType"),</v>
      </c>
    </row>
    <row r="165" spans="2:22" x14ac:dyDescent="0.3">
      <c r="B165" s="28" t="s">
        <v>180</v>
      </c>
      <c r="C165" s="4" t="s">
        <v>120</v>
      </c>
      <c r="D165" s="4" t="s">
        <v>132</v>
      </c>
      <c r="E165" s="4">
        <v>2</v>
      </c>
      <c r="F165" s="4" t="s">
        <v>427</v>
      </c>
      <c r="V165" t="str">
        <f t="shared" si="3"/>
        <v>("B210","B","2","BigType"),</v>
      </c>
    </row>
    <row r="166" spans="2:22" x14ac:dyDescent="0.3">
      <c r="B166" s="28" t="s">
        <v>181</v>
      </c>
      <c r="C166" s="4" t="s">
        <v>121</v>
      </c>
      <c r="D166" s="4" t="s">
        <v>132</v>
      </c>
      <c r="E166" s="4">
        <v>3</v>
      </c>
      <c r="F166" s="4" t="s">
        <v>427</v>
      </c>
      <c r="V166" t="str">
        <f t="shared" si="3"/>
        <v>("B301","B","3","BigType"),</v>
      </c>
    </row>
    <row r="167" spans="2:22" x14ac:dyDescent="0.3">
      <c r="B167" s="28" t="s">
        <v>182</v>
      </c>
      <c r="C167" s="4" t="s">
        <v>122</v>
      </c>
      <c r="D167" s="4" t="s">
        <v>132</v>
      </c>
      <c r="E167" s="4">
        <v>3</v>
      </c>
      <c r="F167" s="4" t="s">
        <v>427</v>
      </c>
      <c r="V167" t="str">
        <f t="shared" si="3"/>
        <v>("B302","B","3","BigType"),</v>
      </c>
    </row>
    <row r="168" spans="2:22" x14ac:dyDescent="0.3">
      <c r="B168" s="28" t="s">
        <v>183</v>
      </c>
      <c r="C168" s="4" t="s">
        <v>123</v>
      </c>
      <c r="D168" s="4" t="s">
        <v>132</v>
      </c>
      <c r="E168" s="4">
        <v>3</v>
      </c>
      <c r="F168" s="4" t="s">
        <v>426</v>
      </c>
      <c r="V168" t="str">
        <f t="shared" si="3"/>
        <v>("B303","B","3","SmallType"),</v>
      </c>
    </row>
    <row r="169" spans="2:22" x14ac:dyDescent="0.3">
      <c r="B169" s="28" t="s">
        <v>184</v>
      </c>
      <c r="C169" s="4" t="s">
        <v>124</v>
      </c>
      <c r="D169" s="4" t="s">
        <v>132</v>
      </c>
      <c r="E169" s="4">
        <v>3</v>
      </c>
      <c r="F169" s="4" t="s">
        <v>426</v>
      </c>
      <c r="V169" t="str">
        <f t="shared" si="3"/>
        <v>("B304","B","3","SmallType"),</v>
      </c>
    </row>
    <row r="170" spans="2:22" x14ac:dyDescent="0.3">
      <c r="B170" s="28" t="s">
        <v>185</v>
      </c>
      <c r="C170" s="4" t="s">
        <v>125</v>
      </c>
      <c r="D170" s="4" t="s">
        <v>132</v>
      </c>
      <c r="E170" s="4">
        <v>3</v>
      </c>
      <c r="F170" s="4" t="s">
        <v>426</v>
      </c>
      <c r="V170" t="str">
        <f t="shared" si="3"/>
        <v>("B305","B","3","SmallType"),</v>
      </c>
    </row>
    <row r="171" spans="2:22" x14ac:dyDescent="0.3">
      <c r="B171" s="28" t="s">
        <v>186</v>
      </c>
      <c r="C171" s="4" t="s">
        <v>126</v>
      </c>
      <c r="D171" s="4" t="s">
        <v>132</v>
      </c>
      <c r="E171" s="4">
        <v>3</v>
      </c>
      <c r="F171" s="4" t="s">
        <v>426</v>
      </c>
      <c r="V171" t="str">
        <f t="shared" si="3"/>
        <v>("B306","B","3","SmallType"),</v>
      </c>
    </row>
    <row r="172" spans="2:22" x14ac:dyDescent="0.3">
      <c r="B172" s="28" t="s">
        <v>187</v>
      </c>
      <c r="C172" s="4" t="s">
        <v>127</v>
      </c>
      <c r="D172" s="4" t="s">
        <v>132</v>
      </c>
      <c r="E172" s="4">
        <v>3</v>
      </c>
      <c r="F172" s="4" t="s">
        <v>426</v>
      </c>
      <c r="V172" t="str">
        <f t="shared" si="3"/>
        <v>("B307","B","3","SmallType"),</v>
      </c>
    </row>
    <row r="173" spans="2:22" x14ac:dyDescent="0.3">
      <c r="B173" s="28" t="s">
        <v>188</v>
      </c>
      <c r="C173" s="4" t="s">
        <v>128</v>
      </c>
      <c r="D173" s="4" t="s">
        <v>132</v>
      </c>
      <c r="E173" s="4">
        <v>3</v>
      </c>
      <c r="F173" s="4" t="s">
        <v>426</v>
      </c>
      <c r="V173" t="str">
        <f t="shared" si="3"/>
        <v>("B308","B","3","SmallType"),</v>
      </c>
    </row>
    <row r="174" spans="2:22" x14ac:dyDescent="0.3">
      <c r="B174" s="28" t="s">
        <v>189</v>
      </c>
      <c r="C174" s="4" t="s">
        <v>129</v>
      </c>
      <c r="D174" s="4" t="s">
        <v>132</v>
      </c>
      <c r="E174" s="4">
        <v>3</v>
      </c>
      <c r="F174" s="4" t="s">
        <v>427</v>
      </c>
      <c r="V174" t="str">
        <f t="shared" si="3"/>
        <v>("B309","B","3","BigType"),</v>
      </c>
    </row>
    <row r="175" spans="2:22" x14ac:dyDescent="0.3">
      <c r="B175" s="28" t="s">
        <v>190</v>
      </c>
      <c r="C175" s="4" t="s">
        <v>130</v>
      </c>
      <c r="D175" s="4" t="s">
        <v>132</v>
      </c>
      <c r="E175" s="4">
        <v>3</v>
      </c>
      <c r="F175" s="4" t="s">
        <v>427</v>
      </c>
      <c r="V175" t="str">
        <f>"("&amp;FunNoo&amp;C175&amp;FunNooComma&amp;FunNoo&amp;D175&amp;FunNooComma&amp;FunNoo&amp;E175&amp;FunNooComma&amp;FunNoo&amp;F175&amp;FunNoo&amp;");"</f>
        <v>("B310","B","3","BigType");</v>
      </c>
    </row>
    <row r="177" spans="2:22" ht="23.4" x14ac:dyDescent="0.45">
      <c r="B177" s="26" t="s">
        <v>423</v>
      </c>
      <c r="V177" t="str">
        <f>"CREATE TABLE """ &amp;B177 &amp; """ ("</f>
        <v>CREATE TABLE "Apartment_Price_TBL" (</v>
      </c>
    </row>
    <row r="179" spans="2:22" ht="18" x14ac:dyDescent="0.3">
      <c r="B179" s="22" t="s">
        <v>424</v>
      </c>
      <c r="C179" s="23" t="s">
        <v>425</v>
      </c>
      <c r="D179" s="23" t="s">
        <v>426</v>
      </c>
      <c r="E179" s="23" t="s">
        <v>427</v>
      </c>
      <c r="F179" s="23" t="s">
        <v>519</v>
      </c>
      <c r="G179" s="23" t="s">
        <v>520</v>
      </c>
      <c r="H179" s="23" t="s">
        <v>521</v>
      </c>
      <c r="V179" t="str">
        <f>""""&amp;B179&amp;"""" &amp;"    "&amp; "INTEGER NOT NULL,"</f>
        <v>"PriceID"    INTEGER NOT NULL,</v>
      </c>
    </row>
    <row r="180" spans="2:22" ht="18" x14ac:dyDescent="0.3">
      <c r="B180" s="22"/>
      <c r="C180" s="23"/>
      <c r="D180" s="23"/>
      <c r="E180" s="23"/>
      <c r="F180" s="23"/>
      <c r="G180" s="23"/>
      <c r="H180" s="23"/>
      <c r="V180" t="str">
        <f>""""&amp;C179&amp;"""" &amp;"    "&amp; "TEXT NOT NULL,"</f>
        <v>"Date"    TEXT NOT NULL,</v>
      </c>
    </row>
    <row r="181" spans="2:22" ht="18" x14ac:dyDescent="0.3">
      <c r="B181" s="22"/>
      <c r="C181" s="23"/>
      <c r="D181" s="23"/>
      <c r="E181" s="23"/>
      <c r="F181" s="23"/>
      <c r="G181" s="23"/>
      <c r="H181" s="23"/>
      <c r="V181" t="str">
        <f>""""&amp;D179&amp;"""" &amp;"    "&amp; "INTEGER NOT NULL,"</f>
        <v>"SmallType"    INTEGER NOT NULL,</v>
      </c>
    </row>
    <row r="182" spans="2:22" ht="18" x14ac:dyDescent="0.3">
      <c r="B182" s="22"/>
      <c r="C182" s="23"/>
      <c r="D182" s="23"/>
      <c r="E182" s="23"/>
      <c r="F182" s="23"/>
      <c r="G182" s="23"/>
      <c r="H182" s="23"/>
      <c r="V182" t="str">
        <f>""""&amp;E179&amp;"""" &amp;"    "&amp; "INTEGER NOT NULL,"</f>
        <v>"BigType"    INTEGER NOT NULL,</v>
      </c>
    </row>
    <row r="183" spans="2:22" ht="18" x14ac:dyDescent="0.3">
      <c r="B183" s="22"/>
      <c r="C183" s="23"/>
      <c r="D183" s="23"/>
      <c r="E183" s="23"/>
      <c r="F183" s="23"/>
      <c r="G183" s="23"/>
      <c r="H183" s="23"/>
      <c r="V183" t="str">
        <f>""""&amp;F179&amp;"""" &amp;"    "&amp; "INTEGER NOT NULL,"</f>
        <v>"Internet"    INTEGER NOT NULL,</v>
      </c>
    </row>
    <row r="184" spans="2:22" ht="18" x14ac:dyDescent="0.3">
      <c r="B184" s="22"/>
      <c r="C184" s="23"/>
      <c r="D184" s="23"/>
      <c r="E184" s="23"/>
      <c r="F184" s="23"/>
      <c r="G184" s="23"/>
      <c r="H184" s="23"/>
      <c r="V184" t="str">
        <f>""""&amp;G179&amp;"""" &amp;"    "&amp; "INTEGER NOT NULL,"</f>
        <v>"Central"    INTEGER NOT NULL,</v>
      </c>
    </row>
    <row r="185" spans="2:22" ht="18" x14ac:dyDescent="0.3">
      <c r="B185" s="22"/>
      <c r="C185" s="23"/>
      <c r="D185" s="23"/>
      <c r="E185" s="23"/>
      <c r="F185" s="23"/>
      <c r="G185" s="23"/>
      <c r="H185" s="23"/>
      <c r="V185" t="str">
        <f>""""&amp;H179&amp;"""" &amp;"    "&amp; "INTEGER NOT NULL,"</f>
        <v>"Parking"    INTEGER NOT NULL,</v>
      </c>
    </row>
    <row r="186" spans="2:22" ht="18" x14ac:dyDescent="0.3">
      <c r="B186" s="22"/>
      <c r="C186" s="23"/>
      <c r="D186" s="23"/>
      <c r="E186" s="23"/>
      <c r="F186" s="23"/>
      <c r="G186" s="23"/>
      <c r="H186" s="23"/>
      <c r="V186" t="str">
        <f>"PRIMARY KEY("""&amp;  B179 &amp; """ AUTOINCREMENT)"</f>
        <v>PRIMARY KEY("PriceID" AUTOINCREMENT)</v>
      </c>
    </row>
    <row r="187" spans="2:22" ht="18" x14ac:dyDescent="0.3">
      <c r="B187" s="22"/>
      <c r="C187" s="23"/>
      <c r="D187" s="23"/>
      <c r="E187" s="23"/>
      <c r="F187" s="23"/>
      <c r="G187" s="23"/>
      <c r="H187" s="23"/>
      <c r="V187" t="s">
        <v>518</v>
      </c>
    </row>
    <row r="188" spans="2:22" ht="18" x14ac:dyDescent="0.3">
      <c r="B188" s="22"/>
      <c r="C188" s="23"/>
      <c r="D188" s="23"/>
      <c r="E188" s="23"/>
      <c r="F188" s="23"/>
      <c r="G188" s="23"/>
      <c r="H188" s="23"/>
    </row>
    <row r="189" spans="2:22" x14ac:dyDescent="0.3">
      <c r="B189" s="28" t="s">
        <v>138</v>
      </c>
      <c r="C189" s="27" t="s">
        <v>133</v>
      </c>
      <c r="D189" s="10">
        <v>4000</v>
      </c>
      <c r="E189" s="10">
        <v>4500</v>
      </c>
      <c r="F189" s="10">
        <v>0</v>
      </c>
      <c r="G189" s="10">
        <v>0</v>
      </c>
      <c r="H189" s="10">
        <v>0</v>
      </c>
    </row>
    <row r="191" spans="2:22" ht="23.4" x14ac:dyDescent="0.45">
      <c r="B191" s="26" t="s">
        <v>428</v>
      </c>
      <c r="V191" t="str">
        <f>"CREATE TABLE """ &amp;B191 &amp; """ ("</f>
        <v>CREATE TABLE "Contract_TBL" (</v>
      </c>
    </row>
    <row r="192" spans="2:22" x14ac:dyDescent="0.3">
      <c r="B192" s="5"/>
    </row>
    <row r="193" spans="2:22" ht="28.2" customHeight="1" x14ac:dyDescent="0.3">
      <c r="B193" s="22" t="s">
        <v>429</v>
      </c>
      <c r="C193" s="22" t="s">
        <v>417</v>
      </c>
      <c r="D193" s="22" t="s">
        <v>407</v>
      </c>
      <c r="E193" s="23" t="s">
        <v>583</v>
      </c>
      <c r="F193" s="55" t="s">
        <v>430</v>
      </c>
      <c r="G193" s="55" t="s">
        <v>431</v>
      </c>
      <c r="H193" s="22" t="s">
        <v>522</v>
      </c>
      <c r="I193" s="25" t="s">
        <v>579</v>
      </c>
      <c r="J193" s="25" t="s">
        <v>578</v>
      </c>
      <c r="K193" s="25" t="s">
        <v>584</v>
      </c>
      <c r="L193" s="25" t="s">
        <v>580</v>
      </c>
      <c r="M193" s="25" t="s">
        <v>416</v>
      </c>
      <c r="V193" t="str">
        <f>""""&amp;B193&amp;"""" &amp;"    "&amp; "INTEGER NOT NULL,"</f>
        <v>"ContractID"    INTEGER NOT NULL,</v>
      </c>
    </row>
    <row r="194" spans="2:22" ht="28.2" customHeight="1" x14ac:dyDescent="0.3">
      <c r="B194" s="22"/>
      <c r="C194" s="22" t="s">
        <v>78</v>
      </c>
      <c r="D194" s="22" t="s">
        <v>131</v>
      </c>
      <c r="E194" s="23"/>
      <c r="F194" s="57">
        <v>44927</v>
      </c>
      <c r="G194" s="57">
        <v>45291</v>
      </c>
      <c r="H194" s="22"/>
      <c r="I194" s="25"/>
      <c r="J194" s="25"/>
      <c r="K194" s="25"/>
      <c r="L194" s="25"/>
      <c r="M194" s="25" t="s">
        <v>636</v>
      </c>
      <c r="V194" t="str">
        <f>""""&amp;C193&amp;"""" &amp;"    "&amp; "INTEGER NOT NULL,"</f>
        <v>"RoomID"    INTEGER NOT NULL,</v>
      </c>
    </row>
    <row r="195" spans="2:22" ht="28.2" customHeight="1" x14ac:dyDescent="0.3">
      <c r="B195" s="22"/>
      <c r="C195" s="22" t="s">
        <v>84</v>
      </c>
      <c r="D195" s="22" t="s">
        <v>131</v>
      </c>
      <c r="E195" s="23"/>
      <c r="F195" s="58">
        <v>45017</v>
      </c>
      <c r="G195" s="57">
        <f>F195+12</f>
        <v>45029</v>
      </c>
      <c r="H195" s="25"/>
      <c r="I195" s="25"/>
      <c r="J195" s="25"/>
      <c r="K195" s="25"/>
      <c r="L195" s="25"/>
      <c r="M195" s="25" t="s">
        <v>637</v>
      </c>
      <c r="V195" t="str">
        <f>""""&amp;D193&amp;"""" &amp;"    "&amp; "INTEGER NOT NULL,"</f>
        <v>"CustomerID"    INTEGER NOT NULL,</v>
      </c>
    </row>
    <row r="196" spans="2:22" ht="28.2" customHeight="1" x14ac:dyDescent="0.3">
      <c r="B196" s="22"/>
      <c r="C196" s="22"/>
      <c r="D196" s="22"/>
      <c r="E196" s="23"/>
      <c r="F196" s="23"/>
      <c r="G196" s="22"/>
      <c r="H196" s="25"/>
      <c r="I196" s="25"/>
      <c r="J196" s="25"/>
      <c r="K196" s="25"/>
      <c r="L196" s="25"/>
      <c r="M196" s="25"/>
      <c r="V196" t="str">
        <f>""""&amp;E193&amp;"""" &amp;"    "&amp; "TEXT NOT NULL,"</f>
        <v>"CarPlateNo"    TEXT NOT NULL,</v>
      </c>
    </row>
    <row r="197" spans="2:22" ht="28.2" customHeight="1" x14ac:dyDescent="0.3">
      <c r="B197" s="22"/>
      <c r="C197" s="22"/>
      <c r="D197" s="22"/>
      <c r="E197" s="23"/>
      <c r="F197" s="23"/>
      <c r="G197" s="22"/>
      <c r="H197" s="25"/>
      <c r="I197" s="25"/>
      <c r="J197" s="25"/>
      <c r="K197" s="25"/>
      <c r="L197" s="25"/>
      <c r="M197" s="25"/>
      <c r="V197" t="str">
        <f>""""&amp;F193&amp;"""" &amp;"    "&amp; "TEXT NOT NULL,"</f>
        <v>"StartDate"    TEXT NOT NULL,</v>
      </c>
    </row>
    <row r="198" spans="2:22" ht="28.2" customHeight="1" x14ac:dyDescent="0.3">
      <c r="B198" s="22"/>
      <c r="C198" s="22"/>
      <c r="D198" s="22"/>
      <c r="E198" s="23"/>
      <c r="F198" s="23"/>
      <c r="G198" s="22"/>
      <c r="H198" s="25"/>
      <c r="I198" s="25"/>
      <c r="J198" s="25"/>
      <c r="K198" s="25"/>
      <c r="L198" s="25"/>
      <c r="M198" s="25"/>
      <c r="V198" t="str">
        <f>""""&amp;G193&amp;"""" &amp;"    "&amp; "INTEGER NOT NULL,"</f>
        <v>"EndDate"    INTEGER NOT NULL,</v>
      </c>
    </row>
    <row r="199" spans="2:22" ht="28.2" customHeight="1" x14ac:dyDescent="0.3">
      <c r="B199" s="22"/>
      <c r="C199" s="22"/>
      <c r="D199" s="22"/>
      <c r="E199" s="23"/>
      <c r="F199" s="23"/>
      <c r="G199" s="22"/>
      <c r="H199" s="25"/>
      <c r="I199" s="25"/>
      <c r="J199" s="25"/>
      <c r="K199" s="25"/>
      <c r="L199" s="25"/>
      <c r="M199" s="25"/>
      <c r="V199" t="str">
        <f>""""&amp;H193&amp;"""" &amp;"    "&amp; "TEXT NOT NULL,"</f>
        <v>"StaffID"    TEXT NOT NULL,</v>
      </c>
    </row>
    <row r="200" spans="2:22" ht="28.2" customHeight="1" x14ac:dyDescent="0.3">
      <c r="B200" s="22"/>
      <c r="C200" s="22"/>
      <c r="D200" s="22"/>
      <c r="E200" s="23"/>
      <c r="F200" s="23"/>
      <c r="G200" s="22"/>
      <c r="H200" s="25"/>
      <c r="I200" s="25"/>
      <c r="J200" s="25"/>
      <c r="K200" s="25"/>
      <c r="L200" s="25"/>
      <c r="M200" s="25"/>
      <c r="V200" t="str">
        <f>"PRIMARY KEY("""&amp;  B193 &amp; """ AUTOINCREMENT)"</f>
        <v>PRIMARY KEY("ContractID" AUTOINCREMENT)</v>
      </c>
    </row>
    <row r="201" spans="2:22" ht="28.2" customHeight="1" x14ac:dyDescent="0.3">
      <c r="B201" s="22"/>
      <c r="C201" s="22"/>
      <c r="D201" s="22"/>
      <c r="E201" s="23"/>
      <c r="F201" s="23"/>
      <c r="G201" s="22"/>
      <c r="H201" s="25"/>
      <c r="I201" s="25"/>
      <c r="J201" s="25"/>
      <c r="K201" s="25"/>
      <c r="L201" s="25"/>
      <c r="M201" s="25"/>
      <c r="V201" t="str">
        <f>"FOREIGN KEY("""&amp;C193&amp;""") " &amp; "REFERENCES """ &amp;B113&amp; """(""" &amp; B115 &amp;""")"</f>
        <v>FOREIGN KEY("RoomID") REFERENCES "Apartment_Info_TBL"("RoomID")</v>
      </c>
    </row>
    <row r="202" spans="2:22" ht="28.2" customHeight="1" x14ac:dyDescent="0.3">
      <c r="B202" s="22"/>
      <c r="C202" s="22"/>
      <c r="D202" s="22"/>
      <c r="E202" s="23"/>
      <c r="F202" s="23"/>
      <c r="G202" s="22"/>
      <c r="H202" s="25"/>
      <c r="I202" s="25"/>
      <c r="J202" s="25"/>
      <c r="K202" s="25"/>
      <c r="L202" s="25"/>
      <c r="M202" s="25"/>
      <c r="V202" t="str">
        <f>"FOREIGN KEY("""&amp;D193&amp;""") " &amp; "REFERENCES """ &amp; B27&amp; """(""" &amp; B29 &amp;""")"</f>
        <v>FOREIGN KEY("CustomerID") REFERENCES "Customer_TBL"("CustomerID")</v>
      </c>
    </row>
    <row r="203" spans="2:22" ht="28.2" customHeight="1" x14ac:dyDescent="0.3">
      <c r="B203" s="22"/>
      <c r="C203" s="22"/>
      <c r="D203" s="22"/>
      <c r="E203" s="23"/>
      <c r="F203" s="23"/>
      <c r="G203" s="22"/>
      <c r="H203" s="25"/>
      <c r="I203" s="25"/>
      <c r="J203" s="25"/>
      <c r="K203" s="25"/>
      <c r="L203" s="25"/>
      <c r="M203" s="25"/>
      <c r="V203" t="str">
        <f>"FOREIGN KEY("""&amp;G193&amp;""") " &amp; "REFERENCES """ &amp; B1&amp; """(""" &amp; B3 &amp;""")"</f>
        <v>FOREIGN KEY("EndDate") REFERENCES "Employee_TBL"("EmployeeID")</v>
      </c>
    </row>
    <row r="204" spans="2:22" ht="28.2" customHeight="1" x14ac:dyDescent="0.3">
      <c r="B204" s="22"/>
      <c r="C204" s="22"/>
      <c r="D204" s="22"/>
      <c r="E204" s="23"/>
      <c r="F204" s="23"/>
      <c r="G204" s="22"/>
      <c r="H204" s="25"/>
      <c r="I204" s="25"/>
      <c r="J204" s="25"/>
      <c r="K204" s="25"/>
      <c r="L204" s="25"/>
      <c r="M204" s="25"/>
      <c r="V204" t="s">
        <v>518</v>
      </c>
    </row>
    <row r="205" spans="2:22" ht="28.2" customHeight="1" x14ac:dyDescent="0.3">
      <c r="B205" s="22"/>
      <c r="C205" s="22"/>
      <c r="D205" s="22"/>
      <c r="E205" s="23"/>
      <c r="F205" s="23"/>
      <c r="G205" s="22"/>
      <c r="H205" s="25"/>
      <c r="I205" s="25"/>
      <c r="J205" s="25"/>
      <c r="K205" s="25"/>
      <c r="L205" s="25"/>
      <c r="M205" s="25"/>
    </row>
    <row r="206" spans="2:22" x14ac:dyDescent="0.3">
      <c r="B206" s="7"/>
      <c r="C206" s="9"/>
      <c r="D206" s="7"/>
      <c r="E206" s="6"/>
      <c r="F206" s="6"/>
      <c r="G206" s="7"/>
      <c r="H206" s="21"/>
      <c r="I206" s="21"/>
      <c r="J206" s="21"/>
      <c r="K206" s="21"/>
      <c r="L206" s="21"/>
      <c r="M206" s="21"/>
    </row>
    <row r="207" spans="2:22" x14ac:dyDescent="0.3">
      <c r="B207" s="7"/>
      <c r="C207" s="9"/>
      <c r="D207" s="7"/>
      <c r="E207" s="6"/>
      <c r="F207" s="1"/>
      <c r="G207" s="7"/>
      <c r="H207" s="1"/>
      <c r="I207" s="1"/>
      <c r="J207" s="1"/>
      <c r="K207" s="1"/>
      <c r="L207" s="1"/>
      <c r="M207" s="1"/>
    </row>
    <row r="208" spans="2:22" x14ac:dyDescent="0.3">
      <c r="B208" s="7"/>
      <c r="C208" s="9"/>
      <c r="D208" s="7"/>
      <c r="E208" s="6"/>
      <c r="F208" s="1"/>
      <c r="G208" s="7"/>
      <c r="H208" s="1"/>
      <c r="I208" s="1"/>
      <c r="J208" s="1"/>
      <c r="K208" s="1"/>
      <c r="L208" s="1"/>
      <c r="M208" s="1"/>
    </row>
    <row r="209" spans="2:13" x14ac:dyDescent="0.3">
      <c r="B209" s="7"/>
      <c r="C209" s="9"/>
      <c r="D209" s="7"/>
      <c r="E209" s="6"/>
      <c r="F209" s="1"/>
      <c r="G209" s="7"/>
      <c r="H209" s="1"/>
      <c r="I209" s="1"/>
      <c r="J209" s="1"/>
      <c r="K209" s="1"/>
      <c r="L209" s="1"/>
      <c r="M209" s="1"/>
    </row>
    <row r="210" spans="2:13" x14ac:dyDescent="0.3">
      <c r="B210" s="7"/>
      <c r="C210" s="9"/>
      <c r="D210" s="7"/>
      <c r="E210" s="6"/>
      <c r="F210" s="1"/>
      <c r="G210" s="7"/>
      <c r="H210" s="1"/>
      <c r="I210" s="1"/>
      <c r="J210" s="1"/>
      <c r="K210" s="1"/>
      <c r="L210" s="1"/>
      <c r="M210" s="1"/>
    </row>
    <row r="211" spans="2:13" x14ac:dyDescent="0.3">
      <c r="B211" s="7"/>
      <c r="C211" s="9"/>
      <c r="D211" s="7"/>
      <c r="E211" s="6"/>
      <c r="F211" s="1"/>
      <c r="G211" s="7"/>
      <c r="H211" s="1"/>
      <c r="I211" s="1"/>
      <c r="J211" s="1"/>
      <c r="K211" s="1"/>
      <c r="L211" s="1"/>
      <c r="M211" s="1"/>
    </row>
    <row r="212" spans="2:13" x14ac:dyDescent="0.3">
      <c r="B212" s="7"/>
      <c r="C212" s="9"/>
      <c r="D212" s="7"/>
      <c r="E212" s="6"/>
      <c r="F212" s="1"/>
      <c r="G212" s="7"/>
      <c r="H212" s="1"/>
      <c r="I212" s="1"/>
      <c r="J212" s="1"/>
      <c r="K212" s="1"/>
      <c r="L212" s="1"/>
      <c r="M212" s="1"/>
    </row>
    <row r="213" spans="2:13" x14ac:dyDescent="0.3">
      <c r="B213" s="7"/>
      <c r="C213" s="9"/>
      <c r="D213" s="7"/>
      <c r="E213" s="6"/>
      <c r="F213" s="1"/>
      <c r="G213" s="7"/>
      <c r="H213" s="1"/>
      <c r="I213" s="1"/>
      <c r="J213" s="1"/>
      <c r="K213" s="1"/>
      <c r="L213" s="1"/>
      <c r="M213" s="1"/>
    </row>
    <row r="214" spans="2:13" x14ac:dyDescent="0.3">
      <c r="B214" s="7"/>
      <c r="C214" s="9"/>
      <c r="D214" s="7"/>
      <c r="E214" s="6"/>
      <c r="F214" s="1"/>
      <c r="G214" s="7"/>
      <c r="H214" s="1"/>
      <c r="I214" s="1"/>
      <c r="J214" s="1"/>
      <c r="K214" s="1"/>
      <c r="L214" s="1"/>
      <c r="M214" s="1"/>
    </row>
    <row r="215" spans="2:13" x14ac:dyDescent="0.3">
      <c r="B215" s="7"/>
      <c r="C215" s="9"/>
      <c r="D215" s="7"/>
      <c r="E215" s="6"/>
      <c r="F215" s="1"/>
      <c r="G215" s="7"/>
      <c r="H215" s="1"/>
      <c r="I215" s="1"/>
      <c r="J215" s="1"/>
      <c r="K215" s="1"/>
      <c r="L215" s="1"/>
      <c r="M215" s="1"/>
    </row>
    <row r="216" spans="2:13" x14ac:dyDescent="0.3">
      <c r="B216" s="7"/>
      <c r="C216" s="9"/>
      <c r="D216" s="7"/>
      <c r="E216" s="6"/>
      <c r="F216" s="1"/>
      <c r="G216" s="7"/>
      <c r="H216" s="1"/>
      <c r="I216" s="1"/>
      <c r="J216" s="1"/>
      <c r="K216" s="1"/>
      <c r="L216" s="1"/>
      <c r="M216" s="1"/>
    </row>
    <row r="217" spans="2:13" ht="15" thickBot="1" x14ac:dyDescent="0.35">
      <c r="B217" s="14"/>
      <c r="C217" s="17"/>
      <c r="D217" s="14"/>
      <c r="E217" s="19"/>
      <c r="F217" s="15"/>
      <c r="G217" s="11"/>
      <c r="H217" s="15"/>
      <c r="I217" s="15"/>
      <c r="J217" s="15"/>
      <c r="K217" s="15"/>
      <c r="L217" s="15"/>
      <c r="M217" s="15"/>
    </row>
    <row r="218" spans="2:13" x14ac:dyDescent="0.3">
      <c r="B218" s="13"/>
      <c r="C218" s="16"/>
      <c r="D218" s="13"/>
      <c r="E218" s="20"/>
      <c r="F218" s="6"/>
      <c r="G218" s="12"/>
      <c r="H218" s="21"/>
      <c r="I218" s="21"/>
      <c r="J218" s="21"/>
      <c r="K218" s="21"/>
      <c r="L218" s="21"/>
      <c r="M218" s="21"/>
    </row>
    <row r="219" spans="2:13" x14ac:dyDescent="0.3">
      <c r="B219" s="7"/>
      <c r="C219" s="9"/>
      <c r="D219" s="7"/>
      <c r="E219" s="1"/>
      <c r="F219" s="1"/>
      <c r="G219" s="7"/>
      <c r="H219" s="1"/>
      <c r="I219" s="1"/>
      <c r="J219" s="1"/>
      <c r="K219" s="1"/>
      <c r="L219" s="1"/>
      <c r="M219" s="1"/>
    </row>
    <row r="220" spans="2:13" x14ac:dyDescent="0.3">
      <c r="B220" s="7"/>
      <c r="C220" s="9"/>
      <c r="D220" s="7"/>
      <c r="E220" s="1"/>
      <c r="F220" s="1"/>
      <c r="G220" s="7"/>
      <c r="H220" s="1"/>
      <c r="I220" s="1"/>
      <c r="J220" s="1"/>
      <c r="K220" s="1"/>
      <c r="L220" s="1"/>
      <c r="M220" s="1"/>
    </row>
    <row r="221" spans="2:13" x14ac:dyDescent="0.3">
      <c r="B221" s="7"/>
      <c r="C221" s="9"/>
      <c r="D221" s="7"/>
      <c r="E221" s="1"/>
      <c r="F221" s="1"/>
      <c r="G221" s="7"/>
      <c r="H221" s="1"/>
      <c r="I221" s="1"/>
      <c r="J221" s="1"/>
      <c r="K221" s="1"/>
      <c r="L221" s="1"/>
      <c r="M221" s="1"/>
    </row>
    <row r="222" spans="2:13" x14ac:dyDescent="0.3">
      <c r="B222" s="7"/>
      <c r="C222" s="9"/>
      <c r="D222" s="7"/>
      <c r="E222" s="1"/>
      <c r="F222" s="1"/>
      <c r="G222" s="7"/>
      <c r="H222" s="1"/>
      <c r="I222" s="1"/>
      <c r="J222" s="1"/>
      <c r="K222" s="1"/>
      <c r="L222" s="1"/>
      <c r="M222" s="1"/>
    </row>
    <row r="223" spans="2:13" x14ac:dyDescent="0.3">
      <c r="B223" s="7"/>
      <c r="C223" s="9"/>
      <c r="D223" s="7"/>
      <c r="E223" s="1"/>
      <c r="F223" s="1"/>
      <c r="G223" s="7"/>
      <c r="H223" s="1"/>
      <c r="I223" s="1"/>
      <c r="J223" s="1"/>
      <c r="K223" s="1"/>
      <c r="L223" s="1"/>
      <c r="M223" s="1"/>
    </row>
    <row r="224" spans="2:13" x14ac:dyDescent="0.3">
      <c r="B224" s="7"/>
      <c r="C224" s="9"/>
      <c r="D224" s="7"/>
      <c r="E224" s="1"/>
      <c r="F224" s="1"/>
      <c r="G224" s="7"/>
      <c r="H224" s="1"/>
      <c r="I224" s="1"/>
      <c r="J224" s="1"/>
      <c r="K224" s="1"/>
      <c r="L224" s="1"/>
      <c r="M224" s="1"/>
    </row>
    <row r="225" spans="2:22" x14ac:dyDescent="0.3">
      <c r="B225" s="7"/>
      <c r="C225" s="9"/>
      <c r="D225" s="7"/>
      <c r="E225" s="1"/>
      <c r="F225" s="1"/>
      <c r="G225" s="7"/>
      <c r="H225" s="1"/>
      <c r="I225" s="1"/>
      <c r="J225" s="1"/>
      <c r="K225" s="1"/>
      <c r="L225" s="1"/>
      <c r="M225" s="1"/>
    </row>
    <row r="226" spans="2:22" x14ac:dyDescent="0.3">
      <c r="B226" s="7"/>
      <c r="C226" s="9"/>
      <c r="D226" s="7"/>
      <c r="E226" s="1"/>
      <c r="F226" s="1"/>
      <c r="G226" s="7"/>
      <c r="H226" s="1"/>
      <c r="I226" s="1"/>
      <c r="J226" s="1"/>
      <c r="K226" s="1"/>
      <c r="L226" s="1"/>
      <c r="M226" s="1"/>
    </row>
    <row r="227" spans="2:22" x14ac:dyDescent="0.3">
      <c r="B227" s="7"/>
      <c r="C227" s="9"/>
      <c r="D227" s="7"/>
      <c r="E227" s="1"/>
      <c r="F227" s="1"/>
      <c r="G227" s="7"/>
      <c r="H227" s="1"/>
      <c r="I227" s="1"/>
      <c r="J227" s="1"/>
      <c r="K227" s="1"/>
      <c r="L227" s="1"/>
      <c r="M227" s="1"/>
    </row>
    <row r="228" spans="2:22" x14ac:dyDescent="0.3">
      <c r="B228" s="7"/>
      <c r="C228" s="9"/>
      <c r="D228" s="7"/>
      <c r="E228" s="1"/>
      <c r="F228" s="1"/>
      <c r="G228" s="7"/>
      <c r="H228" s="1"/>
      <c r="I228" s="1"/>
      <c r="J228" s="1"/>
      <c r="K228" s="1"/>
      <c r="L228" s="1"/>
      <c r="M228" s="1"/>
    </row>
    <row r="229" spans="2:22" x14ac:dyDescent="0.3">
      <c r="B229" s="7"/>
      <c r="C229" s="9"/>
      <c r="D229" s="7"/>
      <c r="E229" s="1"/>
      <c r="F229" s="1"/>
      <c r="G229" s="7"/>
      <c r="H229" s="1"/>
      <c r="I229" s="1"/>
      <c r="J229" s="1"/>
      <c r="K229" s="1"/>
      <c r="L229" s="1"/>
      <c r="M229" s="1"/>
    </row>
    <row r="231" spans="2:22" ht="31.2" x14ac:dyDescent="0.6">
      <c r="B231" s="26" t="s">
        <v>432</v>
      </c>
      <c r="G231" s="26"/>
      <c r="H231" s="29" t="s">
        <v>300</v>
      </c>
      <c r="V231" t="str">
        <f>"CREATE TABLE """ &amp;B231 &amp; """ ("</f>
        <v>CREATE TABLE "Electric_Water_Usage_Room001" (</v>
      </c>
    </row>
    <row r="232" spans="2:22" x14ac:dyDescent="0.3">
      <c r="B232" s="5"/>
      <c r="G232" s="5"/>
    </row>
    <row r="233" spans="2:22" ht="31.8" customHeight="1" x14ac:dyDescent="0.35">
      <c r="B233" s="22" t="s">
        <v>435</v>
      </c>
      <c r="C233" s="23" t="s">
        <v>425</v>
      </c>
      <c r="D233" s="22" t="s">
        <v>522</v>
      </c>
      <c r="E233" s="23" t="s">
        <v>434</v>
      </c>
      <c r="F233" s="23" t="s">
        <v>433</v>
      </c>
      <c r="G233" s="30"/>
      <c r="H233" s="30"/>
      <c r="V233" t="str">
        <f>""""&amp;B233&amp;"""" &amp;"    "&amp; "INTEGER NOT NULL,"</f>
        <v>"UsageID"    INTEGER NOT NULL,</v>
      </c>
    </row>
    <row r="234" spans="2:22" ht="31.8" customHeight="1" x14ac:dyDescent="0.35">
      <c r="B234" s="22"/>
      <c r="C234" s="23"/>
      <c r="D234" s="22"/>
      <c r="E234" s="23"/>
      <c r="F234" s="23"/>
      <c r="G234" s="30"/>
      <c r="H234" s="30"/>
      <c r="V234" t="str">
        <f>""""&amp;C233&amp;"""" &amp;"    "&amp; "TEXT NOT NULL,"</f>
        <v>"Date"    TEXT NOT NULL,</v>
      </c>
    </row>
    <row r="235" spans="2:22" ht="31.8" customHeight="1" x14ac:dyDescent="0.35">
      <c r="B235" s="22"/>
      <c r="C235" s="23"/>
      <c r="D235" s="22"/>
      <c r="E235" s="23"/>
      <c r="F235" s="23"/>
      <c r="G235" s="30"/>
      <c r="H235" s="30"/>
      <c r="V235" t="str">
        <f>""""&amp;D233&amp;"""" &amp;"    "&amp; "INTEGER NOT NULL,"</f>
        <v>"StaffID"    INTEGER NOT NULL,</v>
      </c>
    </row>
    <row r="236" spans="2:22" ht="31.8" customHeight="1" x14ac:dyDescent="0.35">
      <c r="B236" s="22"/>
      <c r="C236" s="23"/>
      <c r="D236" s="22"/>
      <c r="E236" s="23"/>
      <c r="F236" s="23"/>
      <c r="G236" s="30"/>
      <c r="H236" s="30"/>
      <c r="V236" t="str">
        <f>""""&amp;E233&amp;"""" &amp;"    "&amp; "INTEGER NOT NULL,"</f>
        <v>"WaterMeterNo"    INTEGER NOT NULL,</v>
      </c>
    </row>
    <row r="237" spans="2:22" ht="31.8" customHeight="1" x14ac:dyDescent="0.35">
      <c r="B237" s="22"/>
      <c r="C237" s="23"/>
      <c r="D237" s="22"/>
      <c r="E237" s="23"/>
      <c r="F237" s="23"/>
      <c r="G237" s="30"/>
      <c r="H237" s="30"/>
      <c r="V237" t="str">
        <f>""""&amp;F233&amp;"""" &amp;"    "&amp; "INTEGER NOT NULL,"</f>
        <v>"ElectMeterNo"    INTEGER NOT NULL,</v>
      </c>
    </row>
    <row r="238" spans="2:22" ht="31.8" customHeight="1" x14ac:dyDescent="0.35">
      <c r="B238" s="22"/>
      <c r="C238" s="23"/>
      <c r="D238" s="22"/>
      <c r="E238" s="23"/>
      <c r="F238" s="23"/>
      <c r="G238" s="30"/>
      <c r="H238" s="30"/>
      <c r="V238" t="str">
        <f>"PRIMARY KEY("""&amp;  B233 &amp; """ AUTOINCREMENT)"</f>
        <v>PRIMARY KEY("UsageID" AUTOINCREMENT)</v>
      </c>
    </row>
    <row r="239" spans="2:22" ht="31.8" customHeight="1" x14ac:dyDescent="0.35">
      <c r="B239" s="22"/>
      <c r="C239" s="23"/>
      <c r="D239" s="22"/>
      <c r="E239" s="23"/>
      <c r="F239" s="23"/>
      <c r="G239" s="30"/>
      <c r="H239" s="30"/>
      <c r="V239" t="str">
        <f>"FOREIGN KEY("""&amp;D233&amp;""") " &amp; "REFERENCES """ &amp; B1&amp; """(""" &amp; B3 &amp;""")"</f>
        <v>FOREIGN KEY("StaffID") REFERENCES "Employee_TBL"("EmployeeID")</v>
      </c>
    </row>
    <row r="240" spans="2:22" ht="31.8" customHeight="1" x14ac:dyDescent="0.35">
      <c r="B240" s="22"/>
      <c r="C240" s="23"/>
      <c r="D240" s="22"/>
      <c r="E240" s="23"/>
      <c r="F240" s="23"/>
      <c r="G240" s="30"/>
      <c r="H240" s="30"/>
      <c r="V240" t="s">
        <v>518</v>
      </c>
    </row>
    <row r="241" spans="2:14" ht="31.8" customHeight="1" x14ac:dyDescent="0.35">
      <c r="B241" s="22"/>
      <c r="C241" s="23"/>
      <c r="D241" s="22"/>
      <c r="E241" s="23"/>
      <c r="F241" s="23"/>
      <c r="G241" s="30"/>
      <c r="H241" s="30"/>
    </row>
    <row r="242" spans="2:14" x14ac:dyDescent="0.3">
      <c r="B242" s="28">
        <v>1</v>
      </c>
      <c r="C242" s="32" t="s">
        <v>302</v>
      </c>
      <c r="D242" s="28" t="s">
        <v>134</v>
      </c>
      <c r="E242" s="10">
        <v>10</v>
      </c>
      <c r="F242" s="10">
        <v>10</v>
      </c>
      <c r="G242" s="33"/>
      <c r="H242" s="33"/>
      <c r="N242" s="33"/>
    </row>
    <row r="243" spans="2:14" x14ac:dyDescent="0.3">
      <c r="B243" s="28">
        <v>2</v>
      </c>
      <c r="C243" s="32" t="s">
        <v>301</v>
      </c>
      <c r="D243" s="28" t="s">
        <v>134</v>
      </c>
      <c r="E243" s="10">
        <v>13</v>
      </c>
      <c r="F243" s="10">
        <v>59</v>
      </c>
      <c r="G243" s="33"/>
      <c r="H243" s="33"/>
      <c r="N243" s="33"/>
    </row>
    <row r="244" spans="2:14" x14ac:dyDescent="0.3">
      <c r="B244" s="28">
        <v>3</v>
      </c>
      <c r="C244" s="32" t="s">
        <v>303</v>
      </c>
      <c r="D244" s="28" t="s">
        <v>134</v>
      </c>
      <c r="E244" s="10">
        <v>13</v>
      </c>
      <c r="F244" s="10">
        <v>72</v>
      </c>
      <c r="G244" s="33"/>
      <c r="H244" s="33"/>
      <c r="N244" s="33"/>
    </row>
    <row r="245" spans="2:14" x14ac:dyDescent="0.3">
      <c r="B245" s="28">
        <v>4</v>
      </c>
      <c r="C245" s="32" t="s">
        <v>304</v>
      </c>
      <c r="D245" s="28" t="s">
        <v>134</v>
      </c>
      <c r="E245" s="10">
        <v>17</v>
      </c>
      <c r="F245" s="10">
        <v>138</v>
      </c>
      <c r="G245" s="33"/>
      <c r="H245" s="33"/>
      <c r="N245" s="33"/>
    </row>
    <row r="246" spans="2:14" x14ac:dyDescent="0.3">
      <c r="B246" s="28">
        <v>5</v>
      </c>
      <c r="C246" s="32" t="s">
        <v>305</v>
      </c>
      <c r="D246" s="28" t="s">
        <v>135</v>
      </c>
      <c r="E246" s="10">
        <v>23</v>
      </c>
      <c r="F246" s="10">
        <v>235</v>
      </c>
      <c r="G246" s="33"/>
      <c r="H246" s="33"/>
      <c r="N246" s="33"/>
    </row>
    <row r="247" spans="2:14" x14ac:dyDescent="0.3">
      <c r="B247" s="28">
        <v>6</v>
      </c>
      <c r="C247" s="32" t="s">
        <v>306</v>
      </c>
      <c r="D247" s="28" t="s">
        <v>135</v>
      </c>
      <c r="E247" s="10">
        <v>25</v>
      </c>
      <c r="F247" s="10">
        <v>265</v>
      </c>
      <c r="G247" s="33"/>
      <c r="H247" s="33"/>
      <c r="N247" s="33"/>
    </row>
    <row r="248" spans="2:14" x14ac:dyDescent="0.3">
      <c r="B248" s="28">
        <v>7</v>
      </c>
      <c r="C248" s="32" t="s">
        <v>307</v>
      </c>
      <c r="D248" s="28" t="s">
        <v>135</v>
      </c>
      <c r="E248" s="10">
        <v>29</v>
      </c>
      <c r="F248" s="10">
        <v>342</v>
      </c>
      <c r="G248" s="33"/>
      <c r="H248" s="33"/>
      <c r="N248" s="33"/>
    </row>
    <row r="249" spans="2:14" x14ac:dyDescent="0.3">
      <c r="B249" s="28">
        <v>8</v>
      </c>
      <c r="C249" s="32" t="s">
        <v>308</v>
      </c>
      <c r="D249" s="28" t="s">
        <v>135</v>
      </c>
      <c r="E249" s="10">
        <v>35</v>
      </c>
      <c r="F249" s="10">
        <v>402</v>
      </c>
      <c r="G249" s="33"/>
      <c r="H249" s="33"/>
      <c r="N249" s="33"/>
    </row>
    <row r="250" spans="2:14" x14ac:dyDescent="0.3">
      <c r="B250" s="28">
        <v>9</v>
      </c>
      <c r="C250" s="32" t="s">
        <v>309</v>
      </c>
      <c r="D250" s="28" t="s">
        <v>134</v>
      </c>
      <c r="E250" s="10">
        <v>42</v>
      </c>
      <c r="F250" s="10">
        <v>448</v>
      </c>
      <c r="G250" s="33"/>
      <c r="H250" s="33"/>
      <c r="N250" s="33"/>
    </row>
    <row r="251" spans="2:14" x14ac:dyDescent="0.3">
      <c r="B251" s="28">
        <v>10</v>
      </c>
      <c r="C251" s="32" t="s">
        <v>310</v>
      </c>
      <c r="D251" s="28" t="s">
        <v>134</v>
      </c>
      <c r="E251" s="10">
        <v>42</v>
      </c>
      <c r="F251" s="10">
        <v>523</v>
      </c>
      <c r="G251" s="33"/>
      <c r="H251" s="33"/>
      <c r="N251" s="33"/>
    </row>
    <row r="252" spans="2:14" x14ac:dyDescent="0.3">
      <c r="B252" s="28">
        <v>11</v>
      </c>
      <c r="C252" s="32" t="s">
        <v>311</v>
      </c>
      <c r="D252" s="28" t="s">
        <v>134</v>
      </c>
      <c r="E252" s="10">
        <v>46</v>
      </c>
      <c r="F252" s="10">
        <v>534</v>
      </c>
      <c r="G252" s="33"/>
      <c r="H252" s="33"/>
      <c r="N252" s="33"/>
    </row>
    <row r="253" spans="2:14" x14ac:dyDescent="0.3">
      <c r="B253" s="28">
        <v>12</v>
      </c>
      <c r="C253" s="32" t="s">
        <v>312</v>
      </c>
      <c r="D253" s="28" t="s">
        <v>134</v>
      </c>
      <c r="E253" s="10">
        <v>49</v>
      </c>
      <c r="F253" s="10">
        <v>604</v>
      </c>
      <c r="G253" s="33"/>
      <c r="H253" s="33"/>
      <c r="N253" s="33"/>
    </row>
    <row r="254" spans="2:14" x14ac:dyDescent="0.3">
      <c r="B254" s="28">
        <v>13</v>
      </c>
      <c r="C254" s="32" t="s">
        <v>313</v>
      </c>
      <c r="D254" s="28" t="s">
        <v>134</v>
      </c>
      <c r="E254" s="10">
        <v>54</v>
      </c>
      <c r="F254" s="10">
        <v>624</v>
      </c>
      <c r="G254" s="33"/>
      <c r="H254" s="33"/>
      <c r="N254" s="33"/>
    </row>
    <row r="255" spans="2:14" x14ac:dyDescent="0.3">
      <c r="B255" s="28">
        <v>14</v>
      </c>
      <c r="C255" s="32" t="s">
        <v>314</v>
      </c>
      <c r="D255" s="28" t="s">
        <v>134</v>
      </c>
      <c r="E255" s="10">
        <v>58</v>
      </c>
      <c r="F255" s="10">
        <v>665</v>
      </c>
      <c r="G255" s="33"/>
      <c r="H255" s="33"/>
      <c r="N255" s="33"/>
    </row>
    <row r="256" spans="2:14" x14ac:dyDescent="0.3">
      <c r="B256" s="28">
        <v>15</v>
      </c>
      <c r="C256" s="32" t="s">
        <v>315</v>
      </c>
      <c r="D256" s="28" t="s">
        <v>134</v>
      </c>
      <c r="E256" s="10">
        <v>67</v>
      </c>
      <c r="F256" s="10">
        <v>718</v>
      </c>
      <c r="G256" s="33"/>
      <c r="H256" s="33"/>
      <c r="N256" s="33"/>
    </row>
    <row r="257" spans="2:22" x14ac:dyDescent="0.3">
      <c r="B257" s="28">
        <v>16</v>
      </c>
      <c r="C257" s="32" t="s">
        <v>316</v>
      </c>
      <c r="D257" s="28" t="s">
        <v>136</v>
      </c>
      <c r="E257" s="10">
        <v>74</v>
      </c>
      <c r="F257" s="10">
        <v>755</v>
      </c>
      <c r="G257" s="33"/>
      <c r="H257" s="33"/>
      <c r="N257" s="33"/>
    </row>
    <row r="258" spans="2:22" x14ac:dyDescent="0.3">
      <c r="B258" s="28">
        <v>17</v>
      </c>
      <c r="C258" s="32" t="s">
        <v>317</v>
      </c>
      <c r="D258" s="28" t="s">
        <v>136</v>
      </c>
      <c r="E258" s="10">
        <v>80</v>
      </c>
      <c r="F258" s="10">
        <v>759</v>
      </c>
      <c r="G258" s="33"/>
      <c r="H258" s="33"/>
      <c r="N258" s="33"/>
    </row>
    <row r="259" spans="2:22" x14ac:dyDescent="0.3">
      <c r="B259" s="28">
        <v>18</v>
      </c>
      <c r="C259" s="32" t="s">
        <v>318</v>
      </c>
      <c r="D259" s="28" t="s">
        <v>136</v>
      </c>
      <c r="E259" s="10">
        <v>87</v>
      </c>
      <c r="F259" s="10">
        <v>813</v>
      </c>
      <c r="G259" s="33"/>
      <c r="H259" s="33"/>
      <c r="N259" s="33"/>
    </row>
    <row r="260" spans="2:22" x14ac:dyDescent="0.3">
      <c r="B260" s="28">
        <v>19</v>
      </c>
      <c r="C260" s="32" t="s">
        <v>319</v>
      </c>
      <c r="D260" s="28" t="s">
        <v>134</v>
      </c>
      <c r="E260" s="10">
        <v>90</v>
      </c>
      <c r="F260" s="10">
        <v>898</v>
      </c>
      <c r="G260" s="33"/>
      <c r="H260" s="33"/>
      <c r="N260" s="33"/>
    </row>
    <row r="261" spans="2:22" x14ac:dyDescent="0.3">
      <c r="B261" s="28">
        <v>20</v>
      </c>
      <c r="C261" s="32" t="s">
        <v>320</v>
      </c>
      <c r="D261" s="28" t="s">
        <v>134</v>
      </c>
      <c r="E261" s="10">
        <v>93</v>
      </c>
      <c r="F261" s="10">
        <v>929</v>
      </c>
      <c r="G261" s="33"/>
      <c r="H261" s="33"/>
      <c r="N261" s="33"/>
    </row>
    <row r="262" spans="2:22" x14ac:dyDescent="0.3">
      <c r="B262" s="28">
        <v>21</v>
      </c>
      <c r="C262" s="32" t="s">
        <v>321</v>
      </c>
      <c r="D262" s="28" t="s">
        <v>134</v>
      </c>
      <c r="E262" s="10">
        <v>101</v>
      </c>
      <c r="F262" s="10">
        <v>1000</v>
      </c>
      <c r="G262" s="33"/>
      <c r="H262" s="33"/>
      <c r="N262" s="33"/>
    </row>
    <row r="263" spans="2:22" x14ac:dyDescent="0.3">
      <c r="B263" s="28">
        <v>22</v>
      </c>
      <c r="C263" s="32" t="s">
        <v>322</v>
      </c>
      <c r="D263" s="28" t="s">
        <v>325</v>
      </c>
      <c r="E263" s="10">
        <v>102</v>
      </c>
      <c r="F263" s="10">
        <v>1031</v>
      </c>
      <c r="G263" s="33"/>
      <c r="H263" s="33"/>
      <c r="N263" s="33"/>
    </row>
    <row r="264" spans="2:22" x14ac:dyDescent="0.3">
      <c r="B264" s="28">
        <v>23</v>
      </c>
      <c r="C264" s="32" t="s">
        <v>323</v>
      </c>
      <c r="D264" s="28" t="s">
        <v>325</v>
      </c>
      <c r="E264" s="10">
        <v>105</v>
      </c>
      <c r="F264" s="10">
        <v>1074</v>
      </c>
      <c r="G264" s="33"/>
      <c r="H264" s="33"/>
      <c r="N264" s="33"/>
    </row>
    <row r="265" spans="2:22" x14ac:dyDescent="0.3">
      <c r="B265" s="28">
        <v>24</v>
      </c>
      <c r="C265" s="32" t="s">
        <v>324</v>
      </c>
      <c r="D265" s="28" t="s">
        <v>325</v>
      </c>
      <c r="E265" s="10">
        <v>114</v>
      </c>
      <c r="F265" s="10">
        <v>1118</v>
      </c>
      <c r="G265" s="33"/>
      <c r="H265" s="33"/>
      <c r="N265" s="33"/>
    </row>
    <row r="266" spans="2:22" x14ac:dyDescent="0.3">
      <c r="B266" s="33"/>
      <c r="C266" s="33"/>
      <c r="D266" s="33"/>
      <c r="E266" s="33"/>
      <c r="F266" s="33"/>
      <c r="G266" s="33"/>
      <c r="H266" s="33"/>
      <c r="I266" s="33"/>
      <c r="J266" s="33"/>
      <c r="K266" s="33"/>
      <c r="L266" s="33"/>
      <c r="M266" s="33"/>
    </row>
    <row r="267" spans="2:22" x14ac:dyDescent="0.3">
      <c r="B267" s="33"/>
      <c r="C267" s="33"/>
      <c r="D267" s="33"/>
      <c r="E267" s="33"/>
      <c r="F267" s="33"/>
      <c r="G267" s="33"/>
      <c r="H267" s="33"/>
      <c r="I267" s="33"/>
      <c r="J267" s="33"/>
      <c r="K267" s="33"/>
      <c r="L267" s="33"/>
      <c r="M267" s="33"/>
    </row>
    <row r="268" spans="2:22" ht="23.4" x14ac:dyDescent="0.45">
      <c r="B268" s="26" t="s">
        <v>436</v>
      </c>
      <c r="C268" s="26"/>
      <c r="G268" s="33"/>
      <c r="H268" s="33"/>
      <c r="I268" s="33"/>
      <c r="J268" s="33"/>
      <c r="K268" s="33"/>
      <c r="L268" s="33"/>
      <c r="M268" s="33"/>
      <c r="V268" t="str">
        <f>"CREATE TABLE """ &amp;B268 &amp; """ ("</f>
        <v>CREATE TABLE "Electric_Water_Usage_Room053" (</v>
      </c>
    </row>
    <row r="269" spans="2:22" x14ac:dyDescent="0.3">
      <c r="F269" s="5"/>
      <c r="G269" s="33"/>
      <c r="H269" s="33"/>
      <c r="I269" s="33"/>
      <c r="J269" s="33"/>
      <c r="K269" s="33"/>
      <c r="L269" s="33"/>
      <c r="M269" s="33"/>
    </row>
    <row r="270" spans="2:22" ht="18" x14ac:dyDescent="0.3">
      <c r="B270" s="22" t="s">
        <v>435</v>
      </c>
      <c r="C270" s="23" t="s">
        <v>425</v>
      </c>
      <c r="D270" s="22" t="s">
        <v>522</v>
      </c>
      <c r="E270" s="23" t="s">
        <v>434</v>
      </c>
      <c r="F270" s="23" t="s">
        <v>433</v>
      </c>
      <c r="G270" s="33"/>
      <c r="H270" s="33"/>
      <c r="I270" s="33"/>
      <c r="J270" s="33"/>
      <c r="K270" s="33"/>
      <c r="L270" s="33"/>
      <c r="M270" s="33"/>
      <c r="V270" t="str">
        <f>""""&amp;B270&amp;"""" &amp;"    "&amp; "INTEGER NOT NULL,"</f>
        <v>"UsageID"    INTEGER NOT NULL,</v>
      </c>
    </row>
    <row r="271" spans="2:22" ht="18" x14ac:dyDescent="0.3">
      <c r="B271" s="22"/>
      <c r="C271" s="23"/>
      <c r="D271" s="22"/>
      <c r="E271" s="23"/>
      <c r="F271" s="23"/>
      <c r="G271" s="33"/>
      <c r="H271" s="33"/>
      <c r="I271" s="33"/>
      <c r="J271" s="33"/>
      <c r="K271" s="33"/>
      <c r="L271" s="33"/>
      <c r="M271" s="33"/>
      <c r="V271" t="str">
        <f>""""&amp;C270&amp;"""" &amp;"    "&amp; "TEXT NOT NULL,"</f>
        <v>"Date"    TEXT NOT NULL,</v>
      </c>
    </row>
    <row r="272" spans="2:22" ht="18" x14ac:dyDescent="0.3">
      <c r="B272" s="22"/>
      <c r="C272" s="23"/>
      <c r="D272" s="22"/>
      <c r="E272" s="23"/>
      <c r="F272" s="23"/>
      <c r="G272" s="33"/>
      <c r="H272" s="33"/>
      <c r="I272" s="33"/>
      <c r="J272" s="33"/>
      <c r="K272" s="33"/>
      <c r="L272" s="33"/>
      <c r="M272" s="33"/>
      <c r="V272" t="str">
        <f>""""&amp;D270&amp;"""" &amp;"    "&amp; "INTEGER NOT NULL,"</f>
        <v>"StaffID"    INTEGER NOT NULL,</v>
      </c>
    </row>
    <row r="273" spans="2:22" ht="18" x14ac:dyDescent="0.3">
      <c r="B273" s="22"/>
      <c r="C273" s="23"/>
      <c r="D273" s="22"/>
      <c r="E273" s="23"/>
      <c r="F273" s="23"/>
      <c r="G273" s="33"/>
      <c r="H273" s="33"/>
      <c r="I273" s="33"/>
      <c r="J273" s="33"/>
      <c r="K273" s="33"/>
      <c r="L273" s="33"/>
      <c r="M273" s="33"/>
      <c r="V273" t="str">
        <f>""""&amp;E270&amp;"""" &amp;"    "&amp; "INTEGER NOT NULL,"</f>
        <v>"WaterMeterNo"    INTEGER NOT NULL,</v>
      </c>
    </row>
    <row r="274" spans="2:22" ht="18" x14ac:dyDescent="0.3">
      <c r="B274" s="22"/>
      <c r="C274" s="23"/>
      <c r="D274" s="22"/>
      <c r="E274" s="23"/>
      <c r="F274" s="23"/>
      <c r="G274" s="33"/>
      <c r="H274" s="33"/>
      <c r="I274" s="33"/>
      <c r="J274" s="33"/>
      <c r="K274" s="33"/>
      <c r="L274" s="33"/>
      <c r="M274" s="33"/>
      <c r="V274" t="str">
        <f>""""&amp;F270&amp;"""" &amp;"    "&amp; "INTEGER NOT NULL,"</f>
        <v>"ElectMeterNo"    INTEGER NOT NULL,</v>
      </c>
    </row>
    <row r="275" spans="2:22" ht="18" x14ac:dyDescent="0.3">
      <c r="B275" s="22"/>
      <c r="C275" s="23"/>
      <c r="D275" s="22"/>
      <c r="E275" s="23"/>
      <c r="F275" s="23"/>
      <c r="G275" s="33"/>
      <c r="H275" s="33"/>
      <c r="I275" s="33"/>
      <c r="J275" s="33"/>
      <c r="K275" s="33"/>
      <c r="L275" s="33"/>
      <c r="M275" s="33"/>
      <c r="V275" t="str">
        <f>"PRIMARY KEY("""&amp;  B270 &amp; """ AUTOINCREMENT)"</f>
        <v>PRIMARY KEY("UsageID" AUTOINCREMENT)</v>
      </c>
    </row>
    <row r="276" spans="2:22" ht="18" x14ac:dyDescent="0.3">
      <c r="B276" s="22"/>
      <c r="C276" s="23"/>
      <c r="D276" s="22"/>
      <c r="E276" s="23"/>
      <c r="F276" s="23"/>
      <c r="G276" s="33"/>
      <c r="H276" s="33"/>
      <c r="I276" s="33"/>
      <c r="J276" s="33"/>
      <c r="K276" s="33"/>
      <c r="L276" s="33"/>
      <c r="M276" s="33"/>
      <c r="V276" t="str">
        <f>"FOREIGN KEY("""&amp;D270&amp;""") " &amp; "REFERENCES """ &amp; B1&amp; """(""" &amp; B3 &amp;""")"</f>
        <v>FOREIGN KEY("StaffID") REFERENCES "Employee_TBL"("EmployeeID")</v>
      </c>
    </row>
    <row r="277" spans="2:22" ht="18" x14ac:dyDescent="0.3">
      <c r="B277" s="22"/>
      <c r="C277" s="23"/>
      <c r="D277" s="22"/>
      <c r="E277" s="23"/>
      <c r="F277" s="23"/>
      <c r="G277" s="33"/>
      <c r="H277" s="33"/>
      <c r="I277" s="33"/>
      <c r="J277" s="33"/>
      <c r="K277" s="33"/>
      <c r="L277" s="33"/>
      <c r="M277" s="33"/>
      <c r="V277" t="s">
        <v>518</v>
      </c>
    </row>
    <row r="278" spans="2:22" ht="18" x14ac:dyDescent="0.3">
      <c r="B278" s="22"/>
      <c r="C278" s="23"/>
      <c r="D278" s="22"/>
      <c r="E278" s="23"/>
      <c r="F278" s="23"/>
      <c r="G278" s="33"/>
      <c r="H278" s="33"/>
      <c r="I278" s="33"/>
      <c r="J278" s="33"/>
      <c r="K278" s="33"/>
      <c r="L278" s="33"/>
      <c r="M278" s="33"/>
    </row>
    <row r="279" spans="2:22" x14ac:dyDescent="0.3">
      <c r="B279" s="28">
        <v>1</v>
      </c>
      <c r="C279" s="32" t="s">
        <v>302</v>
      </c>
      <c r="D279" s="28" t="s">
        <v>134</v>
      </c>
      <c r="E279" s="10">
        <v>10</v>
      </c>
      <c r="F279" s="10">
        <v>10</v>
      </c>
      <c r="G279" s="33"/>
      <c r="H279" s="33"/>
      <c r="I279" s="33"/>
      <c r="J279" s="33"/>
      <c r="K279" s="33"/>
      <c r="L279" s="33"/>
      <c r="M279" s="33"/>
    </row>
    <row r="280" spans="2:22" x14ac:dyDescent="0.3">
      <c r="B280" s="28">
        <v>2</v>
      </c>
      <c r="C280" s="32" t="s">
        <v>301</v>
      </c>
      <c r="D280" s="28" t="s">
        <v>134</v>
      </c>
      <c r="E280" s="10">
        <v>11</v>
      </c>
      <c r="F280" s="10">
        <v>69</v>
      </c>
      <c r="G280" s="33"/>
      <c r="H280" s="33"/>
      <c r="I280" s="33"/>
      <c r="J280" s="33"/>
      <c r="K280" s="33"/>
      <c r="L280" s="33"/>
      <c r="M280" s="33"/>
    </row>
    <row r="281" spans="2:22" x14ac:dyDescent="0.3">
      <c r="B281" s="28">
        <v>3</v>
      </c>
      <c r="C281" s="32" t="s">
        <v>303</v>
      </c>
      <c r="D281" s="28" t="s">
        <v>134</v>
      </c>
      <c r="E281" s="10">
        <v>16</v>
      </c>
      <c r="F281" s="10">
        <v>116</v>
      </c>
      <c r="G281" s="33"/>
      <c r="H281" s="33"/>
      <c r="I281" s="33"/>
      <c r="J281" s="33"/>
      <c r="K281" s="33"/>
      <c r="L281" s="33"/>
      <c r="M281" s="33"/>
    </row>
    <row r="282" spans="2:22" x14ac:dyDescent="0.3">
      <c r="B282" s="28">
        <v>4</v>
      </c>
      <c r="C282" s="32" t="s">
        <v>304</v>
      </c>
      <c r="D282" s="28" t="s">
        <v>134</v>
      </c>
      <c r="E282" s="10">
        <v>18</v>
      </c>
      <c r="F282" s="10">
        <v>124</v>
      </c>
      <c r="G282" s="33"/>
      <c r="H282" s="33"/>
      <c r="I282" s="33"/>
      <c r="J282" s="33"/>
      <c r="K282" s="33"/>
      <c r="L282" s="33"/>
      <c r="M282" s="33"/>
    </row>
    <row r="283" spans="2:22" x14ac:dyDescent="0.3">
      <c r="B283" s="28">
        <v>5</v>
      </c>
      <c r="C283" s="32" t="s">
        <v>305</v>
      </c>
      <c r="D283" s="28" t="s">
        <v>135</v>
      </c>
      <c r="E283" s="10">
        <v>21</v>
      </c>
      <c r="F283" s="10">
        <v>208</v>
      </c>
      <c r="G283" s="33"/>
      <c r="H283" s="33"/>
      <c r="I283" s="33"/>
      <c r="J283" s="33"/>
      <c r="K283" s="33"/>
      <c r="L283" s="33"/>
      <c r="M283" s="33"/>
    </row>
    <row r="284" spans="2:22" x14ac:dyDescent="0.3">
      <c r="B284" s="28">
        <v>6</v>
      </c>
      <c r="C284" s="32" t="s">
        <v>306</v>
      </c>
      <c r="D284" s="28" t="s">
        <v>135</v>
      </c>
      <c r="E284" s="10">
        <v>28</v>
      </c>
      <c r="F284" s="10">
        <v>232</v>
      </c>
      <c r="G284" s="33"/>
      <c r="H284" s="33"/>
      <c r="I284" s="33"/>
      <c r="J284" s="33"/>
      <c r="K284" s="33"/>
      <c r="L284" s="33"/>
      <c r="M284" s="33"/>
    </row>
    <row r="285" spans="2:22" x14ac:dyDescent="0.3">
      <c r="B285" s="28">
        <v>7</v>
      </c>
      <c r="C285" s="32" t="s">
        <v>307</v>
      </c>
      <c r="D285" s="28" t="s">
        <v>135</v>
      </c>
      <c r="E285" s="10">
        <v>33</v>
      </c>
      <c r="F285" s="10">
        <v>241</v>
      </c>
      <c r="G285" s="33"/>
      <c r="H285" s="33"/>
      <c r="I285" s="33"/>
      <c r="J285" s="33"/>
      <c r="K285" s="33"/>
      <c r="L285" s="33"/>
      <c r="M285" s="33"/>
    </row>
    <row r="286" spans="2:22" x14ac:dyDescent="0.3">
      <c r="B286" s="28">
        <v>8</v>
      </c>
      <c r="C286" s="32" t="s">
        <v>308</v>
      </c>
      <c r="D286" s="28" t="s">
        <v>135</v>
      </c>
      <c r="E286" s="10">
        <v>42</v>
      </c>
      <c r="F286" s="10">
        <v>304</v>
      </c>
      <c r="G286" s="33"/>
      <c r="H286" s="33"/>
      <c r="I286" s="33"/>
      <c r="J286" s="33"/>
      <c r="K286" s="33"/>
      <c r="L286" s="33"/>
      <c r="M286" s="33"/>
    </row>
    <row r="287" spans="2:22" x14ac:dyDescent="0.3">
      <c r="B287" s="28">
        <v>9</v>
      </c>
      <c r="C287" s="32" t="s">
        <v>309</v>
      </c>
      <c r="D287" s="28" t="s">
        <v>134</v>
      </c>
      <c r="E287" s="10">
        <v>44</v>
      </c>
      <c r="F287" s="10">
        <v>381</v>
      </c>
      <c r="G287" s="33"/>
      <c r="H287" s="33"/>
      <c r="I287" s="33"/>
      <c r="J287" s="33"/>
      <c r="K287" s="33"/>
      <c r="L287" s="33"/>
      <c r="M287" s="33"/>
    </row>
    <row r="288" spans="2:22" x14ac:dyDescent="0.3">
      <c r="B288" s="28">
        <v>10</v>
      </c>
      <c r="C288" s="32" t="s">
        <v>310</v>
      </c>
      <c r="D288" s="28" t="s">
        <v>134</v>
      </c>
      <c r="E288" s="10">
        <v>53</v>
      </c>
      <c r="F288" s="10">
        <v>428</v>
      </c>
      <c r="G288" s="33"/>
      <c r="H288" s="33"/>
      <c r="I288" s="33"/>
      <c r="J288" s="33"/>
      <c r="K288" s="33"/>
      <c r="L288" s="33"/>
      <c r="M288" s="33"/>
    </row>
    <row r="289" spans="2:13" x14ac:dyDescent="0.3">
      <c r="B289" s="28">
        <v>11</v>
      </c>
      <c r="C289" s="32" t="s">
        <v>311</v>
      </c>
      <c r="D289" s="28" t="s">
        <v>134</v>
      </c>
      <c r="E289" s="10">
        <v>61</v>
      </c>
      <c r="F289" s="10">
        <v>473</v>
      </c>
      <c r="G289" s="33"/>
      <c r="H289" s="33"/>
      <c r="I289" s="33"/>
      <c r="J289" s="33"/>
      <c r="K289" s="33"/>
      <c r="L289" s="33"/>
      <c r="M289" s="33"/>
    </row>
    <row r="290" spans="2:13" x14ac:dyDescent="0.3">
      <c r="B290" s="28">
        <v>12</v>
      </c>
      <c r="C290" s="32" t="s">
        <v>312</v>
      </c>
      <c r="D290" s="28" t="s">
        <v>134</v>
      </c>
      <c r="E290" s="10">
        <v>69</v>
      </c>
      <c r="F290" s="10">
        <v>537</v>
      </c>
      <c r="G290" s="33"/>
      <c r="H290" s="33"/>
      <c r="I290" s="33"/>
      <c r="J290" s="33"/>
      <c r="K290" s="33"/>
      <c r="L290" s="33"/>
      <c r="M290" s="33"/>
    </row>
    <row r="291" spans="2:13" x14ac:dyDescent="0.3">
      <c r="B291" s="28">
        <v>13</v>
      </c>
      <c r="C291" s="32" t="s">
        <v>313</v>
      </c>
      <c r="D291" s="28" t="s">
        <v>325</v>
      </c>
      <c r="E291" s="10">
        <v>78</v>
      </c>
      <c r="F291" s="10">
        <v>543</v>
      </c>
      <c r="G291" s="33"/>
      <c r="H291" s="33"/>
      <c r="I291" s="33"/>
      <c r="J291" s="33"/>
      <c r="K291" s="33"/>
      <c r="L291" s="33"/>
      <c r="M291" s="33"/>
    </row>
    <row r="292" spans="2:13" x14ac:dyDescent="0.3">
      <c r="B292" s="28">
        <v>14</v>
      </c>
      <c r="C292" s="32" t="s">
        <v>314</v>
      </c>
      <c r="D292" s="28" t="s">
        <v>325</v>
      </c>
      <c r="E292" s="10">
        <v>84</v>
      </c>
      <c r="F292" s="10">
        <v>544</v>
      </c>
      <c r="G292" s="33"/>
      <c r="H292" s="33"/>
      <c r="I292" s="33"/>
      <c r="J292" s="33"/>
      <c r="K292" s="33"/>
      <c r="L292" s="33"/>
      <c r="M292" s="33"/>
    </row>
    <row r="293" spans="2:13" x14ac:dyDescent="0.3">
      <c r="B293" s="28">
        <v>15</v>
      </c>
      <c r="C293" s="32" t="s">
        <v>315</v>
      </c>
      <c r="D293" s="28" t="s">
        <v>325</v>
      </c>
      <c r="E293" s="10">
        <v>85</v>
      </c>
      <c r="F293" s="10">
        <v>553</v>
      </c>
      <c r="G293" s="33"/>
      <c r="H293" s="33"/>
      <c r="I293" s="33"/>
      <c r="J293" s="33"/>
      <c r="K293" s="33"/>
      <c r="L293" s="33"/>
      <c r="M293" s="33"/>
    </row>
    <row r="294" spans="2:13" x14ac:dyDescent="0.3">
      <c r="B294" s="28">
        <v>16</v>
      </c>
      <c r="C294" s="32" t="s">
        <v>316</v>
      </c>
      <c r="D294" s="28" t="s">
        <v>134</v>
      </c>
      <c r="E294" s="10">
        <v>88</v>
      </c>
      <c r="F294" s="10">
        <v>618</v>
      </c>
      <c r="G294" s="33"/>
      <c r="H294" s="33"/>
      <c r="I294" s="33"/>
      <c r="J294" s="33"/>
      <c r="K294" s="33"/>
      <c r="L294" s="33"/>
      <c r="M294" s="33"/>
    </row>
    <row r="295" spans="2:13" x14ac:dyDescent="0.3">
      <c r="B295" s="28">
        <v>17</v>
      </c>
      <c r="C295" s="32" t="s">
        <v>317</v>
      </c>
      <c r="D295" s="28" t="s">
        <v>134</v>
      </c>
      <c r="E295" s="10">
        <v>96</v>
      </c>
      <c r="F295" s="10">
        <v>673</v>
      </c>
      <c r="G295" s="33"/>
      <c r="H295" s="33"/>
      <c r="I295" s="33"/>
      <c r="J295" s="33"/>
      <c r="K295" s="33"/>
      <c r="L295" s="33"/>
      <c r="M295" s="33"/>
    </row>
    <row r="296" spans="2:13" x14ac:dyDescent="0.3">
      <c r="B296" s="28">
        <v>18</v>
      </c>
      <c r="C296" s="32" t="s">
        <v>318</v>
      </c>
      <c r="D296" s="28" t="s">
        <v>136</v>
      </c>
      <c r="E296" s="10">
        <v>103</v>
      </c>
      <c r="F296" s="10">
        <v>696</v>
      </c>
      <c r="G296" s="33"/>
      <c r="H296" s="33"/>
      <c r="I296" s="33"/>
      <c r="J296" s="33"/>
      <c r="K296" s="33"/>
      <c r="L296" s="33"/>
      <c r="M296" s="33"/>
    </row>
    <row r="297" spans="2:13" x14ac:dyDescent="0.3">
      <c r="B297" s="28">
        <v>19</v>
      </c>
      <c r="C297" s="32" t="s">
        <v>319</v>
      </c>
      <c r="D297" s="28" t="s">
        <v>136</v>
      </c>
      <c r="E297" s="10">
        <v>110</v>
      </c>
      <c r="F297" s="10">
        <v>721</v>
      </c>
      <c r="G297" s="33"/>
      <c r="H297" s="33"/>
      <c r="I297" s="33"/>
      <c r="J297" s="33"/>
      <c r="K297" s="33"/>
      <c r="L297" s="33"/>
      <c r="M297" s="33"/>
    </row>
    <row r="298" spans="2:13" x14ac:dyDescent="0.3">
      <c r="B298" s="28">
        <v>20</v>
      </c>
      <c r="C298" s="32" t="s">
        <v>320</v>
      </c>
      <c r="D298" s="28" t="s">
        <v>136</v>
      </c>
      <c r="E298" s="10">
        <v>113</v>
      </c>
      <c r="F298" s="10">
        <v>745</v>
      </c>
      <c r="G298" s="33"/>
      <c r="H298" s="33"/>
      <c r="I298" s="33"/>
      <c r="J298" s="33"/>
      <c r="K298" s="33"/>
      <c r="L298" s="33"/>
      <c r="M298" s="33"/>
    </row>
    <row r="299" spans="2:13" x14ac:dyDescent="0.3">
      <c r="B299" s="28">
        <v>21</v>
      </c>
      <c r="C299" s="32" t="s">
        <v>321</v>
      </c>
      <c r="D299" s="28" t="s">
        <v>134</v>
      </c>
      <c r="E299" s="10">
        <v>120</v>
      </c>
      <c r="F299" s="10">
        <v>776</v>
      </c>
      <c r="G299" s="33"/>
      <c r="H299" s="33"/>
      <c r="I299" s="33"/>
      <c r="J299" s="33"/>
      <c r="K299" s="33"/>
      <c r="L299" s="33"/>
      <c r="M299" s="33"/>
    </row>
    <row r="300" spans="2:13" x14ac:dyDescent="0.3">
      <c r="B300" s="28">
        <v>22</v>
      </c>
      <c r="C300" s="32" t="s">
        <v>322</v>
      </c>
      <c r="D300" s="28" t="s">
        <v>134</v>
      </c>
      <c r="E300" s="10">
        <v>128</v>
      </c>
      <c r="F300" s="10">
        <v>874</v>
      </c>
      <c r="G300" s="33"/>
      <c r="H300" s="33"/>
      <c r="I300" s="33"/>
      <c r="J300" s="33"/>
      <c r="K300" s="33"/>
      <c r="L300" s="33"/>
      <c r="M300" s="33"/>
    </row>
    <row r="301" spans="2:13" x14ac:dyDescent="0.3">
      <c r="B301" s="28">
        <v>23</v>
      </c>
      <c r="C301" s="32" t="s">
        <v>323</v>
      </c>
      <c r="D301" s="28" t="s">
        <v>134</v>
      </c>
      <c r="E301" s="10">
        <v>133</v>
      </c>
      <c r="F301" s="10">
        <v>941</v>
      </c>
      <c r="G301" s="33"/>
      <c r="H301" s="33"/>
      <c r="I301" s="33"/>
      <c r="J301" s="33"/>
      <c r="K301" s="33"/>
      <c r="L301" s="33"/>
      <c r="M301" s="33"/>
    </row>
    <row r="302" spans="2:13" x14ac:dyDescent="0.3">
      <c r="B302" s="28">
        <v>24</v>
      </c>
      <c r="C302" s="32" t="s">
        <v>324</v>
      </c>
      <c r="D302" s="28" t="s">
        <v>134</v>
      </c>
      <c r="E302" s="10">
        <v>135</v>
      </c>
      <c r="F302" s="10">
        <v>963</v>
      </c>
      <c r="G302" s="33"/>
      <c r="H302" s="33"/>
      <c r="I302" s="33"/>
      <c r="J302" s="33"/>
      <c r="K302" s="33"/>
      <c r="L302" s="33"/>
      <c r="M302" s="33"/>
    </row>
    <row r="303" spans="2:13" x14ac:dyDescent="0.3">
      <c r="B303" s="33"/>
      <c r="C303" s="33"/>
      <c r="D303" s="33"/>
      <c r="E303" s="33"/>
      <c r="F303" s="33"/>
      <c r="G303" s="33"/>
      <c r="H303" s="33"/>
      <c r="I303" s="33"/>
      <c r="J303" s="33"/>
      <c r="K303" s="33"/>
      <c r="L303" s="33"/>
      <c r="M303" s="33"/>
    </row>
    <row r="304" spans="2:13" x14ac:dyDescent="0.3">
      <c r="B304" s="33"/>
      <c r="C304" s="33"/>
      <c r="D304" s="33"/>
      <c r="E304" s="33"/>
      <c r="F304" s="33"/>
      <c r="G304" s="33"/>
      <c r="H304" s="33"/>
      <c r="I304" s="33"/>
      <c r="J304" s="33"/>
      <c r="K304" s="33"/>
      <c r="L304" s="33"/>
      <c r="M304" s="33"/>
    </row>
    <row r="305" spans="2:22" ht="23.4" x14ac:dyDescent="0.45">
      <c r="B305" s="26" t="s">
        <v>437</v>
      </c>
      <c r="D305" s="33">
        <v>885</v>
      </c>
      <c r="E305" s="35" t="s">
        <v>523</v>
      </c>
      <c r="F305" s="33">
        <v>11111</v>
      </c>
      <c r="G305" s="33">
        <v>2</v>
      </c>
      <c r="V305" t="str">
        <f>"CREATE TABLE """ &amp;B305 &amp; """ ("</f>
        <v>CREATE TABLE "Asset_TBL" (</v>
      </c>
    </row>
    <row r="306" spans="2:22" x14ac:dyDescent="0.3">
      <c r="B306" s="5"/>
      <c r="D306" t="s">
        <v>524</v>
      </c>
      <c r="E306" t="s">
        <v>525</v>
      </c>
      <c r="F306" t="s">
        <v>526</v>
      </c>
      <c r="G306" t="s">
        <v>527</v>
      </c>
    </row>
    <row r="307" spans="2:22" ht="28.2" customHeight="1" x14ac:dyDescent="0.3">
      <c r="B307" s="22" t="s">
        <v>1</v>
      </c>
      <c r="C307" s="23" t="s">
        <v>438</v>
      </c>
      <c r="D307" s="23" t="s">
        <v>540</v>
      </c>
      <c r="F307" t="s">
        <v>528</v>
      </c>
      <c r="V307" t="str">
        <f>""""&amp;B307&amp;"""" &amp;"    "&amp; "INTEGER NOT NULL UNIQUE,"</f>
        <v>"Barcode"    INTEGER NOT NULL UNIQUE,</v>
      </c>
    </row>
    <row r="308" spans="2:22" ht="28.2" customHeight="1" x14ac:dyDescent="0.3">
      <c r="B308" s="22"/>
      <c r="C308" s="23"/>
      <c r="D308" s="23"/>
      <c r="F308" t="s">
        <v>529</v>
      </c>
      <c r="V308" t="str">
        <f>""""&amp;C307&amp;"""" &amp;"    "&amp; "TEXT NOT NULL,"</f>
        <v>"Category"    TEXT NOT NULL,</v>
      </c>
    </row>
    <row r="309" spans="2:22" ht="28.2" customHeight="1" x14ac:dyDescent="0.3">
      <c r="B309" s="22"/>
      <c r="C309" s="23"/>
      <c r="D309" s="23"/>
      <c r="F309" t="s">
        <v>530</v>
      </c>
      <c r="V309" t="str">
        <f>""""&amp;D307&amp;"""" &amp;"    "&amp; "TEXT NOT NULL,"</f>
        <v>"Item"    TEXT NOT NULL,</v>
      </c>
    </row>
    <row r="310" spans="2:22" ht="28.2" customHeight="1" x14ac:dyDescent="0.3">
      <c r="B310" s="22"/>
      <c r="C310" s="23"/>
      <c r="D310" s="23"/>
      <c r="F310" t="s">
        <v>531</v>
      </c>
      <c r="V310" t="str">
        <f>"PRIMARY KEY("""&amp;  B307 &amp; """ )"</f>
        <v>PRIMARY KEY("Barcode" )</v>
      </c>
    </row>
    <row r="311" spans="2:22" ht="28.2" customHeight="1" x14ac:dyDescent="0.3">
      <c r="B311" s="22"/>
      <c r="C311" s="23"/>
      <c r="D311" s="23"/>
      <c r="V311" t="s">
        <v>518</v>
      </c>
    </row>
    <row r="312" spans="2:22" ht="28.2" customHeight="1" x14ac:dyDescent="0.3">
      <c r="B312" s="22"/>
      <c r="C312" s="23"/>
      <c r="D312" s="23"/>
      <c r="V312" t="str">
        <f>"INSERT INTO "&amp;B305&amp;"("&amp;B307&amp;","&amp;C307&amp;","&amp;D307&amp;""&amp;")"</f>
        <v>INSERT INTO Asset_TBL(Barcode,Category,Item)</v>
      </c>
    </row>
    <row r="313" spans="2:22" x14ac:dyDescent="0.3">
      <c r="B313" s="31" t="str">
        <f>$D$305&amp;$E$305&amp;"0000"&amp;$G$305</f>
        <v>885000000002</v>
      </c>
      <c r="C313" s="1" t="s">
        <v>541</v>
      </c>
      <c r="D313" s="1" t="s">
        <v>326</v>
      </c>
      <c r="U313" t="s">
        <v>548</v>
      </c>
      <c r="V313" t="str">
        <f>"("&amp;FunNoo&amp;B313&amp;FunNooComma&amp;FunNoo&amp;C313&amp;FunNooComma&amp;FunNoo&amp;D313&amp;"""),"</f>
        <v>("885000000002","ความปลอดภัย","Access Card"),</v>
      </c>
    </row>
    <row r="314" spans="2:22" x14ac:dyDescent="0.3">
      <c r="B314" s="31" t="str">
        <f>$D$305&amp;$E$305&amp;"0001"&amp;$G$305</f>
        <v>885000000012</v>
      </c>
      <c r="C314" s="1" t="s">
        <v>541</v>
      </c>
      <c r="D314" s="1" t="s">
        <v>327</v>
      </c>
      <c r="V314" t="str">
        <f>"("&amp;FunNoo&amp;B314&amp;FunNooComma&amp;FunNoo&amp;C314&amp;FunNooComma&amp;FunNoo&amp;D314&amp;"""),"</f>
        <v>("885000000012","ความปลอดภัย","กุญแจห้อง"),</v>
      </c>
    </row>
    <row r="315" spans="2:22" x14ac:dyDescent="0.3">
      <c r="B315" s="1"/>
      <c r="C315" s="1"/>
      <c r="D315" s="1"/>
    </row>
    <row r="316" spans="2:22" x14ac:dyDescent="0.3">
      <c r="B316" s="1" t="str">
        <f>$D$305&amp;$E$305&amp;"1000"&amp;$G$305</f>
        <v>885000010002</v>
      </c>
      <c r="C316" s="1" t="s">
        <v>542</v>
      </c>
      <c r="D316" s="1" t="s">
        <v>532</v>
      </c>
      <c r="V316" t="str">
        <f>"("&amp;FunNoo&amp;B316&amp;FunNooComma&amp;FunNoo&amp;C316&amp;FunNooComma&amp;FunNoo&amp;D316&amp;"""),"</f>
        <v>("885000010002","ไฟฟ้า","หลอดไฟห้อง"),</v>
      </c>
    </row>
    <row r="317" spans="2:22" x14ac:dyDescent="0.3">
      <c r="B317" s="1" t="str">
        <f>$D$305&amp;$E$305&amp;"1001"&amp;$G$305</f>
        <v>885000010012</v>
      </c>
      <c r="C317" s="1" t="s">
        <v>542</v>
      </c>
      <c r="D317" s="1" t="s">
        <v>533</v>
      </c>
      <c r="V317" t="str">
        <f>"("&amp;FunNoo&amp;B317&amp;FunNooComma&amp;FunNoo&amp;C317&amp;FunNooComma&amp;FunNoo&amp;D317&amp;"""),"</f>
        <v>("885000010012","ไฟฟ้า","หลอดไฟห้องน้ำ"),</v>
      </c>
    </row>
    <row r="318" spans="2:22" x14ac:dyDescent="0.3">
      <c r="B318" s="1" t="str">
        <f>$D$305&amp;$E$305&amp;"1002"&amp;$G$305</f>
        <v>885000010022</v>
      </c>
      <c r="C318" s="1" t="s">
        <v>542</v>
      </c>
      <c r="D318" s="1" t="s">
        <v>534</v>
      </c>
      <c r="V318" t="str">
        <f>"("&amp;FunNoo&amp;B318&amp;FunNooComma&amp;FunNoo&amp;C318&amp;FunNooComma&amp;FunNoo&amp;D318&amp;"""),"</f>
        <v>("885000010022","ไฟฟ้า","หลอดไฟระเบียง"),</v>
      </c>
    </row>
    <row r="319" spans="2:22" ht="15" thickBot="1" x14ac:dyDescent="0.35">
      <c r="B319" s="36"/>
      <c r="C319" s="36"/>
      <c r="D319" s="36"/>
    </row>
    <row r="320" spans="2:22" x14ac:dyDescent="0.3">
      <c r="B320" s="38" t="str">
        <f>$D$305&amp;$E$305&amp;"2000"&amp;$G$305</f>
        <v>885000020002</v>
      </c>
      <c r="C320" s="39" t="s">
        <v>543</v>
      </c>
      <c r="D320" s="40" t="s">
        <v>536</v>
      </c>
      <c r="V320" t="str">
        <f>"("&amp;FunNoo&amp;B320&amp;FunNooComma&amp;FunNoo&amp;C320&amp;FunNooComma&amp;FunNoo&amp;D320&amp;"""),"</f>
        <v>("885000020002","ประปา","ก๊อกห้องน้ำ"),</v>
      </c>
    </row>
    <row r="321" spans="2:22" x14ac:dyDescent="0.3">
      <c r="B321" s="41" t="str">
        <f>$D$305&amp;$E$305&amp;"2001"&amp;$G$305</f>
        <v>885000020012</v>
      </c>
      <c r="C321" s="1" t="s">
        <v>543</v>
      </c>
      <c r="D321" s="42" t="s">
        <v>537</v>
      </c>
      <c r="V321" t="str">
        <f>"("&amp;FunNoo&amp;B321&amp;FunNooComma&amp;FunNoo&amp;C321&amp;FunNooComma&amp;FunNoo&amp;D321&amp;"""),"</f>
        <v>("885000020012","ประปา","สายก๊อกห้องน้ำ"),</v>
      </c>
    </row>
    <row r="322" spans="2:22" ht="15" thickBot="1" x14ac:dyDescent="0.35">
      <c r="B322" s="43" t="str">
        <f>$D$305&amp;$E$305&amp;"2001"&amp;$G$305</f>
        <v>885000020012</v>
      </c>
      <c r="C322" s="15" t="s">
        <v>543</v>
      </c>
      <c r="D322" s="44" t="s">
        <v>553</v>
      </c>
    </row>
    <row r="323" spans="2:22" x14ac:dyDescent="0.3">
      <c r="B323" s="46" t="str">
        <f>$D$305&amp;$E$305&amp;"2002"&amp;$G$305</f>
        <v>885000020022</v>
      </c>
      <c r="C323" s="37" t="s">
        <v>543</v>
      </c>
      <c r="D323" s="47" t="s">
        <v>330</v>
      </c>
      <c r="V323" t="str">
        <f>"("&amp;FunNoo&amp;B323&amp;FunNooComma&amp;FunNoo&amp;C323&amp;FunNooComma&amp;FunNoo&amp;D323&amp;"""),"</f>
        <v>("885000020022","ประปา","ที่ฉีดชำระ"),</v>
      </c>
    </row>
    <row r="324" spans="2:22" x14ac:dyDescent="0.3">
      <c r="B324" s="41" t="str">
        <f>$D$305&amp;$E$305&amp;"2003"&amp;$G$305</f>
        <v>885000020032</v>
      </c>
      <c r="C324" s="1" t="s">
        <v>543</v>
      </c>
      <c r="D324" s="42" t="s">
        <v>331</v>
      </c>
      <c r="V324" t="str">
        <f>"("&amp;FunNoo&amp;B324&amp;FunNooComma&amp;FunNoo&amp;C324&amp;FunNooComma&amp;FunNoo&amp;D324&amp;"""),"</f>
        <v>("885000020032","ประปา","สายฉีดชำระ"),</v>
      </c>
    </row>
    <row r="325" spans="2:22" ht="15" thickBot="1" x14ac:dyDescent="0.35">
      <c r="B325" s="48" t="str">
        <f>$D$305&amp;$E$305&amp;"2003"&amp;$G$305</f>
        <v>885000020032</v>
      </c>
      <c r="C325" s="36" t="s">
        <v>543</v>
      </c>
      <c r="D325" s="49" t="s">
        <v>554</v>
      </c>
    </row>
    <row r="326" spans="2:22" x14ac:dyDescent="0.3">
      <c r="B326" s="38" t="str">
        <f>$D$305&amp;$E$305&amp;"2004"&amp;$G$305</f>
        <v>885000020042</v>
      </c>
      <c r="C326" s="39" t="s">
        <v>543</v>
      </c>
      <c r="D326" s="40" t="s">
        <v>332</v>
      </c>
      <c r="V326" t="str">
        <f t="shared" ref="V326:V332" si="4">"("&amp;FunNoo&amp;B326&amp;FunNooComma&amp;FunNoo&amp;C326&amp;FunNooComma&amp;FunNoo&amp;D326&amp;"""),"</f>
        <v>("885000020042","ประปา","ฝักบัว"),</v>
      </c>
    </row>
    <row r="327" spans="2:22" x14ac:dyDescent="0.3">
      <c r="B327" s="41" t="str">
        <f>$D$305&amp;$E$305&amp;"2005"&amp;$G$305</f>
        <v>885000020052</v>
      </c>
      <c r="C327" s="1" t="s">
        <v>543</v>
      </c>
      <c r="D327" s="42" t="s">
        <v>333</v>
      </c>
      <c r="V327" t="str">
        <f t="shared" si="4"/>
        <v>("885000020052","ประปา","สายฝักบัว"),</v>
      </c>
    </row>
    <row r="328" spans="2:22" ht="15" thickBot="1" x14ac:dyDescent="0.35">
      <c r="B328" s="43" t="str">
        <f>$D$305&amp;$E$305&amp;"2005"&amp;$G$305</f>
        <v>885000020052</v>
      </c>
      <c r="C328" s="15" t="s">
        <v>543</v>
      </c>
      <c r="D328" s="44" t="s">
        <v>555</v>
      </c>
      <c r="V328" t="str">
        <f t="shared" si="4"/>
        <v>("885000020052","ประปา","Stop_valve_ฝักบัว"),</v>
      </c>
    </row>
    <row r="329" spans="2:22" x14ac:dyDescent="0.3">
      <c r="B329" s="38" t="str">
        <f>$D$305&amp;$E$305&amp;"2006"&amp;$G$305</f>
        <v>885000020062</v>
      </c>
      <c r="C329" s="39" t="s">
        <v>543</v>
      </c>
      <c r="D329" s="40" t="s">
        <v>535</v>
      </c>
      <c r="V329" t="str">
        <f t="shared" si="4"/>
        <v>("885000020062","ประปา","ก๊อกล้างจาน"),</v>
      </c>
    </row>
    <row r="330" spans="2:22" x14ac:dyDescent="0.3">
      <c r="B330" s="41" t="str">
        <f>$D$305&amp;$E$305&amp;"2007"&amp;$G$305</f>
        <v>885000020072</v>
      </c>
      <c r="C330" s="1" t="s">
        <v>543</v>
      </c>
      <c r="D330" s="42" t="s">
        <v>538</v>
      </c>
      <c r="V330" t="str">
        <f t="shared" si="4"/>
        <v>("885000020072","ประปา","สายก๊อกล้างจาน"),</v>
      </c>
    </row>
    <row r="331" spans="2:22" ht="15" thickBot="1" x14ac:dyDescent="0.35">
      <c r="B331" s="43" t="str">
        <f>$D$305&amp;$E$305&amp;"2005"&amp;$G$305</f>
        <v>885000020052</v>
      </c>
      <c r="C331" s="15" t="s">
        <v>543</v>
      </c>
      <c r="D331" s="44" t="s">
        <v>556</v>
      </c>
      <c r="V331" t="str">
        <f t="shared" si="4"/>
        <v>("885000020052","ประปา","Stop_valve_ก๊อกล้างจาน"),</v>
      </c>
    </row>
    <row r="332" spans="2:22" ht="15" thickBot="1" x14ac:dyDescent="0.35">
      <c r="B332" s="50" t="str">
        <f>$D$305&amp;$E$305&amp;"2008"&amp;$G$305</f>
        <v>885000020082</v>
      </c>
      <c r="C332" s="51" t="s">
        <v>543</v>
      </c>
      <c r="D332" s="52" t="s">
        <v>334</v>
      </c>
      <c r="V332" t="str">
        <f t="shared" si="4"/>
        <v>("885000020082","ประปา","ตะแกรงที่ล้างจาน"),</v>
      </c>
    </row>
    <row r="333" spans="2:22" x14ac:dyDescent="0.3">
      <c r="B333" s="45"/>
      <c r="C333" s="37"/>
      <c r="D333" s="37"/>
    </row>
    <row r="334" spans="2:22" x14ac:dyDescent="0.3">
      <c r="B334" s="1" t="str">
        <f>$D$305&amp;$E$305&amp;"3000"&amp;$G$305</f>
        <v>885000030002</v>
      </c>
      <c r="C334" s="1" t="s">
        <v>544</v>
      </c>
      <c r="D334" s="1" t="s">
        <v>328</v>
      </c>
      <c r="V334" t="str">
        <f>"("&amp;FunNoo&amp;B334&amp;FunNooComma&amp;FunNoo&amp;C334&amp;FunNooComma&amp;FunNoo&amp;D334&amp;"""),"</f>
        <v>("885000030002","ปรับอากาศ","รีโมทแอร์"),</v>
      </c>
    </row>
    <row r="335" spans="2:22" x14ac:dyDescent="0.3">
      <c r="B335" s="1" t="str">
        <f>$D$305&amp;$E$305&amp;"3001"&amp;$G$305</f>
        <v>885000030012</v>
      </c>
      <c r="C335" s="1" t="s">
        <v>544</v>
      </c>
      <c r="D335" s="1" t="s">
        <v>335</v>
      </c>
      <c r="V335" t="str">
        <f>"("&amp;FunNoo&amp;B335&amp;FunNooComma&amp;FunNoo&amp;C335&amp;FunNooComma&amp;FunNoo&amp;D335&amp;"""),"</f>
        <v>("885000030012","ปรับอากาศ","ถ่านไฟฉายAAA"),</v>
      </c>
    </row>
    <row r="336" spans="2:22" x14ac:dyDescent="0.3">
      <c r="B336" s="1" t="str">
        <f>$D$305&amp;$E$305&amp;"3002"&amp;$G$305</f>
        <v>885000030022</v>
      </c>
      <c r="C336" s="1" t="s">
        <v>544</v>
      </c>
      <c r="D336" s="1" t="s">
        <v>329</v>
      </c>
      <c r="V336" t="str">
        <f>"("&amp;FunNoo&amp;B336&amp;FunNooComma&amp;FunNoo&amp;C336&amp;FunNooComma&amp;FunNoo&amp;D336&amp;""");"</f>
        <v>("885000030022","ปรับอากาศ","ตะแกรงแอร์");</v>
      </c>
    </row>
    <row r="337" spans="1:22" x14ac:dyDescent="0.3">
      <c r="B337" s="31"/>
      <c r="C337" s="1"/>
      <c r="D337" s="1"/>
    </row>
    <row r="338" spans="1:22" x14ac:dyDescent="0.3">
      <c r="B338" s="1"/>
      <c r="C338" s="1"/>
      <c r="D338" s="1"/>
    </row>
    <row r="340" spans="1:22" ht="23.4" x14ac:dyDescent="0.45">
      <c r="B340" s="26" t="s">
        <v>440</v>
      </c>
      <c r="V340" t="str">
        <f>"CREATE TABLE """ &amp;B340 &amp; """ ("</f>
        <v>CREATE TABLE "Deposite_TBL" (</v>
      </c>
    </row>
    <row r="341" spans="1:22" x14ac:dyDescent="0.3">
      <c r="B341" s="5"/>
    </row>
    <row r="342" spans="1:22" ht="18" x14ac:dyDescent="0.3">
      <c r="B342" s="22" t="s">
        <v>441</v>
      </c>
      <c r="C342" s="23" t="s">
        <v>425</v>
      </c>
      <c r="D342" s="22" t="s">
        <v>545</v>
      </c>
      <c r="E342" s="23" t="s">
        <v>443</v>
      </c>
      <c r="F342" s="22" t="s">
        <v>522</v>
      </c>
      <c r="V342" t="str">
        <f>""""&amp;B342&amp;"""" &amp;"    "&amp; "INTEGER NOT NULL,"</f>
        <v>"DepositeID"    INTEGER NOT NULL,</v>
      </c>
    </row>
    <row r="343" spans="1:22" ht="18" x14ac:dyDescent="0.3">
      <c r="B343" s="22"/>
      <c r="C343" s="23"/>
      <c r="D343" s="22"/>
      <c r="E343" s="23"/>
      <c r="F343" s="22"/>
      <c r="V343" t="str">
        <f>""""&amp;C342&amp;"""" &amp;"    "&amp; "TEXT NOT NULL,"</f>
        <v>"Date"    TEXT NOT NULL,</v>
      </c>
    </row>
    <row r="344" spans="1:22" ht="18" x14ac:dyDescent="0.3">
      <c r="B344" s="22"/>
      <c r="C344" s="23"/>
      <c r="D344" s="22"/>
      <c r="E344" s="23"/>
      <c r="F344" s="22"/>
      <c r="V344" t="str">
        <f>""""&amp;D342&amp;"""" &amp;"    "&amp; "INTEGER NOT NULL,"</f>
        <v>"ItemBarcode"    INTEGER NOT NULL,</v>
      </c>
    </row>
    <row r="345" spans="1:22" ht="18" x14ac:dyDescent="0.3">
      <c r="B345" s="22"/>
      <c r="C345" s="23"/>
      <c r="D345" s="22"/>
      <c r="E345" s="23"/>
      <c r="F345" s="22"/>
      <c r="V345" t="str">
        <f>""""&amp;E342&amp;"""" &amp;"    "&amp; "INTEGER NOT NULL,"</f>
        <v>"Amount"    INTEGER NOT NULL,</v>
      </c>
    </row>
    <row r="346" spans="1:22" ht="18" x14ac:dyDescent="0.3">
      <c r="B346" s="22"/>
      <c r="C346" s="23"/>
      <c r="D346" s="22"/>
      <c r="E346" s="23"/>
      <c r="F346" s="22"/>
      <c r="V346" t="str">
        <f>""""&amp;F342&amp;"""" &amp;"    "&amp; "INTEGER NOT NULL,"</f>
        <v>"StaffID"    INTEGER NOT NULL,</v>
      </c>
    </row>
    <row r="347" spans="1:22" ht="18" x14ac:dyDescent="0.3">
      <c r="B347" s="22"/>
      <c r="C347" s="23"/>
      <c r="D347" s="22"/>
      <c r="E347" s="23"/>
      <c r="F347" s="22"/>
      <c r="V347" t="str">
        <f>"PRIMARY KEY("""&amp;  B342 &amp; """ AUTOINCREMENT)"</f>
        <v>PRIMARY KEY("DepositeID" AUTOINCREMENT)</v>
      </c>
    </row>
    <row r="348" spans="1:22" ht="18" x14ac:dyDescent="0.3">
      <c r="B348" s="22"/>
      <c r="C348" s="23"/>
      <c r="D348" s="22"/>
      <c r="E348" s="23"/>
      <c r="F348" s="22"/>
      <c r="V348" t="str">
        <f>"FOREIGN KEY("""&amp;D342&amp;""") " &amp; "REFERENCES """ &amp; B305&amp; """(""" &amp; B307 &amp;""")"</f>
        <v>FOREIGN KEY("ItemBarcode") REFERENCES "Asset_TBL"("Barcode")</v>
      </c>
    </row>
    <row r="349" spans="1:22" ht="18" x14ac:dyDescent="0.3">
      <c r="B349" s="22"/>
      <c r="C349" s="23"/>
      <c r="D349" s="22"/>
      <c r="E349" s="23"/>
      <c r="F349" s="22"/>
      <c r="V349" t="str">
        <f>"FOREIGN KEY("""&amp;F342&amp;""") " &amp; "REFERENCES """ &amp; B1&amp; """(""" &amp; B3 &amp;""")"</f>
        <v>FOREIGN KEY("StaffID") REFERENCES "Employee_TBL"("EmployeeID")</v>
      </c>
    </row>
    <row r="350" spans="1:22" ht="18" x14ac:dyDescent="0.3">
      <c r="B350" s="22"/>
      <c r="C350" s="23"/>
      <c r="D350" s="22"/>
      <c r="E350" s="23"/>
      <c r="F350" s="22"/>
      <c r="V350" t="s">
        <v>518</v>
      </c>
    </row>
    <row r="351" spans="1:22" ht="18" x14ac:dyDescent="0.3">
      <c r="B351" s="22"/>
      <c r="C351" s="23"/>
      <c r="D351" s="22"/>
      <c r="E351" s="23"/>
      <c r="F351" s="22"/>
      <c r="V351" t="str">
        <f>"INSERT INTO "&amp;B340&amp;"("&amp;C342&amp;","&amp;D342&amp;","&amp;E342&amp;","&amp;F342&amp;")"</f>
        <v>INSERT INTO Deposite_TBL(Date,ItemBarcode,Amount,StaffID)</v>
      </c>
    </row>
    <row r="352" spans="1:22" x14ac:dyDescent="0.3">
      <c r="A352" t="s">
        <v>326</v>
      </c>
      <c r="B352" s="27">
        <v>1</v>
      </c>
      <c r="C352" s="27" t="s">
        <v>219</v>
      </c>
      <c r="D352" s="53" t="s">
        <v>560</v>
      </c>
      <c r="E352" s="10">
        <v>100</v>
      </c>
      <c r="F352" s="28">
        <v>1</v>
      </c>
      <c r="U352" t="s">
        <v>548</v>
      </c>
      <c r="V352" t="str">
        <f t="shared" ref="V352:V362" si="5">"("&amp;FunNoo&amp;C352&amp;FunNooComma&amp;FunNoo&amp;D352&amp;FunNooComma&amp;FunNoo&amp;E352&amp;FunNooComma&amp;FunNoo&amp;F352&amp;FunNoo&amp;"),"</f>
        <v>("01/01/2566","885000000002","100","1"),</v>
      </c>
    </row>
    <row r="353" spans="1:22" x14ac:dyDescent="0.3">
      <c r="A353" t="s">
        <v>327</v>
      </c>
      <c r="B353" s="27">
        <v>2</v>
      </c>
      <c r="C353" s="27" t="s">
        <v>219</v>
      </c>
      <c r="D353" s="53" t="s">
        <v>561</v>
      </c>
      <c r="E353" s="10">
        <v>100</v>
      </c>
      <c r="F353" s="28">
        <v>1</v>
      </c>
      <c r="V353" t="str">
        <f t="shared" si="5"/>
        <v>("01/01/2566","885000000012","100","1"),</v>
      </c>
    </row>
    <row r="354" spans="1:22" x14ac:dyDescent="0.3">
      <c r="A354" t="s">
        <v>532</v>
      </c>
      <c r="B354" s="27">
        <v>3</v>
      </c>
      <c r="C354" s="27" t="s">
        <v>219</v>
      </c>
      <c r="D354" s="54" t="s">
        <v>562</v>
      </c>
      <c r="E354" s="10">
        <v>10</v>
      </c>
      <c r="F354" s="28">
        <v>1</v>
      </c>
      <c r="V354" t="str">
        <f t="shared" si="5"/>
        <v>("01/01/2566","885000010002","10","1"),</v>
      </c>
    </row>
    <row r="355" spans="1:22" x14ac:dyDescent="0.3">
      <c r="A355" t="s">
        <v>533</v>
      </c>
      <c r="B355" s="27">
        <v>4</v>
      </c>
      <c r="C355" s="27" t="s">
        <v>219</v>
      </c>
      <c r="D355" s="54" t="s">
        <v>563</v>
      </c>
      <c r="E355" s="10">
        <v>10</v>
      </c>
      <c r="F355" s="28">
        <v>1</v>
      </c>
      <c r="V355" t="str">
        <f t="shared" si="5"/>
        <v>("01/01/2566","885000010012","10","1"),</v>
      </c>
    </row>
    <row r="356" spans="1:22" x14ac:dyDescent="0.3">
      <c r="A356" t="s">
        <v>534</v>
      </c>
      <c r="B356" s="27">
        <v>5</v>
      </c>
      <c r="C356" s="27" t="s">
        <v>219</v>
      </c>
      <c r="D356" s="54" t="s">
        <v>564</v>
      </c>
      <c r="E356" s="10">
        <v>10</v>
      </c>
      <c r="F356" s="28">
        <v>1</v>
      </c>
      <c r="V356" t="str">
        <f t="shared" si="5"/>
        <v>("01/01/2566","885000010022","10","1"),</v>
      </c>
    </row>
    <row r="357" spans="1:22" x14ac:dyDescent="0.3">
      <c r="A357" t="s">
        <v>536</v>
      </c>
      <c r="B357" s="27">
        <v>6</v>
      </c>
      <c r="C357" s="27" t="s">
        <v>219</v>
      </c>
      <c r="D357" s="54" t="s">
        <v>565</v>
      </c>
      <c r="E357" s="10">
        <v>10</v>
      </c>
      <c r="F357" s="28">
        <v>1</v>
      </c>
      <c r="V357" t="str">
        <f t="shared" si="5"/>
        <v>("01/01/2566","885000020002","10","1"),</v>
      </c>
    </row>
    <row r="358" spans="1:22" x14ac:dyDescent="0.3">
      <c r="A358" t="s">
        <v>537</v>
      </c>
      <c r="B358" s="27">
        <v>7</v>
      </c>
      <c r="C358" s="27" t="s">
        <v>219</v>
      </c>
      <c r="D358" s="54" t="s">
        <v>566</v>
      </c>
      <c r="E358" s="10">
        <v>10</v>
      </c>
      <c r="F358" s="28">
        <v>1</v>
      </c>
      <c r="V358" t="str">
        <f t="shared" si="5"/>
        <v>("01/01/2566","885000020012","10","1"),</v>
      </c>
    </row>
    <row r="359" spans="1:22" x14ac:dyDescent="0.3">
      <c r="A359" t="s">
        <v>553</v>
      </c>
      <c r="B359" s="27">
        <v>8</v>
      </c>
      <c r="C359" s="27" t="s">
        <v>219</v>
      </c>
      <c r="D359" s="54" t="s">
        <v>566</v>
      </c>
      <c r="E359" s="10">
        <v>10</v>
      </c>
      <c r="F359" s="28">
        <v>1</v>
      </c>
      <c r="V359" t="str">
        <f t="shared" si="5"/>
        <v>("01/01/2566","885000020012","10","1"),</v>
      </c>
    </row>
    <row r="360" spans="1:22" x14ac:dyDescent="0.3">
      <c r="A360" t="s">
        <v>330</v>
      </c>
      <c r="B360" s="27">
        <v>9</v>
      </c>
      <c r="C360" s="27" t="s">
        <v>219</v>
      </c>
      <c r="D360" s="54" t="s">
        <v>567</v>
      </c>
      <c r="E360" s="10">
        <v>10</v>
      </c>
      <c r="F360" s="28">
        <v>1</v>
      </c>
      <c r="V360" t="str">
        <f t="shared" si="5"/>
        <v>("01/01/2566","885000020022","10","1"),</v>
      </c>
    </row>
    <row r="361" spans="1:22" x14ac:dyDescent="0.3">
      <c r="A361" t="s">
        <v>331</v>
      </c>
      <c r="B361" s="27">
        <v>10</v>
      </c>
      <c r="C361" s="27" t="s">
        <v>219</v>
      </c>
      <c r="D361" s="54" t="s">
        <v>568</v>
      </c>
      <c r="E361" s="10">
        <v>10</v>
      </c>
      <c r="F361" s="28">
        <v>1</v>
      </c>
      <c r="V361" t="str">
        <f t="shared" si="5"/>
        <v>("01/01/2566","885000020032","10","1"),</v>
      </c>
    </row>
    <row r="362" spans="1:22" x14ac:dyDescent="0.3">
      <c r="A362" t="s">
        <v>554</v>
      </c>
      <c r="B362" s="27">
        <v>11</v>
      </c>
      <c r="C362" s="27" t="s">
        <v>219</v>
      </c>
      <c r="D362" s="54" t="s">
        <v>568</v>
      </c>
      <c r="E362" s="10">
        <v>10</v>
      </c>
      <c r="F362" s="28">
        <v>1</v>
      </c>
      <c r="V362" t="str">
        <f t="shared" si="5"/>
        <v>("01/01/2566","885000020032","10","1"),</v>
      </c>
    </row>
    <row r="363" spans="1:22" x14ac:dyDescent="0.3">
      <c r="A363" t="s">
        <v>332</v>
      </c>
      <c r="B363" s="27">
        <v>12</v>
      </c>
      <c r="C363" s="27" t="s">
        <v>219</v>
      </c>
      <c r="D363" s="54" t="s">
        <v>569</v>
      </c>
      <c r="E363" s="10">
        <v>10</v>
      </c>
      <c r="F363" s="28">
        <v>1</v>
      </c>
      <c r="V363" t="str">
        <f>"("&amp;FunNoo&amp;C363&amp;FunNooComma&amp;FunNoo&amp;D363&amp;FunNooComma&amp;FunNoo&amp;E363&amp;FunNooComma&amp;FunNoo&amp;F363&amp;FunNoo&amp;");"</f>
        <v>("01/01/2566","885000020042","10","1");</v>
      </c>
    </row>
    <row r="364" spans="1:22" x14ac:dyDescent="0.3">
      <c r="A364" t="s">
        <v>333</v>
      </c>
      <c r="B364" s="27">
        <v>13</v>
      </c>
      <c r="C364" s="27" t="s">
        <v>219</v>
      </c>
      <c r="D364" s="54" t="s">
        <v>570</v>
      </c>
      <c r="E364" s="10">
        <v>10</v>
      </c>
      <c r="F364" s="28">
        <v>1</v>
      </c>
    </row>
    <row r="365" spans="1:22" x14ac:dyDescent="0.3">
      <c r="A365" t="s">
        <v>555</v>
      </c>
      <c r="B365" s="27">
        <v>14</v>
      </c>
      <c r="C365" s="27" t="s">
        <v>219</v>
      </c>
      <c r="D365" s="54" t="s">
        <v>570</v>
      </c>
      <c r="E365" s="10">
        <v>10</v>
      </c>
      <c r="F365" s="28">
        <v>1</v>
      </c>
    </row>
    <row r="366" spans="1:22" x14ac:dyDescent="0.3">
      <c r="A366" t="s">
        <v>535</v>
      </c>
      <c r="B366" s="27">
        <v>15</v>
      </c>
      <c r="C366" s="27" t="s">
        <v>219</v>
      </c>
      <c r="D366" s="54" t="s">
        <v>571</v>
      </c>
      <c r="E366" s="10">
        <v>10</v>
      </c>
      <c r="F366" s="28">
        <v>1</v>
      </c>
    </row>
    <row r="367" spans="1:22" x14ac:dyDescent="0.3">
      <c r="A367" t="s">
        <v>538</v>
      </c>
      <c r="B367" s="27">
        <v>16</v>
      </c>
      <c r="C367" s="27" t="s">
        <v>219</v>
      </c>
      <c r="D367" s="54" t="s">
        <v>572</v>
      </c>
      <c r="E367" s="10">
        <v>10</v>
      </c>
      <c r="F367" s="28">
        <v>1</v>
      </c>
    </row>
    <row r="368" spans="1:22" x14ac:dyDescent="0.3">
      <c r="A368" t="s">
        <v>556</v>
      </c>
      <c r="B368" s="27">
        <v>17</v>
      </c>
      <c r="C368" s="27" t="s">
        <v>219</v>
      </c>
      <c r="D368" s="54" t="s">
        <v>570</v>
      </c>
      <c r="E368" s="10">
        <v>10</v>
      </c>
      <c r="F368" s="28">
        <v>1</v>
      </c>
    </row>
    <row r="369" spans="1:22" x14ac:dyDescent="0.3">
      <c r="A369" t="s">
        <v>334</v>
      </c>
      <c r="B369" s="27">
        <v>18</v>
      </c>
      <c r="C369" s="27" t="s">
        <v>219</v>
      </c>
      <c r="D369" s="54" t="s">
        <v>573</v>
      </c>
      <c r="E369" s="10">
        <v>10</v>
      </c>
      <c r="F369" s="28">
        <v>1</v>
      </c>
    </row>
    <row r="370" spans="1:22" x14ac:dyDescent="0.3">
      <c r="A370" t="s">
        <v>328</v>
      </c>
      <c r="B370" s="27">
        <v>19</v>
      </c>
      <c r="C370" s="27" t="s">
        <v>219</v>
      </c>
      <c r="D370" s="54" t="s">
        <v>574</v>
      </c>
      <c r="E370" s="10">
        <v>10</v>
      </c>
      <c r="F370" s="28">
        <v>1</v>
      </c>
    </row>
    <row r="371" spans="1:22" x14ac:dyDescent="0.3">
      <c r="A371" t="s">
        <v>335</v>
      </c>
      <c r="B371" s="27">
        <v>20</v>
      </c>
      <c r="C371" s="27" t="s">
        <v>219</v>
      </c>
      <c r="D371" s="54" t="s">
        <v>575</v>
      </c>
      <c r="E371" s="10">
        <v>20</v>
      </c>
      <c r="F371" s="28">
        <v>1</v>
      </c>
    </row>
    <row r="372" spans="1:22" x14ac:dyDescent="0.3">
      <c r="A372" t="s">
        <v>329</v>
      </c>
      <c r="B372" s="27">
        <v>21</v>
      </c>
      <c r="C372" s="27" t="s">
        <v>219</v>
      </c>
      <c r="D372" s="54" t="s">
        <v>576</v>
      </c>
      <c r="E372" s="10">
        <v>10</v>
      </c>
      <c r="F372" s="28">
        <v>1</v>
      </c>
    </row>
    <row r="373" spans="1:22" x14ac:dyDescent="0.3">
      <c r="B373" s="27"/>
      <c r="C373" s="27"/>
      <c r="D373" s="1"/>
      <c r="E373" s="10"/>
      <c r="F373" s="28"/>
    </row>
    <row r="374" spans="1:22" x14ac:dyDescent="0.3">
      <c r="B374" s="10"/>
      <c r="C374" s="27"/>
      <c r="D374" s="10"/>
      <c r="E374" s="10"/>
      <c r="F374" s="10"/>
    </row>
    <row r="375" spans="1:22" x14ac:dyDescent="0.3">
      <c r="B375" s="10"/>
      <c r="C375" s="27"/>
      <c r="D375" s="10"/>
      <c r="E375" s="10"/>
      <c r="F375" s="10"/>
    </row>
    <row r="376" spans="1:22" x14ac:dyDescent="0.3">
      <c r="B376" s="10"/>
      <c r="C376" s="27"/>
      <c r="D376" s="10"/>
      <c r="E376" s="10"/>
      <c r="F376" s="10"/>
    </row>
    <row r="377" spans="1:22" x14ac:dyDescent="0.3">
      <c r="B377" s="10"/>
      <c r="C377" s="27"/>
      <c r="D377" s="10"/>
      <c r="E377" s="10"/>
      <c r="F377" s="10"/>
    </row>
    <row r="378" spans="1:22" x14ac:dyDescent="0.3">
      <c r="B378" s="10"/>
      <c r="C378" s="27"/>
      <c r="D378" s="10"/>
      <c r="E378" s="10"/>
      <c r="F378" s="10"/>
    </row>
    <row r="379" spans="1:22" x14ac:dyDescent="0.3">
      <c r="B379" s="10"/>
      <c r="C379" s="10"/>
      <c r="D379" s="10"/>
      <c r="E379" s="10"/>
      <c r="F379" s="10"/>
    </row>
    <row r="381" spans="1:22" ht="23.4" x14ac:dyDescent="0.45">
      <c r="B381" s="26" t="s">
        <v>439</v>
      </c>
      <c r="V381" t="str">
        <f>"CREATE TABLE """ &amp;B381 &amp; """ ("</f>
        <v>CREATE TABLE "Withdraw_TBL" (</v>
      </c>
    </row>
    <row r="382" spans="1:22" x14ac:dyDescent="0.3">
      <c r="B382" s="5"/>
    </row>
    <row r="383" spans="1:22" ht="18" x14ac:dyDescent="0.3">
      <c r="B383" s="22" t="s">
        <v>442</v>
      </c>
      <c r="C383" s="23" t="s">
        <v>425</v>
      </c>
      <c r="D383" s="22" t="s">
        <v>545</v>
      </c>
      <c r="E383" s="23" t="s">
        <v>443</v>
      </c>
      <c r="F383" s="22" t="s">
        <v>546</v>
      </c>
      <c r="G383" s="22" t="s">
        <v>522</v>
      </c>
      <c r="V383" t="str">
        <f>""""&amp;B383&amp;"""" &amp;"    "&amp; "INTEGER NOT NULL,"</f>
        <v>"WithdrawID"    INTEGER NOT NULL,</v>
      </c>
    </row>
    <row r="384" spans="1:22" ht="18" x14ac:dyDescent="0.3">
      <c r="B384" s="22"/>
      <c r="C384" s="23"/>
      <c r="D384" s="22"/>
      <c r="E384" s="23"/>
      <c r="F384" s="22"/>
      <c r="G384" s="22"/>
      <c r="V384" t="str">
        <f>""""&amp;C383&amp;"""" &amp;"    "&amp; "TEXT NOT NULL,"</f>
        <v>"Date"    TEXT NOT NULL,</v>
      </c>
    </row>
    <row r="385" spans="2:22" ht="18" x14ac:dyDescent="0.3">
      <c r="B385" s="22"/>
      <c r="C385" s="23"/>
      <c r="D385" s="22"/>
      <c r="E385" s="23"/>
      <c r="F385" s="22"/>
      <c r="G385" s="22"/>
      <c r="V385" t="str">
        <f>""""&amp;D383&amp;"""" &amp;"    "&amp; "TEXT NOT NULL,"</f>
        <v>"ItemBarcode"    TEXT NOT NULL,</v>
      </c>
    </row>
    <row r="386" spans="2:22" ht="18" x14ac:dyDescent="0.3">
      <c r="B386" s="22"/>
      <c r="C386" s="23"/>
      <c r="D386" s="22"/>
      <c r="E386" s="23"/>
      <c r="F386" s="22"/>
      <c r="G386" s="22"/>
      <c r="V386" t="str">
        <f>""""&amp;E383&amp;"""" &amp;"    "&amp; "INTEGER NOT NULL,"</f>
        <v>"Amount"    INTEGER NOT NULL,</v>
      </c>
    </row>
    <row r="387" spans="2:22" ht="18" x14ac:dyDescent="0.3">
      <c r="B387" s="22"/>
      <c r="C387" s="23"/>
      <c r="D387" s="22"/>
      <c r="E387" s="23"/>
      <c r="F387" s="22"/>
      <c r="G387" s="22"/>
      <c r="V387" t="str">
        <f>""""&amp;F383&amp;"""" &amp;"    "&amp; "INTEGER NOT NULL,"</f>
        <v>"Withdrawer"    INTEGER NOT NULL,</v>
      </c>
    </row>
    <row r="388" spans="2:22" ht="18" x14ac:dyDescent="0.3">
      <c r="B388" s="22"/>
      <c r="C388" s="23"/>
      <c r="D388" s="22"/>
      <c r="E388" s="23"/>
      <c r="F388" s="22"/>
      <c r="G388" s="22"/>
      <c r="V388" t="str">
        <f>""""&amp;G383&amp;"""" &amp;"    "&amp; "INTEGER NOT NULL,"</f>
        <v>"StaffID"    INTEGER NOT NULL,</v>
      </c>
    </row>
    <row r="389" spans="2:22" ht="18" x14ac:dyDescent="0.3">
      <c r="B389" s="22"/>
      <c r="C389" s="23"/>
      <c r="D389" s="22"/>
      <c r="E389" s="23"/>
      <c r="F389" s="22"/>
      <c r="G389" s="22"/>
      <c r="V389" t="str">
        <f>"PRIMARY KEY("""&amp;  B383 &amp; """ AUTOINCREMENT)"</f>
        <v>PRIMARY KEY("WithdrawID" AUTOINCREMENT)</v>
      </c>
    </row>
    <row r="390" spans="2:22" ht="18" x14ac:dyDescent="0.3">
      <c r="B390" s="22"/>
      <c r="C390" s="23"/>
      <c r="D390" s="22"/>
      <c r="E390" s="23"/>
      <c r="F390" s="22"/>
      <c r="G390" s="22"/>
      <c r="V390" t="str">
        <f>"FOREIGN KEY("""&amp;D383&amp;""") " &amp; "REFERENCES """ &amp; B305&amp; """(""" &amp; B307 &amp;""")"</f>
        <v>FOREIGN KEY("ItemBarcode") REFERENCES "Asset_TBL"("Barcode")</v>
      </c>
    </row>
    <row r="391" spans="2:22" ht="18" x14ac:dyDescent="0.3">
      <c r="B391" s="22"/>
      <c r="C391" s="23"/>
      <c r="D391" s="22"/>
      <c r="E391" s="23"/>
      <c r="F391" s="22"/>
      <c r="G391" s="22"/>
      <c r="V391" t="str">
        <f>"FOREIGN KEY("""&amp;F383&amp;""") " &amp; "REFERENCES """ &amp; B27&amp; """(""" &amp; B29 &amp;""")"</f>
        <v>FOREIGN KEY("Withdrawer") REFERENCES "Customer_TBL"("CustomerID")</v>
      </c>
    </row>
    <row r="392" spans="2:22" ht="18" x14ac:dyDescent="0.3">
      <c r="B392" s="22"/>
      <c r="C392" s="23"/>
      <c r="D392" s="22"/>
      <c r="E392" s="23"/>
      <c r="F392" s="22"/>
      <c r="G392" s="22"/>
      <c r="V392" t="str">
        <f>"FOREIGN KEY("""&amp;G383&amp;""") " &amp; "REFERENCES """ &amp; B1&amp; """(""" &amp; B3 &amp;""")"</f>
        <v>FOREIGN KEY("StaffID") REFERENCES "Employee_TBL"("EmployeeID")</v>
      </c>
    </row>
    <row r="393" spans="2:22" x14ac:dyDescent="0.3">
      <c r="B393" s="27">
        <v>1</v>
      </c>
      <c r="C393" s="27"/>
      <c r="D393" s="27"/>
      <c r="E393" s="10"/>
      <c r="F393" s="7"/>
      <c r="G393" s="28"/>
      <c r="V393" t="s">
        <v>518</v>
      </c>
    </row>
    <row r="394" spans="2:22" x14ac:dyDescent="0.3">
      <c r="B394" s="27">
        <v>2</v>
      </c>
      <c r="C394" s="27"/>
      <c r="D394" s="27"/>
      <c r="E394" s="10"/>
      <c r="F394" s="7"/>
      <c r="G394" s="28"/>
    </row>
    <row r="395" spans="2:22" x14ac:dyDescent="0.3">
      <c r="B395" s="27">
        <v>3</v>
      </c>
      <c r="C395" s="27"/>
      <c r="D395" s="27"/>
      <c r="E395" s="10"/>
      <c r="F395" s="7"/>
      <c r="G395" s="28"/>
    </row>
    <row r="396" spans="2:22" x14ac:dyDescent="0.3">
      <c r="B396" s="27">
        <v>4</v>
      </c>
      <c r="C396" s="27"/>
      <c r="D396" s="27"/>
      <c r="E396" s="10"/>
      <c r="F396" s="7"/>
      <c r="G396" s="28"/>
    </row>
    <row r="397" spans="2:22" x14ac:dyDescent="0.3">
      <c r="B397" s="27">
        <v>5</v>
      </c>
      <c r="C397" s="27"/>
      <c r="D397" s="27"/>
      <c r="E397" s="10"/>
      <c r="F397" s="7"/>
      <c r="G397" s="28"/>
    </row>
    <row r="398" spans="2:22" x14ac:dyDescent="0.3">
      <c r="B398" s="27">
        <v>6</v>
      </c>
      <c r="C398" s="27"/>
      <c r="D398" s="27"/>
      <c r="E398" s="10"/>
      <c r="F398" s="7"/>
      <c r="G398" s="28"/>
    </row>
    <row r="399" spans="2:22" x14ac:dyDescent="0.3">
      <c r="B399" s="27">
        <v>7</v>
      </c>
      <c r="C399" s="27"/>
      <c r="D399" s="27"/>
      <c r="E399" s="10"/>
      <c r="F399" s="7"/>
      <c r="G399" s="28"/>
    </row>
    <row r="400" spans="2:22" x14ac:dyDescent="0.3">
      <c r="B400" s="27">
        <v>8</v>
      </c>
      <c r="C400" s="27"/>
      <c r="D400" s="27"/>
      <c r="E400" s="10"/>
      <c r="F400" s="7"/>
      <c r="G400" s="28"/>
    </row>
    <row r="401" spans="2:22" x14ac:dyDescent="0.3">
      <c r="B401" s="27">
        <v>9</v>
      </c>
      <c r="C401" s="27"/>
      <c r="D401" s="27"/>
      <c r="E401" s="10"/>
      <c r="F401" s="7"/>
      <c r="G401" s="28"/>
    </row>
    <row r="402" spans="2:22" x14ac:dyDescent="0.3">
      <c r="B402" s="27">
        <v>10</v>
      </c>
      <c r="C402" s="27"/>
      <c r="D402" s="27"/>
      <c r="E402" s="10"/>
      <c r="F402" s="7"/>
      <c r="G402" s="28"/>
    </row>
    <row r="403" spans="2:22" x14ac:dyDescent="0.3">
      <c r="B403" s="27">
        <v>11</v>
      </c>
      <c r="C403" s="27"/>
      <c r="D403" s="27"/>
      <c r="E403" s="10"/>
      <c r="F403" s="7"/>
      <c r="G403" s="28"/>
    </row>
    <row r="404" spans="2:22" x14ac:dyDescent="0.3">
      <c r="B404" s="27">
        <v>12</v>
      </c>
      <c r="C404" s="27"/>
      <c r="D404" s="27"/>
      <c r="E404" s="10"/>
      <c r="F404" s="7"/>
      <c r="G404" s="28"/>
    </row>
    <row r="405" spans="2:22" x14ac:dyDescent="0.3">
      <c r="B405" s="10"/>
      <c r="C405" s="31"/>
      <c r="D405" s="1"/>
      <c r="E405" s="1"/>
      <c r="F405" s="7"/>
      <c r="G405" s="10"/>
    </row>
    <row r="406" spans="2:22" x14ac:dyDescent="0.3">
      <c r="B406" s="10"/>
      <c r="C406" s="31"/>
      <c r="D406" s="1"/>
      <c r="E406" s="1"/>
      <c r="F406" s="7"/>
      <c r="G406" s="10"/>
    </row>
    <row r="407" spans="2:22" x14ac:dyDescent="0.3">
      <c r="B407" s="10"/>
      <c r="C407" s="31"/>
      <c r="D407" s="1"/>
      <c r="E407" s="1"/>
      <c r="F407" s="1"/>
      <c r="G407" s="10"/>
    </row>
    <row r="408" spans="2:22" x14ac:dyDescent="0.3">
      <c r="B408" s="10"/>
      <c r="C408" s="31"/>
      <c r="D408" s="1"/>
      <c r="E408" s="1"/>
      <c r="F408" s="1"/>
      <c r="G408" s="10"/>
    </row>
    <row r="409" spans="2:22" x14ac:dyDescent="0.3">
      <c r="B409" s="10"/>
      <c r="C409" s="31"/>
      <c r="D409" s="1"/>
      <c r="E409" s="1"/>
      <c r="F409" s="1"/>
      <c r="G409" s="10"/>
    </row>
    <row r="410" spans="2:22" x14ac:dyDescent="0.3">
      <c r="B410" s="10"/>
      <c r="C410" s="1"/>
      <c r="D410" s="1"/>
      <c r="E410" s="1"/>
      <c r="F410" s="1"/>
      <c r="G410" s="10"/>
    </row>
    <row r="415" spans="2:22" ht="23.4" x14ac:dyDescent="0.45">
      <c r="B415" s="26" t="s">
        <v>686</v>
      </c>
      <c r="D415" s="33"/>
      <c r="E415" s="35"/>
      <c r="F415" s="33"/>
      <c r="G415" s="33"/>
      <c r="V415" t="str">
        <f>"CREATE TABLE """ &amp;B415 &amp; """ ("</f>
        <v>CREATE TABLE "Access_Card_Manage_TBL" (</v>
      </c>
    </row>
    <row r="416" spans="2:22" x14ac:dyDescent="0.3">
      <c r="B416" s="5"/>
    </row>
    <row r="417" spans="1:22" ht="18" x14ac:dyDescent="0.3">
      <c r="B417" s="22" t="s">
        <v>617</v>
      </c>
      <c r="C417" s="22" t="s">
        <v>552</v>
      </c>
      <c r="D417" s="22" t="s">
        <v>407</v>
      </c>
      <c r="E417" s="22" t="s">
        <v>522</v>
      </c>
      <c r="F417" s="23" t="s">
        <v>416</v>
      </c>
      <c r="V417" t="str">
        <f>""""&amp;B417&amp;"""" &amp;"    "&amp; "INTEGER NOT NULL,"</f>
        <v>"ID"    INTEGER NOT NULL,</v>
      </c>
    </row>
    <row r="418" spans="1:22" ht="18" x14ac:dyDescent="0.3">
      <c r="B418" s="22"/>
      <c r="C418" s="22"/>
      <c r="D418" s="22"/>
      <c r="E418" s="22"/>
      <c r="F418" s="23"/>
      <c r="V418" t="str">
        <f>""""&amp;C417&amp;"""" &amp;"    "&amp; "INTEGER NOT NULL,"</f>
        <v>"KeycardID"    INTEGER NOT NULL,</v>
      </c>
    </row>
    <row r="419" spans="1:22" ht="18" x14ac:dyDescent="0.3">
      <c r="B419" s="22"/>
      <c r="C419" s="22"/>
      <c r="D419" s="22"/>
      <c r="E419" s="22"/>
      <c r="F419" s="23"/>
      <c r="V419" t="str">
        <f>""""&amp;D417&amp;"""" &amp;"    "&amp; "INTEGER,"</f>
        <v>"CustomerID"    INTEGER,</v>
      </c>
    </row>
    <row r="420" spans="1:22" ht="18" x14ac:dyDescent="0.3">
      <c r="B420" s="22"/>
      <c r="C420" s="22"/>
      <c r="D420" s="22"/>
      <c r="E420" s="22"/>
      <c r="F420" s="23"/>
      <c r="V420" t="str">
        <f>""""&amp;E417&amp;"""" &amp;"    "&amp; "INTEGER NOT NULL,"</f>
        <v>"StaffID"    INTEGER NOT NULL,</v>
      </c>
    </row>
    <row r="421" spans="1:22" ht="18" x14ac:dyDescent="0.3">
      <c r="B421" s="22"/>
      <c r="C421" s="22"/>
      <c r="D421" s="22"/>
      <c r="E421" s="22"/>
      <c r="F421" s="23"/>
      <c r="V421" t="str">
        <f>""""&amp;F417&amp;"""" &amp;"    "&amp; "TEXT NOT NULL,"</f>
        <v>"Status"    TEXT NOT NULL,</v>
      </c>
    </row>
    <row r="422" spans="1:22" ht="18" x14ac:dyDescent="0.3">
      <c r="B422" s="22"/>
      <c r="C422" s="22"/>
      <c r="D422" s="22"/>
      <c r="E422" s="22"/>
      <c r="F422" s="23"/>
      <c r="V422" t="str">
        <f>"PRIMARY KEY("""&amp;  B417 &amp; """ )"</f>
        <v>PRIMARY KEY("ID" )</v>
      </c>
    </row>
    <row r="423" spans="1:22" ht="18" x14ac:dyDescent="0.3">
      <c r="A423" s="59" t="s">
        <v>138</v>
      </c>
      <c r="B423" s="31">
        <v>1</v>
      </c>
      <c r="C423" s="31" t="str">
        <f>"885000000002"&amp;A423</f>
        <v>885000000002001</v>
      </c>
      <c r="D423" s="22"/>
      <c r="E423" s="22"/>
      <c r="F423" s="1" t="s">
        <v>685</v>
      </c>
      <c r="V423" t="str">
        <f>"FOREIGN KEY("""&amp;D417&amp;""") " &amp; "REFERENCES """ &amp; B27&amp; """(""" &amp; B29 &amp;""")"</f>
        <v>FOREIGN KEY("CustomerID") REFERENCES "Customer_TBL"("CustomerID")</v>
      </c>
    </row>
    <row r="424" spans="1:22" ht="18" x14ac:dyDescent="0.3">
      <c r="A424" s="59" t="s">
        <v>139</v>
      </c>
      <c r="B424" s="31">
        <v>2</v>
      </c>
      <c r="C424" s="31" t="str">
        <f t="shared" ref="C424:C487" si="6">"885000000002"&amp;A424</f>
        <v>885000000002002</v>
      </c>
      <c r="D424" s="22"/>
      <c r="E424" s="22"/>
      <c r="F424" s="1" t="s">
        <v>685</v>
      </c>
      <c r="V424" t="str">
        <f>"FOREIGN KEY("""&amp;E417&amp;""") " &amp; "REFERENCES """ &amp; B1&amp; """(""" &amp; B3 &amp;""")"</f>
        <v>FOREIGN KEY("StaffID") REFERENCES "Employee_TBL"("EmployeeID")</v>
      </c>
    </row>
    <row r="425" spans="1:22" ht="18" x14ac:dyDescent="0.3">
      <c r="A425" s="59" t="s">
        <v>140</v>
      </c>
      <c r="B425" s="31">
        <v>3</v>
      </c>
      <c r="C425" s="31" t="str">
        <f t="shared" si="6"/>
        <v>885000000002003</v>
      </c>
      <c r="D425" s="22"/>
      <c r="E425" s="22"/>
      <c r="F425" s="1" t="s">
        <v>685</v>
      </c>
      <c r="V425" t="s">
        <v>518</v>
      </c>
    </row>
    <row r="426" spans="1:22" ht="18" x14ac:dyDescent="0.3">
      <c r="A426" s="59" t="s">
        <v>141</v>
      </c>
      <c r="B426" s="31">
        <v>4</v>
      </c>
      <c r="C426" s="31" t="str">
        <f t="shared" si="6"/>
        <v>885000000002004</v>
      </c>
      <c r="D426" s="22"/>
      <c r="E426" s="22"/>
      <c r="F426" s="1" t="s">
        <v>685</v>
      </c>
    </row>
    <row r="427" spans="1:22" x14ac:dyDescent="0.3">
      <c r="A427" s="59" t="s">
        <v>142</v>
      </c>
      <c r="B427" s="31">
        <v>5</v>
      </c>
      <c r="C427" s="31" t="str">
        <f t="shared" si="6"/>
        <v>885000000002005</v>
      </c>
      <c r="D427" s="7"/>
      <c r="E427" s="28"/>
      <c r="F427" s="1" t="s">
        <v>685</v>
      </c>
    </row>
    <row r="428" spans="1:22" x14ac:dyDescent="0.3">
      <c r="A428" s="59" t="s">
        <v>143</v>
      </c>
      <c r="B428" s="31">
        <v>6</v>
      </c>
      <c r="C428" s="31" t="str">
        <f t="shared" si="6"/>
        <v>885000000002006</v>
      </c>
      <c r="D428" s="7"/>
      <c r="E428" s="28"/>
      <c r="F428" s="1" t="s">
        <v>685</v>
      </c>
      <c r="V428" t="str">
        <f>"INSERT INTO " &amp; B415 &amp; "(" &amp;C417 &amp; ")"</f>
        <v>INSERT INTO Access_Card_Manage_TBL(KeycardID)</v>
      </c>
    </row>
    <row r="429" spans="1:22" x14ac:dyDescent="0.3">
      <c r="A429" s="59" t="s">
        <v>144</v>
      </c>
      <c r="B429" s="31">
        <v>7</v>
      </c>
      <c r="C429" s="31" t="str">
        <f t="shared" si="6"/>
        <v>885000000002007</v>
      </c>
      <c r="D429" s="7"/>
      <c r="E429" s="28"/>
      <c r="F429" s="1" t="s">
        <v>685</v>
      </c>
      <c r="U429" t="s">
        <v>548</v>
      </c>
      <c r="V429" t="str">
        <f t="shared" ref="V429:V460" si="7">"("&amp;FunNoo&amp;C423&amp;"""),"</f>
        <v>("885000000002001"),</v>
      </c>
    </row>
    <row r="430" spans="1:22" x14ac:dyDescent="0.3">
      <c r="A430" s="59" t="s">
        <v>145</v>
      </c>
      <c r="B430" s="31">
        <v>8</v>
      </c>
      <c r="C430" s="31" t="str">
        <f t="shared" si="6"/>
        <v>885000000002008</v>
      </c>
      <c r="D430" s="7"/>
      <c r="E430" s="28"/>
      <c r="F430" s="1" t="s">
        <v>685</v>
      </c>
      <c r="V430" t="str">
        <f t="shared" si="7"/>
        <v>("885000000002002"),</v>
      </c>
    </row>
    <row r="431" spans="1:22" x14ac:dyDescent="0.3">
      <c r="A431" s="59" t="s">
        <v>146</v>
      </c>
      <c r="B431" s="31">
        <v>9</v>
      </c>
      <c r="C431" s="31" t="str">
        <f t="shared" si="6"/>
        <v>885000000002009</v>
      </c>
      <c r="D431" s="7"/>
      <c r="E431" s="28"/>
      <c r="F431" s="1" t="s">
        <v>685</v>
      </c>
      <c r="V431" t="str">
        <f t="shared" si="7"/>
        <v>("885000000002003"),</v>
      </c>
    </row>
    <row r="432" spans="1:22" x14ac:dyDescent="0.3">
      <c r="A432" s="59" t="s">
        <v>147</v>
      </c>
      <c r="B432" s="31">
        <v>10</v>
      </c>
      <c r="C432" s="31" t="str">
        <f t="shared" si="6"/>
        <v>885000000002010</v>
      </c>
      <c r="D432" s="7"/>
      <c r="E432" s="28"/>
      <c r="F432" s="1" t="s">
        <v>685</v>
      </c>
      <c r="V432" t="str">
        <f t="shared" si="7"/>
        <v>("885000000002004"),</v>
      </c>
    </row>
    <row r="433" spans="1:22" x14ac:dyDescent="0.3">
      <c r="A433" s="59" t="s">
        <v>148</v>
      </c>
      <c r="B433" s="31">
        <v>11</v>
      </c>
      <c r="C433" s="31" t="str">
        <f t="shared" si="6"/>
        <v>885000000002011</v>
      </c>
      <c r="D433" s="7"/>
      <c r="E433" s="28"/>
      <c r="F433" s="1" t="s">
        <v>685</v>
      </c>
      <c r="V433" t="str">
        <f t="shared" si="7"/>
        <v>("885000000002005"),</v>
      </c>
    </row>
    <row r="434" spans="1:22" x14ac:dyDescent="0.3">
      <c r="A434" s="59" t="s">
        <v>149</v>
      </c>
      <c r="B434" s="31">
        <v>12</v>
      </c>
      <c r="C434" s="31" t="str">
        <f t="shared" si="6"/>
        <v>885000000002012</v>
      </c>
      <c r="D434" s="7"/>
      <c r="E434" s="28"/>
      <c r="F434" s="1" t="s">
        <v>685</v>
      </c>
      <c r="V434" t="str">
        <f t="shared" si="7"/>
        <v>("885000000002006"),</v>
      </c>
    </row>
    <row r="435" spans="1:22" x14ac:dyDescent="0.3">
      <c r="A435" s="59" t="s">
        <v>150</v>
      </c>
      <c r="B435" s="31">
        <v>13</v>
      </c>
      <c r="C435" s="31" t="str">
        <f t="shared" si="6"/>
        <v>885000000002013</v>
      </c>
      <c r="D435" s="7"/>
      <c r="E435" s="28"/>
      <c r="F435" s="1" t="s">
        <v>685</v>
      </c>
      <c r="V435" t="str">
        <f t="shared" si="7"/>
        <v>("885000000002007"),</v>
      </c>
    </row>
    <row r="436" spans="1:22" x14ac:dyDescent="0.3">
      <c r="A436" s="59" t="s">
        <v>151</v>
      </c>
      <c r="B436" s="31">
        <v>14</v>
      </c>
      <c r="C436" s="31" t="str">
        <f t="shared" si="6"/>
        <v>885000000002014</v>
      </c>
      <c r="D436" s="7"/>
      <c r="E436" s="28"/>
      <c r="F436" s="1" t="s">
        <v>685</v>
      </c>
      <c r="V436" t="str">
        <f t="shared" si="7"/>
        <v>("885000000002008"),</v>
      </c>
    </row>
    <row r="437" spans="1:22" x14ac:dyDescent="0.3">
      <c r="A437" s="59" t="s">
        <v>152</v>
      </c>
      <c r="B437" s="31">
        <v>15</v>
      </c>
      <c r="C437" s="31" t="str">
        <f t="shared" si="6"/>
        <v>885000000002015</v>
      </c>
      <c r="D437" s="7"/>
      <c r="E437" s="28"/>
      <c r="F437" s="1" t="s">
        <v>685</v>
      </c>
      <c r="V437" t="str">
        <f t="shared" si="7"/>
        <v>("885000000002009"),</v>
      </c>
    </row>
    <row r="438" spans="1:22" x14ac:dyDescent="0.3">
      <c r="A438" s="59" t="s">
        <v>153</v>
      </c>
      <c r="B438" s="31">
        <v>16</v>
      </c>
      <c r="C438" s="31" t="str">
        <f t="shared" si="6"/>
        <v>885000000002016</v>
      </c>
      <c r="D438" s="7"/>
      <c r="E438" s="28"/>
      <c r="F438" s="1" t="s">
        <v>685</v>
      </c>
      <c r="V438" t="str">
        <f t="shared" si="7"/>
        <v>("885000000002010"),</v>
      </c>
    </row>
    <row r="439" spans="1:22" x14ac:dyDescent="0.3">
      <c r="A439" s="59" t="s">
        <v>154</v>
      </c>
      <c r="B439" s="31">
        <v>17</v>
      </c>
      <c r="C439" s="31" t="str">
        <f t="shared" si="6"/>
        <v>885000000002017</v>
      </c>
      <c r="D439" s="7"/>
      <c r="E439" s="10"/>
      <c r="F439" s="1" t="s">
        <v>685</v>
      </c>
      <c r="V439" t="str">
        <f t="shared" si="7"/>
        <v>("885000000002011"),</v>
      </c>
    </row>
    <row r="440" spans="1:22" x14ac:dyDescent="0.3">
      <c r="A440" s="59" t="s">
        <v>155</v>
      </c>
      <c r="B440" s="31">
        <v>18</v>
      </c>
      <c r="C440" s="31" t="str">
        <f t="shared" si="6"/>
        <v>885000000002018</v>
      </c>
      <c r="D440" s="7"/>
      <c r="E440" s="10"/>
      <c r="F440" s="1" t="s">
        <v>685</v>
      </c>
      <c r="V440" t="str">
        <f t="shared" si="7"/>
        <v>("885000000002012"),</v>
      </c>
    </row>
    <row r="441" spans="1:22" x14ac:dyDescent="0.3">
      <c r="A441" s="59" t="s">
        <v>156</v>
      </c>
      <c r="B441" s="31">
        <v>19</v>
      </c>
      <c r="C441" s="31" t="str">
        <f t="shared" si="6"/>
        <v>885000000002019</v>
      </c>
      <c r="D441" s="1"/>
      <c r="E441" s="10"/>
      <c r="F441" s="1" t="s">
        <v>685</v>
      </c>
      <c r="V441" t="str">
        <f t="shared" si="7"/>
        <v>("885000000002013"),</v>
      </c>
    </row>
    <row r="442" spans="1:22" x14ac:dyDescent="0.3">
      <c r="A442" s="59" t="s">
        <v>157</v>
      </c>
      <c r="B442" s="31">
        <v>20</v>
      </c>
      <c r="C442" s="31" t="str">
        <f t="shared" si="6"/>
        <v>885000000002020</v>
      </c>
      <c r="D442" s="1"/>
      <c r="E442" s="10"/>
      <c r="F442" s="1" t="s">
        <v>685</v>
      </c>
      <c r="V442" t="str">
        <f t="shared" si="7"/>
        <v>("885000000002014"),</v>
      </c>
    </row>
    <row r="443" spans="1:22" x14ac:dyDescent="0.3">
      <c r="A443" s="59" t="s">
        <v>158</v>
      </c>
      <c r="B443" s="31">
        <v>21</v>
      </c>
      <c r="C443" s="31" t="str">
        <f t="shared" si="6"/>
        <v>885000000002021</v>
      </c>
      <c r="D443" s="1"/>
      <c r="E443" s="10"/>
      <c r="F443" s="1" t="s">
        <v>685</v>
      </c>
      <c r="V443" t="str">
        <f t="shared" si="7"/>
        <v>("885000000002015"),</v>
      </c>
    </row>
    <row r="444" spans="1:22" x14ac:dyDescent="0.3">
      <c r="A444" s="59" t="s">
        <v>159</v>
      </c>
      <c r="B444" s="31">
        <v>22</v>
      </c>
      <c r="C444" s="31" t="str">
        <f t="shared" si="6"/>
        <v>885000000002022</v>
      </c>
      <c r="D444" s="1"/>
      <c r="E444" s="10"/>
      <c r="F444" s="1" t="s">
        <v>685</v>
      </c>
      <c r="V444" t="str">
        <f t="shared" si="7"/>
        <v>("885000000002016"),</v>
      </c>
    </row>
    <row r="445" spans="1:22" x14ac:dyDescent="0.3">
      <c r="A445" s="59" t="s">
        <v>160</v>
      </c>
      <c r="B445" s="31">
        <v>23</v>
      </c>
      <c r="C445" s="31" t="str">
        <f t="shared" si="6"/>
        <v>885000000002023</v>
      </c>
      <c r="D445" s="1"/>
      <c r="E445" s="1"/>
      <c r="F445" s="1" t="s">
        <v>685</v>
      </c>
      <c r="V445" t="str">
        <f t="shared" si="7"/>
        <v>("885000000002017"),</v>
      </c>
    </row>
    <row r="446" spans="1:22" x14ac:dyDescent="0.3">
      <c r="A446" s="59" t="s">
        <v>161</v>
      </c>
      <c r="B446" s="31">
        <v>24</v>
      </c>
      <c r="C446" s="31" t="str">
        <f t="shared" si="6"/>
        <v>885000000002024</v>
      </c>
      <c r="D446" s="1"/>
      <c r="E446" s="1"/>
      <c r="F446" s="1" t="s">
        <v>685</v>
      </c>
      <c r="V446" t="str">
        <f t="shared" si="7"/>
        <v>("885000000002018"),</v>
      </c>
    </row>
    <row r="447" spans="1:22" x14ac:dyDescent="0.3">
      <c r="A447" s="59" t="s">
        <v>162</v>
      </c>
      <c r="B447" s="31">
        <v>25</v>
      </c>
      <c r="C447" s="31" t="str">
        <f t="shared" si="6"/>
        <v>885000000002025</v>
      </c>
      <c r="D447" s="1"/>
      <c r="E447" s="1"/>
      <c r="F447" s="1" t="s">
        <v>685</v>
      </c>
      <c r="V447" t="str">
        <f t="shared" si="7"/>
        <v>("885000000002019"),</v>
      </c>
    </row>
    <row r="448" spans="1:22" x14ac:dyDescent="0.3">
      <c r="A448" s="59" t="s">
        <v>163</v>
      </c>
      <c r="B448" s="31">
        <v>26</v>
      </c>
      <c r="C448" s="31" t="str">
        <f t="shared" si="6"/>
        <v>885000000002026</v>
      </c>
      <c r="D448" s="1"/>
      <c r="E448" s="1"/>
      <c r="F448" s="1" t="s">
        <v>685</v>
      </c>
      <c r="V448" t="str">
        <f t="shared" si="7"/>
        <v>("885000000002020"),</v>
      </c>
    </row>
    <row r="449" spans="1:22" x14ac:dyDescent="0.3">
      <c r="A449" s="59" t="s">
        <v>164</v>
      </c>
      <c r="B449" s="31">
        <v>27</v>
      </c>
      <c r="C449" s="31" t="str">
        <f t="shared" si="6"/>
        <v>885000000002027</v>
      </c>
      <c r="D449" s="1"/>
      <c r="E449" s="1"/>
      <c r="F449" s="1" t="s">
        <v>685</v>
      </c>
      <c r="V449" t="str">
        <f t="shared" si="7"/>
        <v>("885000000002021"),</v>
      </c>
    </row>
    <row r="450" spans="1:22" x14ac:dyDescent="0.3">
      <c r="A450" s="59" t="s">
        <v>165</v>
      </c>
      <c r="B450" s="31">
        <v>28</v>
      </c>
      <c r="C450" s="31" t="str">
        <f t="shared" si="6"/>
        <v>885000000002028</v>
      </c>
      <c r="D450" s="1"/>
      <c r="E450" s="1"/>
      <c r="F450" s="1" t="s">
        <v>685</v>
      </c>
      <c r="V450" t="str">
        <f t="shared" si="7"/>
        <v>("885000000002022"),</v>
      </c>
    </row>
    <row r="451" spans="1:22" x14ac:dyDescent="0.3">
      <c r="A451" s="59" t="s">
        <v>166</v>
      </c>
      <c r="B451" s="31">
        <v>29</v>
      </c>
      <c r="C451" s="31" t="str">
        <f t="shared" si="6"/>
        <v>885000000002029</v>
      </c>
      <c r="D451" s="1"/>
      <c r="E451" s="1"/>
      <c r="F451" s="1" t="s">
        <v>685</v>
      </c>
      <c r="V451" t="str">
        <f t="shared" si="7"/>
        <v>("885000000002023"),</v>
      </c>
    </row>
    <row r="452" spans="1:22" x14ac:dyDescent="0.3">
      <c r="A452" s="59" t="s">
        <v>167</v>
      </c>
      <c r="B452" s="31">
        <v>30</v>
      </c>
      <c r="C452" s="31" t="str">
        <f t="shared" si="6"/>
        <v>885000000002030</v>
      </c>
      <c r="D452" s="1"/>
      <c r="E452" s="1"/>
      <c r="F452" s="1" t="s">
        <v>685</v>
      </c>
      <c r="V452" t="str">
        <f t="shared" si="7"/>
        <v>("885000000002024"),</v>
      </c>
    </row>
    <row r="453" spans="1:22" x14ac:dyDescent="0.3">
      <c r="A453" s="59" t="s">
        <v>168</v>
      </c>
      <c r="B453" s="31">
        <v>31</v>
      </c>
      <c r="C453" s="31" t="str">
        <f t="shared" si="6"/>
        <v>885000000002031</v>
      </c>
      <c r="D453" s="1"/>
      <c r="E453" s="1"/>
      <c r="F453" s="1" t="s">
        <v>685</v>
      </c>
      <c r="V453" t="str">
        <f t="shared" si="7"/>
        <v>("885000000002025"),</v>
      </c>
    </row>
    <row r="454" spans="1:22" x14ac:dyDescent="0.3">
      <c r="A454" s="59" t="s">
        <v>169</v>
      </c>
      <c r="B454" s="31">
        <v>32</v>
      </c>
      <c r="C454" s="31" t="str">
        <f t="shared" si="6"/>
        <v>885000000002032</v>
      </c>
      <c r="D454" s="1"/>
      <c r="E454" s="1"/>
      <c r="F454" s="1" t="s">
        <v>685</v>
      </c>
      <c r="V454" t="str">
        <f t="shared" si="7"/>
        <v>("885000000002026"),</v>
      </c>
    </row>
    <row r="455" spans="1:22" x14ac:dyDescent="0.3">
      <c r="A455" s="59" t="s">
        <v>170</v>
      </c>
      <c r="B455" s="31">
        <v>33</v>
      </c>
      <c r="C455" s="31" t="str">
        <f t="shared" si="6"/>
        <v>885000000002033</v>
      </c>
      <c r="D455" s="1"/>
      <c r="E455" s="1"/>
      <c r="F455" s="1" t="s">
        <v>685</v>
      </c>
      <c r="V455" t="str">
        <f t="shared" si="7"/>
        <v>("885000000002027"),</v>
      </c>
    </row>
    <row r="456" spans="1:22" x14ac:dyDescent="0.3">
      <c r="A456" s="59" t="s">
        <v>171</v>
      </c>
      <c r="B456" s="31">
        <v>34</v>
      </c>
      <c r="C456" s="31" t="str">
        <f t="shared" si="6"/>
        <v>885000000002034</v>
      </c>
      <c r="D456" s="1"/>
      <c r="E456" s="1"/>
      <c r="F456" s="1" t="s">
        <v>685</v>
      </c>
      <c r="V456" t="str">
        <f t="shared" si="7"/>
        <v>("885000000002028"),</v>
      </c>
    </row>
    <row r="457" spans="1:22" x14ac:dyDescent="0.3">
      <c r="A457" s="59" t="s">
        <v>172</v>
      </c>
      <c r="B457" s="31">
        <v>35</v>
      </c>
      <c r="C457" s="31" t="str">
        <f t="shared" si="6"/>
        <v>885000000002035</v>
      </c>
      <c r="D457" s="1"/>
      <c r="E457" s="1"/>
      <c r="F457" s="1" t="s">
        <v>685</v>
      </c>
      <c r="V457" t="str">
        <f t="shared" si="7"/>
        <v>("885000000002029"),</v>
      </c>
    </row>
    <row r="458" spans="1:22" x14ac:dyDescent="0.3">
      <c r="A458" s="59" t="s">
        <v>173</v>
      </c>
      <c r="B458" s="31">
        <v>36</v>
      </c>
      <c r="C458" s="31" t="str">
        <f t="shared" si="6"/>
        <v>885000000002036</v>
      </c>
      <c r="D458" s="1"/>
      <c r="E458" s="1"/>
      <c r="F458" s="1" t="s">
        <v>685</v>
      </c>
      <c r="V458" t="str">
        <f t="shared" si="7"/>
        <v>("885000000002030"),</v>
      </c>
    </row>
    <row r="459" spans="1:22" x14ac:dyDescent="0.3">
      <c r="A459" s="59" t="s">
        <v>174</v>
      </c>
      <c r="B459" s="31">
        <v>37</v>
      </c>
      <c r="C459" s="31" t="str">
        <f t="shared" si="6"/>
        <v>885000000002037</v>
      </c>
      <c r="D459" s="1"/>
      <c r="E459" s="1"/>
      <c r="F459" s="1" t="s">
        <v>685</v>
      </c>
      <c r="V459" t="str">
        <f t="shared" si="7"/>
        <v>("885000000002031"),</v>
      </c>
    </row>
    <row r="460" spans="1:22" x14ac:dyDescent="0.3">
      <c r="A460" s="59" t="s">
        <v>175</v>
      </c>
      <c r="B460" s="31">
        <v>38</v>
      </c>
      <c r="C460" s="31" t="str">
        <f t="shared" si="6"/>
        <v>885000000002038</v>
      </c>
      <c r="D460" s="1"/>
      <c r="E460" s="1"/>
      <c r="F460" s="1" t="s">
        <v>685</v>
      </c>
      <c r="V460" t="str">
        <f t="shared" si="7"/>
        <v>("885000000002032"),</v>
      </c>
    </row>
    <row r="461" spans="1:22" x14ac:dyDescent="0.3">
      <c r="A461" s="59" t="s">
        <v>176</v>
      </c>
      <c r="B461" s="31">
        <v>39</v>
      </c>
      <c r="C461" s="31" t="str">
        <f t="shared" si="6"/>
        <v>885000000002039</v>
      </c>
      <c r="D461" s="1"/>
      <c r="E461" s="1"/>
      <c r="F461" s="1" t="s">
        <v>685</v>
      </c>
      <c r="V461" t="str">
        <f t="shared" ref="V461:V492" si="8">"("&amp;FunNoo&amp;C455&amp;"""),"</f>
        <v>("885000000002033"),</v>
      </c>
    </row>
    <row r="462" spans="1:22" x14ac:dyDescent="0.3">
      <c r="A462" s="59" t="s">
        <v>177</v>
      </c>
      <c r="B462" s="31">
        <v>40</v>
      </c>
      <c r="C462" s="31" t="str">
        <f t="shared" si="6"/>
        <v>885000000002040</v>
      </c>
      <c r="D462" s="1"/>
      <c r="E462" s="1"/>
      <c r="F462" s="1" t="s">
        <v>685</v>
      </c>
      <c r="V462" t="str">
        <f t="shared" si="8"/>
        <v>("885000000002034"),</v>
      </c>
    </row>
    <row r="463" spans="1:22" x14ac:dyDescent="0.3">
      <c r="A463" s="59" t="s">
        <v>178</v>
      </c>
      <c r="B463" s="31">
        <v>41</v>
      </c>
      <c r="C463" s="31" t="str">
        <f t="shared" si="6"/>
        <v>885000000002041</v>
      </c>
      <c r="D463" s="1"/>
      <c r="E463" s="1"/>
      <c r="F463" s="1" t="s">
        <v>685</v>
      </c>
      <c r="V463" t="str">
        <f t="shared" si="8"/>
        <v>("885000000002035"),</v>
      </c>
    </row>
    <row r="464" spans="1:22" x14ac:dyDescent="0.3">
      <c r="A464" s="59" t="s">
        <v>179</v>
      </c>
      <c r="B464" s="31">
        <v>42</v>
      </c>
      <c r="C464" s="31" t="str">
        <f t="shared" si="6"/>
        <v>885000000002042</v>
      </c>
      <c r="D464" s="1"/>
      <c r="E464" s="1"/>
      <c r="F464" s="1" t="s">
        <v>685</v>
      </c>
      <c r="V464" t="str">
        <f t="shared" si="8"/>
        <v>("885000000002036"),</v>
      </c>
    </row>
    <row r="465" spans="1:30" x14ac:dyDescent="0.3">
      <c r="A465" s="59" t="s">
        <v>180</v>
      </c>
      <c r="B465" s="31">
        <v>43</v>
      </c>
      <c r="C465" s="31" t="str">
        <f t="shared" si="6"/>
        <v>885000000002043</v>
      </c>
      <c r="D465" s="1"/>
      <c r="E465" s="1"/>
      <c r="F465" s="1" t="s">
        <v>685</v>
      </c>
      <c r="V465" t="str">
        <f t="shared" si="8"/>
        <v>("885000000002037"),</v>
      </c>
    </row>
    <row r="466" spans="1:30" x14ac:dyDescent="0.3">
      <c r="A466" s="59" t="s">
        <v>181</v>
      </c>
      <c r="B466" s="31">
        <v>44</v>
      </c>
      <c r="C466" s="31" t="str">
        <f t="shared" si="6"/>
        <v>885000000002044</v>
      </c>
      <c r="D466" s="1"/>
      <c r="E466" s="1"/>
      <c r="F466" s="1" t="s">
        <v>685</v>
      </c>
      <c r="V466" t="str">
        <f t="shared" si="8"/>
        <v>("885000000002038"),</v>
      </c>
    </row>
    <row r="467" spans="1:30" x14ac:dyDescent="0.3">
      <c r="A467" s="59" t="s">
        <v>182</v>
      </c>
      <c r="B467" s="31">
        <v>45</v>
      </c>
      <c r="C467" s="31" t="str">
        <f t="shared" si="6"/>
        <v>885000000002045</v>
      </c>
      <c r="D467" s="1"/>
      <c r="E467" s="1"/>
      <c r="F467" s="1" t="s">
        <v>685</v>
      </c>
      <c r="V467" t="str">
        <f t="shared" si="8"/>
        <v>("885000000002039"),</v>
      </c>
    </row>
    <row r="468" spans="1:30" x14ac:dyDescent="0.3">
      <c r="A468" s="59" t="s">
        <v>183</v>
      </c>
      <c r="B468" s="31">
        <v>46</v>
      </c>
      <c r="C468" s="31" t="str">
        <f t="shared" si="6"/>
        <v>885000000002046</v>
      </c>
      <c r="D468" s="1"/>
      <c r="E468" s="1"/>
      <c r="F468" s="1" t="s">
        <v>685</v>
      </c>
      <c r="V468" t="str">
        <f t="shared" si="8"/>
        <v>("885000000002040"),</v>
      </c>
    </row>
    <row r="469" spans="1:30" x14ac:dyDescent="0.3">
      <c r="A469" s="59" t="s">
        <v>184</v>
      </c>
      <c r="B469" s="31">
        <v>47</v>
      </c>
      <c r="C469" s="31" t="str">
        <f t="shared" si="6"/>
        <v>885000000002047</v>
      </c>
      <c r="D469" s="1"/>
      <c r="E469" s="1"/>
      <c r="F469" s="1" t="s">
        <v>685</v>
      </c>
      <c r="V469" t="str">
        <f t="shared" si="8"/>
        <v>("885000000002041"),</v>
      </c>
    </row>
    <row r="470" spans="1:30" x14ac:dyDescent="0.3">
      <c r="A470" s="59" t="s">
        <v>185</v>
      </c>
      <c r="B470" s="31">
        <v>48</v>
      </c>
      <c r="C470" s="31" t="str">
        <f t="shared" si="6"/>
        <v>885000000002048</v>
      </c>
      <c r="D470" s="1"/>
      <c r="E470" s="1"/>
      <c r="F470" s="1" t="s">
        <v>685</v>
      </c>
      <c r="V470" t="str">
        <f t="shared" si="8"/>
        <v>("885000000002042"),</v>
      </c>
    </row>
    <row r="471" spans="1:30" x14ac:dyDescent="0.3">
      <c r="A471" s="59" t="s">
        <v>186</v>
      </c>
      <c r="B471" s="31">
        <v>49</v>
      </c>
      <c r="C471" s="31" t="str">
        <f t="shared" si="6"/>
        <v>885000000002049</v>
      </c>
      <c r="D471" s="1"/>
      <c r="E471" s="1"/>
      <c r="F471" s="1" t="s">
        <v>685</v>
      </c>
      <c r="V471" t="str">
        <f t="shared" si="8"/>
        <v>("885000000002043"),</v>
      </c>
    </row>
    <row r="472" spans="1:30" x14ac:dyDescent="0.3">
      <c r="A472" s="59" t="s">
        <v>187</v>
      </c>
      <c r="B472" s="31">
        <v>50</v>
      </c>
      <c r="C472" s="31" t="str">
        <f t="shared" si="6"/>
        <v>885000000002050</v>
      </c>
      <c r="D472" s="1"/>
      <c r="E472" s="1"/>
      <c r="F472" s="1" t="s">
        <v>685</v>
      </c>
      <c r="V472" t="str">
        <f t="shared" si="8"/>
        <v>("885000000002044"),</v>
      </c>
    </row>
    <row r="473" spans="1:30" x14ac:dyDescent="0.3">
      <c r="A473" s="59" t="s">
        <v>188</v>
      </c>
      <c r="B473" s="31">
        <v>51</v>
      </c>
      <c r="C473" s="31" t="str">
        <f t="shared" si="6"/>
        <v>885000000002051</v>
      </c>
      <c r="D473" s="1"/>
      <c r="E473" s="1"/>
      <c r="F473" s="1" t="s">
        <v>685</v>
      </c>
      <c r="V473" t="str">
        <f t="shared" si="8"/>
        <v>("885000000002045"),</v>
      </c>
    </row>
    <row r="474" spans="1:30" x14ac:dyDescent="0.3">
      <c r="A474" s="59" t="s">
        <v>189</v>
      </c>
      <c r="B474" s="31">
        <v>52</v>
      </c>
      <c r="C474" s="31" t="str">
        <f t="shared" si="6"/>
        <v>885000000002052</v>
      </c>
      <c r="D474" s="1"/>
      <c r="E474" s="1"/>
      <c r="F474" s="1" t="s">
        <v>685</v>
      </c>
      <c r="V474" t="str">
        <f t="shared" si="8"/>
        <v>("885000000002046"),</v>
      </c>
    </row>
    <row r="475" spans="1:30" x14ac:dyDescent="0.3">
      <c r="A475" s="59" t="s">
        <v>190</v>
      </c>
      <c r="B475" s="31">
        <v>53</v>
      </c>
      <c r="C475" s="31" t="str">
        <f t="shared" si="6"/>
        <v>885000000002053</v>
      </c>
      <c r="D475" s="1"/>
      <c r="E475" s="1"/>
      <c r="F475" s="1" t="s">
        <v>685</v>
      </c>
      <c r="V475" t="str">
        <f t="shared" si="8"/>
        <v>("885000000002047"),</v>
      </c>
    </row>
    <row r="476" spans="1:30" x14ac:dyDescent="0.3">
      <c r="A476" s="59" t="s">
        <v>638</v>
      </c>
      <c r="B476" s="31">
        <v>54</v>
      </c>
      <c r="C476" s="31" t="str">
        <f t="shared" si="6"/>
        <v>885000000002054</v>
      </c>
      <c r="D476" s="1"/>
      <c r="E476" s="1"/>
      <c r="F476" s="1" t="s">
        <v>685</v>
      </c>
      <c r="V476" t="str">
        <f t="shared" si="8"/>
        <v>("885000000002048"),</v>
      </c>
    </row>
    <row r="477" spans="1:30" x14ac:dyDescent="0.3">
      <c r="A477" s="59" t="s">
        <v>639</v>
      </c>
      <c r="B477" s="31">
        <v>55</v>
      </c>
      <c r="C477" s="31" t="str">
        <f t="shared" si="6"/>
        <v>885000000002055</v>
      </c>
      <c r="D477" s="1"/>
      <c r="E477" s="1"/>
      <c r="F477" s="1" t="s">
        <v>685</v>
      </c>
      <c r="V477" t="str">
        <f t="shared" si="8"/>
        <v>("885000000002049"),</v>
      </c>
      <c r="AD477">
        <v>885000000002001</v>
      </c>
    </row>
    <row r="478" spans="1:30" x14ac:dyDescent="0.3">
      <c r="A478" s="59" t="s">
        <v>640</v>
      </c>
      <c r="B478" s="31">
        <v>56</v>
      </c>
      <c r="C478" s="31" t="str">
        <f t="shared" si="6"/>
        <v>885000000002056</v>
      </c>
      <c r="D478" s="1"/>
      <c r="E478" s="1"/>
      <c r="F478" s="1" t="s">
        <v>685</v>
      </c>
      <c r="V478" t="str">
        <f t="shared" si="8"/>
        <v>("885000000002050"),</v>
      </c>
      <c r="AD478">
        <v>885000000002051</v>
      </c>
    </row>
    <row r="479" spans="1:30" x14ac:dyDescent="0.3">
      <c r="A479" s="59" t="s">
        <v>641</v>
      </c>
      <c r="B479" s="31">
        <v>57</v>
      </c>
      <c r="C479" s="31" t="str">
        <f t="shared" si="6"/>
        <v>885000000002057</v>
      </c>
      <c r="D479" s="1"/>
      <c r="E479" s="1"/>
      <c r="F479" s="1" t="s">
        <v>685</v>
      </c>
      <c r="V479" t="str">
        <f t="shared" si="8"/>
        <v>("885000000002051"),</v>
      </c>
      <c r="AD479">
        <v>885000000002001</v>
      </c>
    </row>
    <row r="480" spans="1:30" x14ac:dyDescent="0.3">
      <c r="A480" s="59" t="s">
        <v>642</v>
      </c>
      <c r="B480" s="31">
        <v>58</v>
      </c>
      <c r="C480" s="31" t="str">
        <f t="shared" si="6"/>
        <v>885000000002058</v>
      </c>
      <c r="D480" s="1"/>
      <c r="E480" s="1"/>
      <c r="F480" s="1" t="s">
        <v>685</v>
      </c>
      <c r="V480" t="str">
        <f t="shared" si="8"/>
        <v>("885000000002052"),</v>
      </c>
    </row>
    <row r="481" spans="1:22" x14ac:dyDescent="0.3">
      <c r="A481" s="59" t="s">
        <v>643</v>
      </c>
      <c r="B481" s="31">
        <v>59</v>
      </c>
      <c r="C481" s="31" t="str">
        <f t="shared" si="6"/>
        <v>885000000002059</v>
      </c>
      <c r="D481" s="1"/>
      <c r="E481" s="1"/>
      <c r="F481" s="1" t="s">
        <v>685</v>
      </c>
      <c r="V481" t="str">
        <f t="shared" si="8"/>
        <v>("885000000002053"),</v>
      </c>
    </row>
    <row r="482" spans="1:22" x14ac:dyDescent="0.3">
      <c r="A482" s="59" t="s">
        <v>644</v>
      </c>
      <c r="B482" s="31">
        <v>60</v>
      </c>
      <c r="C482" s="31" t="str">
        <f t="shared" si="6"/>
        <v>885000000002060</v>
      </c>
      <c r="D482" s="1"/>
      <c r="E482" s="1"/>
      <c r="F482" s="1" t="s">
        <v>685</v>
      </c>
      <c r="V482" t="str">
        <f t="shared" si="8"/>
        <v>("885000000002054"),</v>
      </c>
    </row>
    <row r="483" spans="1:22" x14ac:dyDescent="0.3">
      <c r="A483" s="59" t="s">
        <v>645</v>
      </c>
      <c r="B483" s="31">
        <v>61</v>
      </c>
      <c r="C483" s="31" t="str">
        <f t="shared" si="6"/>
        <v>885000000002061</v>
      </c>
      <c r="D483" s="1"/>
      <c r="E483" s="1"/>
      <c r="F483" s="1" t="s">
        <v>685</v>
      </c>
      <c r="V483" t="str">
        <f t="shared" si="8"/>
        <v>("885000000002055"),</v>
      </c>
    </row>
    <row r="484" spans="1:22" x14ac:dyDescent="0.3">
      <c r="A484" s="59" t="s">
        <v>646</v>
      </c>
      <c r="B484" s="31">
        <v>62</v>
      </c>
      <c r="C484" s="31" t="str">
        <f t="shared" si="6"/>
        <v>885000000002062</v>
      </c>
      <c r="D484" s="1"/>
      <c r="E484" s="1"/>
      <c r="F484" s="1" t="s">
        <v>685</v>
      </c>
      <c r="V484" t="str">
        <f t="shared" si="8"/>
        <v>("885000000002056"),</v>
      </c>
    </row>
    <row r="485" spans="1:22" x14ac:dyDescent="0.3">
      <c r="A485" s="59" t="s">
        <v>647</v>
      </c>
      <c r="B485" s="31">
        <v>63</v>
      </c>
      <c r="C485" s="31" t="str">
        <f t="shared" si="6"/>
        <v>885000000002063</v>
      </c>
      <c r="D485" s="1"/>
      <c r="E485" s="1"/>
      <c r="F485" s="1" t="s">
        <v>685</v>
      </c>
      <c r="V485" t="str">
        <f t="shared" si="8"/>
        <v>("885000000002057"),</v>
      </c>
    </row>
    <row r="486" spans="1:22" x14ac:dyDescent="0.3">
      <c r="A486" s="59" t="s">
        <v>648</v>
      </c>
      <c r="B486" s="31">
        <v>64</v>
      </c>
      <c r="C486" s="31" t="str">
        <f t="shared" si="6"/>
        <v>885000000002064</v>
      </c>
      <c r="D486" s="1"/>
      <c r="E486" s="1"/>
      <c r="F486" s="1" t="s">
        <v>685</v>
      </c>
      <c r="V486" t="str">
        <f t="shared" si="8"/>
        <v>("885000000002058"),</v>
      </c>
    </row>
    <row r="487" spans="1:22" x14ac:dyDescent="0.3">
      <c r="A487" s="59" t="s">
        <v>649</v>
      </c>
      <c r="B487" s="31">
        <v>65</v>
      </c>
      <c r="C487" s="31" t="str">
        <f t="shared" si="6"/>
        <v>885000000002065</v>
      </c>
      <c r="D487" s="1"/>
      <c r="E487" s="1"/>
      <c r="F487" s="1" t="s">
        <v>685</v>
      </c>
      <c r="V487" t="str">
        <f t="shared" si="8"/>
        <v>("885000000002059"),</v>
      </c>
    </row>
    <row r="488" spans="1:22" x14ac:dyDescent="0.3">
      <c r="A488" s="59" t="s">
        <v>650</v>
      </c>
      <c r="B488" s="31">
        <v>66</v>
      </c>
      <c r="C488" s="31" t="str">
        <f t="shared" ref="C488:C522" si="9">"885000000002"&amp;A488</f>
        <v>885000000002066</v>
      </c>
      <c r="D488" s="1"/>
      <c r="E488" s="1"/>
      <c r="F488" s="1" t="s">
        <v>685</v>
      </c>
      <c r="V488" t="str">
        <f t="shared" si="8"/>
        <v>("885000000002060"),</v>
      </c>
    </row>
    <row r="489" spans="1:22" x14ac:dyDescent="0.3">
      <c r="A489" s="59" t="s">
        <v>651</v>
      </c>
      <c r="B489" s="31">
        <v>67</v>
      </c>
      <c r="C489" s="31" t="str">
        <f t="shared" si="9"/>
        <v>885000000002067</v>
      </c>
      <c r="D489" s="1"/>
      <c r="E489" s="1"/>
      <c r="F489" s="1" t="s">
        <v>685</v>
      </c>
      <c r="V489" t="str">
        <f t="shared" si="8"/>
        <v>("885000000002061"),</v>
      </c>
    </row>
    <row r="490" spans="1:22" x14ac:dyDescent="0.3">
      <c r="A490" s="59" t="s">
        <v>652</v>
      </c>
      <c r="B490" s="31">
        <v>68</v>
      </c>
      <c r="C490" s="31" t="str">
        <f t="shared" si="9"/>
        <v>885000000002068</v>
      </c>
      <c r="D490" s="1"/>
      <c r="E490" s="1"/>
      <c r="F490" s="1" t="s">
        <v>685</v>
      </c>
      <c r="V490" t="str">
        <f t="shared" si="8"/>
        <v>("885000000002062"),</v>
      </c>
    </row>
    <row r="491" spans="1:22" x14ac:dyDescent="0.3">
      <c r="A491" s="59" t="s">
        <v>653</v>
      </c>
      <c r="B491" s="31">
        <v>69</v>
      </c>
      <c r="C491" s="31" t="str">
        <f t="shared" si="9"/>
        <v>885000000002069</v>
      </c>
      <c r="D491" s="1"/>
      <c r="E491" s="1"/>
      <c r="F491" s="1" t="s">
        <v>685</v>
      </c>
      <c r="V491" t="str">
        <f t="shared" si="8"/>
        <v>("885000000002063"),</v>
      </c>
    </row>
    <row r="492" spans="1:22" x14ac:dyDescent="0.3">
      <c r="A492" s="59" t="s">
        <v>654</v>
      </c>
      <c r="B492" s="31">
        <v>70</v>
      </c>
      <c r="C492" s="31" t="str">
        <f t="shared" si="9"/>
        <v>885000000002070</v>
      </c>
      <c r="D492" s="1"/>
      <c r="E492" s="1"/>
      <c r="F492" s="1" t="s">
        <v>685</v>
      </c>
      <c r="V492" t="str">
        <f t="shared" si="8"/>
        <v>("885000000002064"),</v>
      </c>
    </row>
    <row r="493" spans="1:22" x14ac:dyDescent="0.3">
      <c r="A493" s="59" t="s">
        <v>655</v>
      </c>
      <c r="B493" s="31">
        <v>71</v>
      </c>
      <c r="C493" s="31" t="str">
        <f t="shared" si="9"/>
        <v>885000000002071</v>
      </c>
      <c r="D493" s="1"/>
      <c r="E493" s="1"/>
      <c r="F493" s="1" t="s">
        <v>685</v>
      </c>
      <c r="V493" t="str">
        <f t="shared" ref="V493:V524" si="10">"("&amp;FunNoo&amp;C487&amp;"""),"</f>
        <v>("885000000002065"),</v>
      </c>
    </row>
    <row r="494" spans="1:22" x14ac:dyDescent="0.3">
      <c r="A494" s="59" t="s">
        <v>656</v>
      </c>
      <c r="B494" s="31">
        <v>72</v>
      </c>
      <c r="C494" s="31" t="str">
        <f t="shared" si="9"/>
        <v>885000000002072</v>
      </c>
      <c r="D494" s="1"/>
      <c r="E494" s="1"/>
      <c r="F494" s="1" t="s">
        <v>685</v>
      </c>
      <c r="V494" t="str">
        <f t="shared" si="10"/>
        <v>("885000000002066"),</v>
      </c>
    </row>
    <row r="495" spans="1:22" x14ac:dyDescent="0.3">
      <c r="A495" s="59" t="s">
        <v>657</v>
      </c>
      <c r="B495" s="31">
        <v>73</v>
      </c>
      <c r="C495" s="31" t="str">
        <f t="shared" si="9"/>
        <v>885000000002073</v>
      </c>
      <c r="D495" s="1"/>
      <c r="E495" s="1"/>
      <c r="F495" s="1" t="s">
        <v>685</v>
      </c>
      <c r="V495" t="str">
        <f t="shared" si="10"/>
        <v>("885000000002067"),</v>
      </c>
    </row>
    <row r="496" spans="1:22" x14ac:dyDescent="0.3">
      <c r="A496" s="59" t="s">
        <v>658</v>
      </c>
      <c r="B496" s="31">
        <v>74</v>
      </c>
      <c r="C496" s="31" t="str">
        <f t="shared" si="9"/>
        <v>885000000002074</v>
      </c>
      <c r="D496" s="1"/>
      <c r="E496" s="1"/>
      <c r="F496" s="1" t="s">
        <v>685</v>
      </c>
      <c r="V496" t="str">
        <f t="shared" si="10"/>
        <v>("885000000002068"),</v>
      </c>
    </row>
    <row r="497" spans="1:22" x14ac:dyDescent="0.3">
      <c r="A497" s="59" t="s">
        <v>659</v>
      </c>
      <c r="B497" s="31">
        <v>75</v>
      </c>
      <c r="C497" s="31" t="str">
        <f t="shared" si="9"/>
        <v>885000000002075</v>
      </c>
      <c r="D497" s="1"/>
      <c r="E497" s="1"/>
      <c r="F497" s="1" t="s">
        <v>685</v>
      </c>
      <c r="V497" t="str">
        <f t="shared" si="10"/>
        <v>("885000000002069"),</v>
      </c>
    </row>
    <row r="498" spans="1:22" x14ac:dyDescent="0.3">
      <c r="A498" s="59" t="s">
        <v>660</v>
      </c>
      <c r="B498" s="31">
        <v>76</v>
      </c>
      <c r="C498" s="31" t="str">
        <f t="shared" si="9"/>
        <v>885000000002076</v>
      </c>
      <c r="D498" s="1"/>
      <c r="E498" s="1"/>
      <c r="F498" s="1" t="s">
        <v>685</v>
      </c>
      <c r="V498" t="str">
        <f t="shared" si="10"/>
        <v>("885000000002070"),</v>
      </c>
    </row>
    <row r="499" spans="1:22" x14ac:dyDescent="0.3">
      <c r="A499" s="59" t="s">
        <v>661</v>
      </c>
      <c r="B499" s="31">
        <v>77</v>
      </c>
      <c r="C499" s="31" t="str">
        <f t="shared" si="9"/>
        <v>885000000002077</v>
      </c>
      <c r="D499" s="1"/>
      <c r="E499" s="1"/>
      <c r="F499" s="1" t="s">
        <v>685</v>
      </c>
      <c r="V499" t="str">
        <f t="shared" si="10"/>
        <v>("885000000002071"),</v>
      </c>
    </row>
    <row r="500" spans="1:22" x14ac:dyDescent="0.3">
      <c r="A500" s="59" t="s">
        <v>662</v>
      </c>
      <c r="B500" s="31">
        <v>78</v>
      </c>
      <c r="C500" s="31" t="str">
        <f t="shared" si="9"/>
        <v>885000000002078</v>
      </c>
      <c r="D500" s="1"/>
      <c r="E500" s="1"/>
      <c r="F500" s="1" t="s">
        <v>685</v>
      </c>
      <c r="V500" t="str">
        <f t="shared" si="10"/>
        <v>("885000000002072"),</v>
      </c>
    </row>
    <row r="501" spans="1:22" x14ac:dyDescent="0.3">
      <c r="A501" s="59" t="s">
        <v>663</v>
      </c>
      <c r="B501" s="31">
        <v>79</v>
      </c>
      <c r="C501" s="31" t="str">
        <f t="shared" si="9"/>
        <v>885000000002079</v>
      </c>
      <c r="D501" s="1"/>
      <c r="E501" s="1"/>
      <c r="F501" s="1" t="s">
        <v>685</v>
      </c>
      <c r="V501" t="str">
        <f t="shared" si="10"/>
        <v>("885000000002073"),</v>
      </c>
    </row>
    <row r="502" spans="1:22" x14ac:dyDescent="0.3">
      <c r="A502" s="59" t="s">
        <v>664</v>
      </c>
      <c r="B502" s="31">
        <v>80</v>
      </c>
      <c r="C502" s="31" t="str">
        <f t="shared" si="9"/>
        <v>885000000002080</v>
      </c>
      <c r="D502" s="1"/>
      <c r="E502" s="1"/>
      <c r="F502" s="1" t="s">
        <v>685</v>
      </c>
      <c r="V502" t="str">
        <f t="shared" si="10"/>
        <v>("885000000002074"),</v>
      </c>
    </row>
    <row r="503" spans="1:22" x14ac:dyDescent="0.3">
      <c r="A503" s="59" t="s">
        <v>665</v>
      </c>
      <c r="B503" s="31">
        <v>81</v>
      </c>
      <c r="C503" s="31" t="str">
        <f t="shared" si="9"/>
        <v>885000000002081</v>
      </c>
      <c r="D503" s="1"/>
      <c r="E503" s="1"/>
      <c r="F503" s="1" t="s">
        <v>685</v>
      </c>
      <c r="V503" t="str">
        <f t="shared" si="10"/>
        <v>("885000000002075"),</v>
      </c>
    </row>
    <row r="504" spans="1:22" x14ac:dyDescent="0.3">
      <c r="A504" s="59" t="s">
        <v>666</v>
      </c>
      <c r="B504" s="31">
        <v>82</v>
      </c>
      <c r="C504" s="31" t="str">
        <f t="shared" si="9"/>
        <v>885000000002082</v>
      </c>
      <c r="D504" s="1"/>
      <c r="E504" s="1"/>
      <c r="F504" s="1" t="s">
        <v>685</v>
      </c>
      <c r="V504" t="str">
        <f t="shared" si="10"/>
        <v>("885000000002076"),</v>
      </c>
    </row>
    <row r="505" spans="1:22" x14ac:dyDescent="0.3">
      <c r="A505" s="59" t="s">
        <v>667</v>
      </c>
      <c r="B505" s="31">
        <v>83</v>
      </c>
      <c r="C505" s="31" t="str">
        <f t="shared" si="9"/>
        <v>885000000002083</v>
      </c>
      <c r="D505" s="1"/>
      <c r="E505" s="1"/>
      <c r="F505" s="1" t="s">
        <v>685</v>
      </c>
      <c r="V505" t="str">
        <f t="shared" si="10"/>
        <v>("885000000002077"),</v>
      </c>
    </row>
    <row r="506" spans="1:22" x14ac:dyDescent="0.3">
      <c r="A506" s="59" t="s">
        <v>668</v>
      </c>
      <c r="B506" s="31">
        <v>84</v>
      </c>
      <c r="C506" s="31" t="str">
        <f t="shared" si="9"/>
        <v>885000000002084</v>
      </c>
      <c r="D506" s="1"/>
      <c r="E506" s="1"/>
      <c r="F506" s="1" t="s">
        <v>685</v>
      </c>
      <c r="V506" t="str">
        <f t="shared" si="10"/>
        <v>("885000000002078"),</v>
      </c>
    </row>
    <row r="507" spans="1:22" x14ac:dyDescent="0.3">
      <c r="A507" s="59" t="s">
        <v>669</v>
      </c>
      <c r="B507" s="31">
        <v>85</v>
      </c>
      <c r="C507" s="31" t="str">
        <f t="shared" si="9"/>
        <v>885000000002085</v>
      </c>
      <c r="D507" s="1"/>
      <c r="E507" s="1"/>
      <c r="F507" s="1" t="s">
        <v>685</v>
      </c>
      <c r="V507" t="str">
        <f t="shared" si="10"/>
        <v>("885000000002079"),</v>
      </c>
    </row>
    <row r="508" spans="1:22" x14ac:dyDescent="0.3">
      <c r="A508" s="59" t="s">
        <v>670</v>
      </c>
      <c r="B508" s="31">
        <v>86</v>
      </c>
      <c r="C508" s="31" t="str">
        <f t="shared" si="9"/>
        <v>885000000002086</v>
      </c>
      <c r="D508" s="1"/>
      <c r="E508" s="1"/>
      <c r="F508" s="1" t="s">
        <v>685</v>
      </c>
      <c r="V508" t="str">
        <f t="shared" si="10"/>
        <v>("885000000002080"),</v>
      </c>
    </row>
    <row r="509" spans="1:22" x14ac:dyDescent="0.3">
      <c r="A509" s="59" t="s">
        <v>671</v>
      </c>
      <c r="B509" s="31">
        <v>87</v>
      </c>
      <c r="C509" s="31" t="str">
        <f t="shared" si="9"/>
        <v>885000000002087</v>
      </c>
      <c r="D509" s="1"/>
      <c r="E509" s="1"/>
      <c r="F509" s="1" t="s">
        <v>685</v>
      </c>
      <c r="V509" t="str">
        <f t="shared" si="10"/>
        <v>("885000000002081"),</v>
      </c>
    </row>
    <row r="510" spans="1:22" x14ac:dyDescent="0.3">
      <c r="A510" s="59" t="s">
        <v>672</v>
      </c>
      <c r="B510" s="31">
        <v>88</v>
      </c>
      <c r="C510" s="31" t="str">
        <f t="shared" si="9"/>
        <v>885000000002088</v>
      </c>
      <c r="D510" s="1"/>
      <c r="E510" s="1"/>
      <c r="F510" s="1" t="s">
        <v>685</v>
      </c>
      <c r="V510" t="str">
        <f t="shared" si="10"/>
        <v>("885000000002082"),</v>
      </c>
    </row>
    <row r="511" spans="1:22" x14ac:dyDescent="0.3">
      <c r="A511" s="59" t="s">
        <v>673</v>
      </c>
      <c r="B511" s="31">
        <v>89</v>
      </c>
      <c r="C511" s="31" t="str">
        <f t="shared" si="9"/>
        <v>885000000002089</v>
      </c>
      <c r="D511" s="1"/>
      <c r="E511" s="1"/>
      <c r="F511" s="1" t="s">
        <v>685</v>
      </c>
      <c r="V511" t="str">
        <f t="shared" si="10"/>
        <v>("885000000002083"),</v>
      </c>
    </row>
    <row r="512" spans="1:22" x14ac:dyDescent="0.3">
      <c r="A512" s="59" t="s">
        <v>674</v>
      </c>
      <c r="B512" s="31">
        <v>90</v>
      </c>
      <c r="C512" s="31" t="str">
        <f t="shared" si="9"/>
        <v>885000000002090</v>
      </c>
      <c r="D512" s="1"/>
      <c r="E512" s="1"/>
      <c r="F512" s="1" t="s">
        <v>685</v>
      </c>
      <c r="V512" t="str">
        <f t="shared" si="10"/>
        <v>("885000000002084"),</v>
      </c>
    </row>
    <row r="513" spans="1:22" x14ac:dyDescent="0.3">
      <c r="A513" s="59" t="s">
        <v>675</v>
      </c>
      <c r="B513" s="31">
        <v>91</v>
      </c>
      <c r="C513" s="31" t="str">
        <f t="shared" si="9"/>
        <v>885000000002091</v>
      </c>
      <c r="D513" s="1"/>
      <c r="E513" s="1"/>
      <c r="F513" s="1" t="s">
        <v>685</v>
      </c>
      <c r="V513" t="str">
        <f t="shared" si="10"/>
        <v>("885000000002085"),</v>
      </c>
    </row>
    <row r="514" spans="1:22" x14ac:dyDescent="0.3">
      <c r="A514" s="59" t="s">
        <v>676</v>
      </c>
      <c r="B514" s="31">
        <v>92</v>
      </c>
      <c r="C514" s="31" t="str">
        <f t="shared" si="9"/>
        <v>885000000002092</v>
      </c>
      <c r="D514" s="1"/>
      <c r="E514" s="1"/>
      <c r="F514" s="1" t="s">
        <v>685</v>
      </c>
      <c r="V514" t="str">
        <f t="shared" si="10"/>
        <v>("885000000002086"),</v>
      </c>
    </row>
    <row r="515" spans="1:22" x14ac:dyDescent="0.3">
      <c r="A515" s="59" t="s">
        <v>677</v>
      </c>
      <c r="B515" s="31">
        <v>93</v>
      </c>
      <c r="C515" s="31" t="str">
        <f t="shared" si="9"/>
        <v>885000000002093</v>
      </c>
      <c r="D515" s="1"/>
      <c r="E515" s="1"/>
      <c r="F515" s="1" t="s">
        <v>685</v>
      </c>
      <c r="V515" t="str">
        <f t="shared" si="10"/>
        <v>("885000000002087"),</v>
      </c>
    </row>
    <row r="516" spans="1:22" x14ac:dyDescent="0.3">
      <c r="A516" s="59" t="s">
        <v>678</v>
      </c>
      <c r="B516" s="31">
        <v>94</v>
      </c>
      <c r="C516" s="31" t="str">
        <f t="shared" si="9"/>
        <v>885000000002094</v>
      </c>
      <c r="D516" s="1"/>
      <c r="E516" s="1"/>
      <c r="F516" s="1" t="s">
        <v>685</v>
      </c>
      <c r="V516" t="str">
        <f t="shared" si="10"/>
        <v>("885000000002088"),</v>
      </c>
    </row>
    <row r="517" spans="1:22" x14ac:dyDescent="0.3">
      <c r="A517" s="59" t="s">
        <v>679</v>
      </c>
      <c r="B517" s="31">
        <v>95</v>
      </c>
      <c r="C517" s="31" t="str">
        <f t="shared" si="9"/>
        <v>885000000002095</v>
      </c>
      <c r="D517" s="1"/>
      <c r="E517" s="1"/>
      <c r="F517" s="1" t="s">
        <v>685</v>
      </c>
      <c r="V517" t="str">
        <f t="shared" si="10"/>
        <v>("885000000002089"),</v>
      </c>
    </row>
    <row r="518" spans="1:22" x14ac:dyDescent="0.3">
      <c r="A518" s="59" t="s">
        <v>680</v>
      </c>
      <c r="B518" s="31">
        <v>96</v>
      </c>
      <c r="C518" s="31" t="str">
        <f t="shared" si="9"/>
        <v>885000000002096</v>
      </c>
      <c r="D518" s="1"/>
      <c r="E518" s="1"/>
      <c r="F518" s="1" t="s">
        <v>685</v>
      </c>
      <c r="V518" t="str">
        <f t="shared" si="10"/>
        <v>("885000000002090"),</v>
      </c>
    </row>
    <row r="519" spans="1:22" x14ac:dyDescent="0.3">
      <c r="A519" s="59" t="s">
        <v>681</v>
      </c>
      <c r="B519" s="31">
        <v>97</v>
      </c>
      <c r="C519" s="31" t="str">
        <f t="shared" si="9"/>
        <v>885000000002097</v>
      </c>
      <c r="D519" s="1"/>
      <c r="E519" s="1"/>
      <c r="F519" s="1" t="s">
        <v>685</v>
      </c>
      <c r="V519" t="str">
        <f t="shared" si="10"/>
        <v>("885000000002091"),</v>
      </c>
    </row>
    <row r="520" spans="1:22" x14ac:dyDescent="0.3">
      <c r="A520" s="59" t="s">
        <v>682</v>
      </c>
      <c r="B520" s="31">
        <v>98</v>
      </c>
      <c r="C520" s="31" t="str">
        <f t="shared" si="9"/>
        <v>885000000002098</v>
      </c>
      <c r="D520" s="1"/>
      <c r="E520" s="1"/>
      <c r="F520" s="1" t="s">
        <v>685</v>
      </c>
      <c r="V520" t="str">
        <f t="shared" si="10"/>
        <v>("885000000002092"),</v>
      </c>
    </row>
    <row r="521" spans="1:22" x14ac:dyDescent="0.3">
      <c r="A521" s="59" t="s">
        <v>683</v>
      </c>
      <c r="B521" s="31">
        <v>99</v>
      </c>
      <c r="C521" s="31" t="str">
        <f t="shared" si="9"/>
        <v>885000000002099</v>
      </c>
      <c r="D521" s="1"/>
      <c r="E521" s="1"/>
      <c r="F521" s="1" t="s">
        <v>685</v>
      </c>
      <c r="V521" t="str">
        <f t="shared" si="10"/>
        <v>("885000000002093"),</v>
      </c>
    </row>
    <row r="522" spans="1:22" x14ac:dyDescent="0.3">
      <c r="A522" s="59" t="s">
        <v>684</v>
      </c>
      <c r="B522" s="31">
        <v>100</v>
      </c>
      <c r="C522" s="31" t="str">
        <f t="shared" si="9"/>
        <v>885000000002100</v>
      </c>
      <c r="D522" s="1"/>
      <c r="E522" s="1"/>
      <c r="F522" s="1" t="s">
        <v>685</v>
      </c>
      <c r="V522" t="str">
        <f t="shared" si="10"/>
        <v>("885000000002094"),</v>
      </c>
    </row>
    <row r="523" spans="1:22" x14ac:dyDescent="0.3">
      <c r="A523" s="59"/>
      <c r="B523" s="1"/>
      <c r="C523" s="1"/>
      <c r="D523" s="1"/>
      <c r="E523" s="1"/>
      <c r="F523" s="1"/>
      <c r="V523" t="str">
        <f t="shared" si="10"/>
        <v>("885000000002095"),</v>
      </c>
    </row>
    <row r="524" spans="1:22" x14ac:dyDescent="0.3">
      <c r="A524" s="59"/>
      <c r="B524" s="1"/>
      <c r="C524" s="1"/>
      <c r="D524" s="1"/>
      <c r="E524" s="1"/>
      <c r="F524" s="1"/>
      <c r="V524" t="str">
        <f t="shared" si="10"/>
        <v>("885000000002096"),</v>
      </c>
    </row>
    <row r="525" spans="1:22" x14ac:dyDescent="0.3">
      <c r="A525" s="59"/>
      <c r="B525" s="1"/>
      <c r="C525" s="1"/>
      <c r="D525" s="1"/>
      <c r="E525" s="1"/>
      <c r="F525" s="1"/>
      <c r="V525" t="str">
        <f t="shared" ref="V525:V556" si="11">"("&amp;FunNoo&amp;C519&amp;"""),"</f>
        <v>("885000000002097"),</v>
      </c>
    </row>
    <row r="526" spans="1:22" x14ac:dyDescent="0.3">
      <c r="A526" s="59"/>
      <c r="B526" s="1"/>
      <c r="C526" s="1"/>
      <c r="D526" s="1"/>
      <c r="E526" s="1"/>
      <c r="F526" s="1"/>
      <c r="V526" t="str">
        <f t="shared" si="11"/>
        <v>("885000000002098"),</v>
      </c>
    </row>
    <row r="527" spans="1:22" x14ac:dyDescent="0.3">
      <c r="A527" s="59"/>
      <c r="B527" s="1"/>
      <c r="C527" s="1"/>
      <c r="D527" s="1"/>
      <c r="E527" s="1"/>
      <c r="F527" s="1"/>
      <c r="V527" t="str">
        <f t="shared" si="11"/>
        <v>("885000000002099"),</v>
      </c>
    </row>
    <row r="528" spans="1:22" x14ac:dyDescent="0.3">
      <c r="A528" s="59"/>
      <c r="B528" s="1"/>
      <c r="C528" s="1"/>
      <c r="D528" s="1"/>
      <c r="E528" s="1"/>
      <c r="F528" s="1"/>
      <c r="V528" t="str">
        <f t="shared" si="11"/>
        <v>("885000000002100"),</v>
      </c>
    </row>
    <row r="529" spans="1:6" x14ac:dyDescent="0.3">
      <c r="A529" s="59"/>
      <c r="B529" s="1"/>
      <c r="C529" s="1"/>
      <c r="D529" s="1"/>
      <c r="E529" s="1"/>
      <c r="F529" s="1"/>
    </row>
    <row r="530" spans="1:6" x14ac:dyDescent="0.3">
      <c r="A530" s="59"/>
      <c r="B530" s="1"/>
      <c r="C530" s="1"/>
      <c r="D530" s="1"/>
      <c r="E530" s="1"/>
      <c r="F530" s="1"/>
    </row>
    <row r="531" spans="1:6" x14ac:dyDescent="0.3">
      <c r="A531" s="59"/>
      <c r="B531" s="1"/>
      <c r="C531" s="1"/>
      <c r="D531" s="1"/>
      <c r="E531" s="1"/>
      <c r="F531" s="1"/>
    </row>
    <row r="532" spans="1:6" x14ac:dyDescent="0.3">
      <c r="A532" s="59"/>
      <c r="B532" s="1"/>
      <c r="C532" s="1"/>
      <c r="D532" s="1"/>
      <c r="E532" s="1"/>
      <c r="F532" s="1"/>
    </row>
    <row r="533" spans="1:6" x14ac:dyDescent="0.3">
      <c r="A533" s="59"/>
      <c r="B533" s="1"/>
      <c r="C533" s="1"/>
      <c r="D533" s="1"/>
      <c r="E533" s="1"/>
      <c r="F533" s="1"/>
    </row>
    <row r="534" spans="1:6" x14ac:dyDescent="0.3">
      <c r="A534" s="59"/>
      <c r="B534" s="1"/>
      <c r="C534" s="1"/>
      <c r="D534" s="1"/>
      <c r="E534" s="1"/>
      <c r="F534" s="1"/>
    </row>
    <row r="535" spans="1:6" x14ac:dyDescent="0.3">
      <c r="A535" s="59"/>
      <c r="B535" s="1"/>
      <c r="C535" s="1"/>
      <c r="D535" s="1"/>
      <c r="E535" s="1"/>
      <c r="F535" s="1"/>
    </row>
    <row r="536" spans="1:6" x14ac:dyDescent="0.3">
      <c r="A536" s="59"/>
      <c r="B536" s="1"/>
      <c r="C536" s="1"/>
      <c r="D536" s="1"/>
      <c r="E536" s="1"/>
      <c r="F536" s="1"/>
    </row>
    <row r="537" spans="1:6" x14ac:dyDescent="0.3">
      <c r="A537" s="59"/>
      <c r="B537" s="1"/>
      <c r="C537" s="1"/>
      <c r="D537" s="1"/>
      <c r="E537" s="1"/>
      <c r="F537" s="1"/>
    </row>
    <row r="538" spans="1:6" x14ac:dyDescent="0.3">
      <c r="A538" s="59"/>
      <c r="B538" s="1"/>
      <c r="C538" s="1"/>
      <c r="D538" s="1"/>
      <c r="E538" s="1"/>
      <c r="F538" s="1"/>
    </row>
    <row r="539" spans="1:6" x14ac:dyDescent="0.3">
      <c r="A539" s="59"/>
      <c r="B539" s="1"/>
      <c r="C539" s="1"/>
      <c r="D539" s="1"/>
      <c r="E539" s="1"/>
      <c r="F539" s="1"/>
    </row>
    <row r="540" spans="1:6" x14ac:dyDescent="0.3">
      <c r="A540" s="59"/>
      <c r="B540" s="1"/>
      <c r="C540" s="1"/>
      <c r="D540" s="1"/>
      <c r="E540" s="1"/>
      <c r="F540" s="1"/>
    </row>
    <row r="541" spans="1:6" x14ac:dyDescent="0.3">
      <c r="A541" s="59"/>
      <c r="B541" s="1"/>
      <c r="C541" s="1"/>
      <c r="D541" s="1"/>
      <c r="E541" s="1"/>
      <c r="F541" s="1"/>
    </row>
    <row r="542" spans="1:6" x14ac:dyDescent="0.3">
      <c r="A542" s="59"/>
      <c r="B542" s="1"/>
      <c r="C542" s="1"/>
      <c r="D542" s="1"/>
      <c r="E542" s="1"/>
      <c r="F542" s="1"/>
    </row>
    <row r="543" spans="1:6" x14ac:dyDescent="0.3">
      <c r="A543" s="59"/>
      <c r="B543" s="1"/>
      <c r="C543" s="1"/>
      <c r="D543" s="1"/>
      <c r="E543" s="1"/>
      <c r="F543" s="1"/>
    </row>
    <row r="544" spans="1:6" x14ac:dyDescent="0.3">
      <c r="A544" s="59"/>
      <c r="B544" s="1"/>
      <c r="C544" s="1"/>
      <c r="D544" s="1"/>
      <c r="E544" s="1"/>
      <c r="F544" s="1"/>
    </row>
    <row r="545" spans="1:6" x14ac:dyDescent="0.3">
      <c r="A545" s="59"/>
      <c r="B545" s="1"/>
      <c r="C545" s="1"/>
      <c r="D545" s="1"/>
      <c r="E545" s="1"/>
      <c r="F545" s="1"/>
    </row>
    <row r="546" spans="1:6" x14ac:dyDescent="0.3">
      <c r="A546" s="59"/>
      <c r="B546" s="1"/>
      <c r="C546" s="1"/>
      <c r="D546" s="1"/>
      <c r="E546" s="1"/>
      <c r="F546" s="1"/>
    </row>
    <row r="547" spans="1:6" x14ac:dyDescent="0.3">
      <c r="A547" s="59"/>
      <c r="B547" s="1"/>
      <c r="C547" s="1"/>
      <c r="D547" s="1"/>
      <c r="E547" s="1"/>
      <c r="F547" s="1"/>
    </row>
    <row r="548" spans="1:6" x14ac:dyDescent="0.3">
      <c r="A548" s="59"/>
      <c r="B548" s="1"/>
      <c r="C548" s="1"/>
      <c r="D548" s="1"/>
      <c r="E548" s="1"/>
      <c r="F548" s="1"/>
    </row>
    <row r="549" spans="1:6" x14ac:dyDescent="0.3">
      <c r="A549" s="59"/>
      <c r="B549" s="1"/>
      <c r="C549" s="1"/>
      <c r="D549" s="1"/>
      <c r="E549" s="1"/>
      <c r="F549" s="1"/>
    </row>
    <row r="550" spans="1:6" x14ac:dyDescent="0.3">
      <c r="A550" s="59"/>
      <c r="B550" s="1"/>
      <c r="C550" s="1"/>
      <c r="D550" s="1"/>
      <c r="E550" s="1"/>
      <c r="F550" s="1"/>
    </row>
    <row r="551" spans="1:6" x14ac:dyDescent="0.3">
      <c r="A551" s="59"/>
      <c r="B551" s="1"/>
      <c r="C551" s="1"/>
      <c r="D551" s="1"/>
      <c r="E551" s="1"/>
      <c r="F551" s="1"/>
    </row>
    <row r="552" spans="1:6" x14ac:dyDescent="0.3">
      <c r="A552" s="59"/>
      <c r="B552" s="1"/>
      <c r="C552" s="1"/>
      <c r="D552" s="1"/>
      <c r="E552" s="1"/>
      <c r="F552" s="1"/>
    </row>
    <row r="553" spans="1:6" x14ac:dyDescent="0.3">
      <c r="A553" s="59"/>
      <c r="B553" s="1"/>
      <c r="C553" s="1"/>
      <c r="D553" s="1"/>
      <c r="E553" s="1"/>
      <c r="F553" s="1"/>
    </row>
    <row r="554" spans="1:6" x14ac:dyDescent="0.3">
      <c r="A554" s="59"/>
      <c r="B554" s="1"/>
      <c r="C554" s="1"/>
      <c r="D554" s="1"/>
      <c r="E554" s="1"/>
      <c r="F554" s="1"/>
    </row>
    <row r="555" spans="1:6" x14ac:dyDescent="0.3">
      <c r="A555" s="59"/>
      <c r="B555" s="1"/>
      <c r="C555" s="1"/>
      <c r="D555" s="1"/>
      <c r="E555" s="1"/>
      <c r="F555" s="1"/>
    </row>
    <row r="556" spans="1:6" x14ac:dyDescent="0.3">
      <c r="A556" s="59"/>
      <c r="B556" s="1"/>
      <c r="C556" s="1"/>
      <c r="D556" s="1"/>
      <c r="E556" s="1"/>
      <c r="F556" s="1"/>
    </row>
    <row r="557" spans="1:6" x14ac:dyDescent="0.3">
      <c r="A557" s="59"/>
      <c r="B557" s="1"/>
      <c r="C557" s="1"/>
      <c r="D557" s="1"/>
      <c r="E557" s="1"/>
      <c r="F557" s="1"/>
    </row>
    <row r="558" spans="1:6" x14ac:dyDescent="0.3">
      <c r="A558" s="59"/>
      <c r="B558" s="1"/>
      <c r="C558" s="1"/>
      <c r="D558" s="1"/>
      <c r="E558" s="1"/>
      <c r="F558" s="1"/>
    </row>
    <row r="559" spans="1:6" x14ac:dyDescent="0.3">
      <c r="B559" s="1"/>
      <c r="C559" s="1"/>
      <c r="D559" s="1"/>
      <c r="E559" s="1"/>
      <c r="F559" s="1"/>
    </row>
    <row r="562" spans="2:22" ht="23.4" x14ac:dyDescent="0.45">
      <c r="B562" s="26" t="s">
        <v>557</v>
      </c>
      <c r="D562" s="33"/>
      <c r="V562" t="str">
        <f>"CREATE TABLE """ &amp;B562 &amp; """ ("</f>
        <v>CREATE TABLE "Interested_People_TBL" (</v>
      </c>
    </row>
    <row r="563" spans="2:22" x14ac:dyDescent="0.3">
      <c r="B563" s="5"/>
    </row>
    <row r="564" spans="2:22" ht="18" x14ac:dyDescent="0.3">
      <c r="B564" s="22" t="s">
        <v>558</v>
      </c>
      <c r="C564" s="23" t="s">
        <v>425</v>
      </c>
      <c r="D564" s="23" t="s">
        <v>402</v>
      </c>
      <c r="E564" s="23" t="s">
        <v>559</v>
      </c>
      <c r="F564" s="23" t="s">
        <v>411</v>
      </c>
      <c r="G564" s="23" t="s">
        <v>577</v>
      </c>
      <c r="V564" t="str">
        <f>""""&amp;B565&amp;"""" &amp;"    "&amp; "INTEGER NOT NULL,"</f>
        <v>""    INTEGER NOT NULL,</v>
      </c>
    </row>
    <row r="565" spans="2:22" ht="18" x14ac:dyDescent="0.3">
      <c r="B565" s="22"/>
      <c r="C565" s="56" t="s">
        <v>627</v>
      </c>
      <c r="D565" s="23" t="s">
        <v>618</v>
      </c>
      <c r="E565" s="23" t="s">
        <v>619</v>
      </c>
      <c r="F565" s="23" t="s">
        <v>620</v>
      </c>
      <c r="G565" s="23" t="s">
        <v>621</v>
      </c>
      <c r="V565" t="str">
        <f>""""&amp;C565&amp;"""" &amp;"    "&amp; "TEXT NOT NULL,"</f>
        <v>"10/8/2023"    TEXT NOT NULL,</v>
      </c>
    </row>
    <row r="566" spans="2:22" ht="18" x14ac:dyDescent="0.3">
      <c r="B566" s="22"/>
      <c r="C566" s="56" t="s">
        <v>627</v>
      </c>
      <c r="D566" s="23" t="s">
        <v>618</v>
      </c>
      <c r="E566" s="23" t="s">
        <v>619</v>
      </c>
      <c r="F566" s="23" t="s">
        <v>620</v>
      </c>
      <c r="G566" s="23" t="s">
        <v>621</v>
      </c>
      <c r="V566" t="str">
        <f>""""&amp;D565&amp;"""" &amp;"    "&amp; "TEXT NOT NULL,"</f>
        <v>"pim"    TEXT NOT NULL,</v>
      </c>
    </row>
    <row r="567" spans="2:22" ht="18" x14ac:dyDescent="0.3">
      <c r="B567" s="22"/>
      <c r="C567" s="56" t="s">
        <v>627</v>
      </c>
      <c r="D567" s="23" t="s">
        <v>622</v>
      </c>
      <c r="E567" s="23">
        <v>841456263</v>
      </c>
      <c r="F567" s="23" t="s">
        <v>623</v>
      </c>
      <c r="G567" s="23" t="s">
        <v>624</v>
      </c>
      <c r="V567" t="str">
        <f>""""&amp;E565&amp;"""" &amp;"    "&amp; "TEXT NOT NULL,"</f>
        <v>"081-2576569"    TEXT NOT NULL,</v>
      </c>
    </row>
    <row r="568" spans="2:22" ht="18" x14ac:dyDescent="0.3">
      <c r="B568" s="22"/>
      <c r="C568" s="56" t="s">
        <v>627</v>
      </c>
      <c r="D568" s="23" t="s">
        <v>622</v>
      </c>
      <c r="E568" s="23">
        <v>841456263</v>
      </c>
      <c r="F568" s="23" t="s">
        <v>623</v>
      </c>
      <c r="G568" s="23" t="s">
        <v>624</v>
      </c>
      <c r="V568" t="str">
        <f>""""&amp;F565&amp;"""" &amp;"    "&amp; "TEXT NOT NULL,"</f>
        <v>"pimLine"    TEXT NOT NULL,</v>
      </c>
    </row>
    <row r="569" spans="2:22" ht="18" x14ac:dyDescent="0.3">
      <c r="B569" s="22"/>
      <c r="C569" s="56" t="s">
        <v>627</v>
      </c>
      <c r="D569" s="23" t="s">
        <v>622</v>
      </c>
      <c r="E569" s="23">
        <v>841456263</v>
      </c>
      <c r="F569" s="23" t="s">
        <v>623</v>
      </c>
      <c r="G569" s="23" t="s">
        <v>624</v>
      </c>
      <c r="V569" t="str">
        <f>""""&amp;G565&amp;"""" &amp;"    "&amp; "TEXT NOT NULL,"</f>
        <v>"-"    TEXT NOT NULL,</v>
      </c>
    </row>
    <row r="570" spans="2:22" x14ac:dyDescent="0.3">
      <c r="V570" t="str">
        <f>"PRIMARY KEY("""&amp;  B565 &amp; """ )"</f>
        <v>PRIMARY KEY("" )</v>
      </c>
    </row>
    <row r="571" spans="2:22" x14ac:dyDescent="0.3">
      <c r="V571" t="s">
        <v>518</v>
      </c>
    </row>
    <row r="581" spans="21:22" x14ac:dyDescent="0.3">
      <c r="V581" t="str">
        <f>"INSERT INTO " &amp; B562 &amp; "(" &amp; C565 &amp;","&amp; D565 &amp;","&amp; E565 &amp;","&amp; F565 &amp;","&amp; G565 &amp; ")"</f>
        <v>INSERT INTO Interested_People_TBL(10/8/2023,pim,081-2576569,pimLine,-)</v>
      </c>
    </row>
    <row r="582" spans="21:22" x14ac:dyDescent="0.3">
      <c r="U582" t="s">
        <v>548</v>
      </c>
      <c r="V582" t="str">
        <f>"("&amp;FunNoo&amp;C565&amp;FunNooComma&amp;FunNoo&amp;D565&amp;FunNooComma&amp;FunNoo&amp;E565&amp;FunNooComma&amp;FunNoo&amp;F565&amp;FunNooComma&amp;FunNoo&amp;G565&amp;"""),"</f>
        <v>("10/8/2023","pim","081-2576569","pimLine","-"),</v>
      </c>
    </row>
    <row r="583" spans="21:22" x14ac:dyDescent="0.3">
      <c r="V583" t="str">
        <f t="shared" ref="V583:V592" si="12">"("&amp;FunNoo&amp;C583&amp;FunNooComma&amp;FunNoo&amp;D583&amp;FunNooComma&amp;FunNoo&amp;E583&amp;FunNooComma&amp;FunNoo&amp;F583&amp;FunNooComma&amp;FunNoo&amp;G583&amp;"""),"</f>
        <v>("","","","",""),</v>
      </c>
    </row>
    <row r="584" spans="21:22" x14ac:dyDescent="0.3">
      <c r="V584" t="str">
        <f t="shared" si="12"/>
        <v>("","","","",""),</v>
      </c>
    </row>
    <row r="585" spans="21:22" x14ac:dyDescent="0.3">
      <c r="V585" t="str">
        <f t="shared" si="12"/>
        <v>("","","","",""),</v>
      </c>
    </row>
    <row r="586" spans="21:22" x14ac:dyDescent="0.3">
      <c r="V586" t="str">
        <f t="shared" si="12"/>
        <v>("","","","",""),</v>
      </c>
    </row>
    <row r="587" spans="21:22" x14ac:dyDescent="0.3">
      <c r="V587" t="str">
        <f t="shared" si="12"/>
        <v>("","","","",""),</v>
      </c>
    </row>
    <row r="588" spans="21:22" x14ac:dyDescent="0.3">
      <c r="V588" t="str">
        <f t="shared" si="12"/>
        <v>("","","","",""),</v>
      </c>
    </row>
    <row r="589" spans="21:22" x14ac:dyDescent="0.3">
      <c r="V589" t="str">
        <f t="shared" si="12"/>
        <v>("","","","",""),</v>
      </c>
    </row>
    <row r="590" spans="21:22" x14ac:dyDescent="0.3">
      <c r="V590" t="str">
        <f t="shared" si="12"/>
        <v>("","","","",""),</v>
      </c>
    </row>
    <row r="591" spans="21:22" x14ac:dyDescent="0.3">
      <c r="V591" t="str">
        <f t="shared" si="12"/>
        <v>("","","","",""),</v>
      </c>
    </row>
    <row r="592" spans="21:22" x14ac:dyDescent="0.3">
      <c r="V592" t="str">
        <f t="shared" si="12"/>
        <v>("","","","",""),</v>
      </c>
    </row>
    <row r="593" spans="22:22" x14ac:dyDescent="0.3">
      <c r="V593" t="str">
        <f>"("&amp;FunNoo&amp;C593&amp;FunNooComma&amp;FunNoo&amp;D593&amp;FunNooComma&amp;FunNoo&amp;E593&amp;FunNooComma&amp;FunNoo&amp;F593&amp;FunNooComma&amp;FunNoo&amp;G593&amp;""");"</f>
        <v>("","","","","");</v>
      </c>
    </row>
  </sheetData>
  <phoneticPr fontId="3" type="noConversion"/>
  <pageMargins left="0.7" right="0.7" top="0.75" bottom="0.75" header="0.3" footer="0.3"/>
  <pageSetup orientation="portrait" horizontalDpi="1200" verticalDpi="1200"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562A3C-C307-447D-B66D-4E567D9DE81F}">
  <dimension ref="P4"/>
  <sheetViews>
    <sheetView tabSelected="1" zoomScale="70" zoomScaleNormal="70" workbookViewId="0">
      <selection activeCell="Q12" sqref="Q12"/>
    </sheetView>
  </sheetViews>
  <sheetFormatPr defaultRowHeight="14.4" x14ac:dyDescent="0.3"/>
  <sheetData>
    <row r="4" spans="16:16" x14ac:dyDescent="0.3">
      <c r="P4" t="s">
        <v>585</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B5F2E2-8786-4EA1-88BD-B42D6C966D0F}">
  <dimension ref="A4:B66"/>
  <sheetViews>
    <sheetView topLeftCell="A39" workbookViewId="0">
      <selection activeCell="G57" sqref="G57"/>
    </sheetView>
  </sheetViews>
  <sheetFormatPr defaultRowHeight="14.4" x14ac:dyDescent="0.3"/>
  <sheetData>
    <row r="4" spans="1:2" x14ac:dyDescent="0.3">
      <c r="A4" t="s">
        <v>0</v>
      </c>
      <c r="B4" t="str">
        <f>"        tk.Label(self, text=""" &amp; A4 &amp; "   :  "").grid(row="&amp;A5&amp;", column=0)"</f>
        <v xml:space="preserve">        tk.Label(self, text="ชื่อ   :  ").grid(row=3, column=0)</v>
      </c>
    </row>
    <row r="5" spans="1:2" x14ac:dyDescent="0.3">
      <c r="A5">
        <v>3</v>
      </c>
      <c r="B5" t="s">
        <v>586</v>
      </c>
    </row>
    <row r="6" spans="1:2" x14ac:dyDescent="0.3">
      <c r="B6" t="str">
        <f>"        self.name_entry.grid(row=" &amp; A5 &amp; ", column=1)"</f>
        <v xml:space="preserve">        self.name_entry.grid(row=3, column=1)</v>
      </c>
    </row>
    <row r="8" spans="1:2" x14ac:dyDescent="0.3">
      <c r="A8" t="s">
        <v>587</v>
      </c>
      <c r="B8" t="str">
        <f>"        tk.Label(self, text=""" &amp; A8 &amp; "   :  "").grid(row="&amp;A9&amp;", column=0)"</f>
        <v xml:space="preserve">        tk.Label(self, text="นามสกุล   :  ").grid(row=4, column=0)</v>
      </c>
    </row>
    <row r="9" spans="1:2" x14ac:dyDescent="0.3">
      <c r="A9">
        <f>A5+1</f>
        <v>4</v>
      </c>
      <c r="B9" t="s">
        <v>601</v>
      </c>
    </row>
    <row r="10" spans="1:2" x14ac:dyDescent="0.3">
      <c r="B10" t="str">
        <f>"        self.last_name_entry.grid(row=" &amp; A9 &amp; ", column=1)"</f>
        <v xml:space="preserve">        self.last_name_entry.grid(row=4, column=1)</v>
      </c>
    </row>
    <row r="12" spans="1:2" x14ac:dyDescent="0.3">
      <c r="A12" t="s">
        <v>588</v>
      </c>
      <c r="B12" t="str">
        <f>"        tk.Label(self, text=""" &amp; A12 &amp; "   :  "").grid(row="&amp;A13&amp;", column=0)"</f>
        <v xml:space="preserve">        tk.Label(self, text="ชื่อเล่น   :  ").grid(row=5, column=0)</v>
      </c>
    </row>
    <row r="13" spans="1:2" x14ac:dyDescent="0.3">
      <c r="A13">
        <f>A9+1</f>
        <v>5</v>
      </c>
      <c r="B13" t="s">
        <v>602</v>
      </c>
    </row>
    <row r="14" spans="1:2" x14ac:dyDescent="0.3">
      <c r="B14" t="str">
        <f>"        self.nick_name_entry.grid(row=" &amp; A13 &amp; ", column=1)"</f>
        <v xml:space="preserve">        self.nick_name_entry.grid(row=5, column=1)</v>
      </c>
    </row>
    <row r="16" spans="1:2" x14ac:dyDescent="0.3">
      <c r="A16" t="s">
        <v>589</v>
      </c>
      <c r="B16" t="str">
        <f>"        tk.Label(self, text=""" &amp; A16 &amp; "   :  "").grid(row="&amp;A17&amp;", column=0)"</f>
        <v xml:space="preserve">        tk.Label(self, text="เลขบัตรประชาชน   :  ").grid(row=6, column=0)</v>
      </c>
    </row>
    <row r="17" spans="1:2" x14ac:dyDescent="0.3">
      <c r="A17">
        <f>A13+1</f>
        <v>6</v>
      </c>
      <c r="B17" t="s">
        <v>603</v>
      </c>
    </row>
    <row r="18" spans="1:2" x14ac:dyDescent="0.3">
      <c r="B18" t="str">
        <f>"        self.national_ID_entry.grid(row=" &amp; A17 &amp; ", column=1)"</f>
        <v xml:space="preserve">        self.national_ID_entry.grid(row=6, column=1)</v>
      </c>
    </row>
    <row r="20" spans="1:2" x14ac:dyDescent="0.3">
      <c r="A20" t="s">
        <v>590</v>
      </c>
      <c r="B20" t="str">
        <f>"        tk.Label(self, text=""" &amp; A20 &amp; "   :  "").grid(row="&amp;A21&amp;", column=0)"</f>
        <v xml:space="preserve">        tk.Label(self, text="วัน/เดือน/ปี เกิด (วว/ดด/ปปปป)   :  ").grid(row=7, column=0)</v>
      </c>
    </row>
    <row r="21" spans="1:2" x14ac:dyDescent="0.3">
      <c r="A21">
        <f>A17+1</f>
        <v>7</v>
      </c>
      <c r="B21" t="s">
        <v>604</v>
      </c>
    </row>
    <row r="22" spans="1:2" x14ac:dyDescent="0.3">
      <c r="B22" t="str">
        <f>"        self.birthday_entry.grid(row=" &amp; A21 &amp; ", column=1)"</f>
        <v xml:space="preserve">        self.birthday_entry.grid(row=7, column=1)</v>
      </c>
    </row>
    <row r="24" spans="1:2" x14ac:dyDescent="0.3">
      <c r="A24" t="s">
        <v>591</v>
      </c>
      <c r="B24" t="str">
        <f>"        tk.Label(self, text=""" &amp; A24 &amp; "   :  "").grid(row="&amp;A25&amp;", column=0)"</f>
        <v xml:space="preserve">        tk.Label(self, text="ที่อยู่เลขที่   :  ").grid(row=8, column=0)</v>
      </c>
    </row>
    <row r="25" spans="1:2" x14ac:dyDescent="0.3">
      <c r="A25">
        <f>A21+1</f>
        <v>8</v>
      </c>
      <c r="B25" t="s">
        <v>605</v>
      </c>
    </row>
    <row r="26" spans="1:2" x14ac:dyDescent="0.3">
      <c r="B26" t="str">
        <f>"        self.address_entry.grid(row=" &amp; A25 &amp; ", column=1)"</f>
        <v xml:space="preserve">        self.address_entry.grid(row=8, column=1)</v>
      </c>
    </row>
    <row r="28" spans="1:2" x14ac:dyDescent="0.3">
      <c r="A28" t="s">
        <v>592</v>
      </c>
      <c r="B28" t="str">
        <f>"        tk.Label(self, text=""" &amp; A28 &amp; "   :  "").grid(row="&amp;A29&amp;", column=0)"</f>
        <v xml:space="preserve">        tk.Label(self, text="ที่อยู่ (ต่อ)   :  ").grid(row=9, column=0)</v>
      </c>
    </row>
    <row r="29" spans="1:2" x14ac:dyDescent="0.3">
      <c r="A29">
        <f>A25+1</f>
        <v>9</v>
      </c>
      <c r="B29" t="s">
        <v>606</v>
      </c>
    </row>
    <row r="30" spans="1:2" x14ac:dyDescent="0.3">
      <c r="B30" t="str">
        <f>"        self.address_cont_entry.grid(row=" &amp; A29 &amp; ", column=1)"</f>
        <v xml:space="preserve">        self.address_cont_entry.grid(row=9, column=1)</v>
      </c>
    </row>
    <row r="32" spans="1:2" x14ac:dyDescent="0.3">
      <c r="A32" t="s">
        <v>593</v>
      </c>
      <c r="B32" t="str">
        <f>"        tk.Label(self, text=""" &amp; A32 &amp; "   :  "").grid(row="&amp;A33&amp;", column=0)"</f>
        <v xml:space="preserve">        tk.Label(self, text="ถนน   :  ").grid(row=10, column=0)</v>
      </c>
    </row>
    <row r="33" spans="1:2" x14ac:dyDescent="0.3">
      <c r="A33">
        <f>A29+1</f>
        <v>10</v>
      </c>
      <c r="B33" t="s">
        <v>607</v>
      </c>
    </row>
    <row r="34" spans="1:2" x14ac:dyDescent="0.3">
      <c r="B34" t="str">
        <f>"        self.address_road_entry.grid(row=" &amp; A33 &amp; ", column=1)"</f>
        <v xml:space="preserve">        self.address_road_entry.grid(row=10, column=1)</v>
      </c>
    </row>
    <row r="36" spans="1:2" x14ac:dyDescent="0.3">
      <c r="A36" t="s">
        <v>594</v>
      </c>
      <c r="B36" t="str">
        <f>"        tk.Label(self, text=""" &amp; A36 &amp; "   :  "").grid(row="&amp;A37&amp;", column=0)"</f>
        <v xml:space="preserve">        tk.Label(self, text="แขวง / ตำบล   :  ").grid(row=11, column=0)</v>
      </c>
    </row>
    <row r="37" spans="1:2" x14ac:dyDescent="0.3">
      <c r="A37">
        <f>A33+1</f>
        <v>11</v>
      </c>
      <c r="B37" t="s">
        <v>608</v>
      </c>
    </row>
    <row r="38" spans="1:2" x14ac:dyDescent="0.3">
      <c r="B38" t="str">
        <f>"        self.address_sub_province_entry.grid(row=" &amp; A37 &amp; ", column=1)"</f>
        <v xml:space="preserve">        self.address_sub_province_entry.grid(row=11, column=1)</v>
      </c>
    </row>
    <row r="40" spans="1:2" x14ac:dyDescent="0.3">
      <c r="A40" t="s">
        <v>595</v>
      </c>
      <c r="B40" t="str">
        <f>"        tk.Label(self, text=""" &amp; A40 &amp; "   :  "").grid(row="&amp;A41&amp;", column=0)"</f>
        <v xml:space="preserve">        tk.Label(self, text="เขต / อำเภอ   :  ").grid(row=12, column=0)</v>
      </c>
    </row>
    <row r="41" spans="1:2" x14ac:dyDescent="0.3">
      <c r="A41">
        <f>A37+1</f>
        <v>12</v>
      </c>
      <c r="B41" t="s">
        <v>609</v>
      </c>
    </row>
    <row r="42" spans="1:2" x14ac:dyDescent="0.3">
      <c r="B42" t="str">
        <f>"        self.address_province_entry.grid(row=" &amp; A41 &amp; ", column=1)"</f>
        <v xml:space="preserve">        self.address_province_entry.grid(row=12, column=1)</v>
      </c>
    </row>
    <row r="44" spans="1:2" x14ac:dyDescent="0.3">
      <c r="A44" t="s">
        <v>596</v>
      </c>
      <c r="B44" t="str">
        <f>"        tk.Label(self, text=""" &amp; A44 &amp; "   :  "").grid(row="&amp;A45&amp;", column=0)"</f>
        <v xml:space="preserve">        tk.Label(self, text="จังหวัด   :  ").grid(row=13, column=0)</v>
      </c>
    </row>
    <row r="45" spans="1:2" x14ac:dyDescent="0.3">
      <c r="A45">
        <f>A41+1</f>
        <v>13</v>
      </c>
      <c r="B45" t="s">
        <v>610</v>
      </c>
    </row>
    <row r="46" spans="1:2" x14ac:dyDescent="0.3">
      <c r="B46" t="str">
        <f>"        self.address_city_entry.grid(row=" &amp; A45 &amp; ", column=1)"</f>
        <v xml:space="preserve">        self.address_city_entry.grid(row=13, column=1)</v>
      </c>
    </row>
    <row r="48" spans="1:2" x14ac:dyDescent="0.3">
      <c r="A48" t="s">
        <v>597</v>
      </c>
      <c r="B48" t="str">
        <f>"        tk.Label(self, text=""" &amp; A48 &amp; "   :  "").grid(row="&amp;A49&amp;", column=0)"</f>
        <v xml:space="preserve">        tk.Label(self, text="เบอร์โทร   :  ").grid(row=14, column=0)</v>
      </c>
    </row>
    <row r="49" spans="1:2" x14ac:dyDescent="0.3">
      <c r="A49">
        <f>A45+1</f>
        <v>14</v>
      </c>
      <c r="B49" t="s">
        <v>611</v>
      </c>
    </row>
    <row r="50" spans="1:2" x14ac:dyDescent="0.3">
      <c r="B50" t="str">
        <f>"        self.phone_entry.grid(row=" &amp; A49 &amp; ", column=1)"</f>
        <v xml:space="preserve">        self.phone_entry.grid(row=14, column=1)</v>
      </c>
    </row>
    <row r="52" spans="1:2" x14ac:dyDescent="0.3">
      <c r="A52" t="s">
        <v>411</v>
      </c>
      <c r="B52" t="str">
        <f>"        tk.Label(self, text=""" &amp; A52 &amp; "   :  "").grid(row="&amp;A53&amp;", column=0)"</f>
        <v xml:space="preserve">        tk.Label(self, text="LineID   :  ").grid(row=15, column=0)</v>
      </c>
    </row>
    <row r="53" spans="1:2" x14ac:dyDescent="0.3">
      <c r="A53">
        <f>A49+1</f>
        <v>15</v>
      </c>
      <c r="B53" t="s">
        <v>612</v>
      </c>
    </row>
    <row r="54" spans="1:2" x14ac:dyDescent="0.3">
      <c r="B54" t="str">
        <f>"        self.lineID_entry.grid(row=" &amp; A53 &amp; ", column=1)"</f>
        <v xml:space="preserve">        self.lineID_entry.grid(row=15, column=1)</v>
      </c>
    </row>
    <row r="56" spans="1:2" x14ac:dyDescent="0.3">
      <c r="A56" t="s">
        <v>598</v>
      </c>
      <c r="B56" t="str">
        <f>"        tk.Label(self, text=""" &amp; A56 &amp; "   :  "").grid(row="&amp;A57&amp;", column=0)"</f>
        <v xml:space="preserve">        tk.Label(self, text="อาชีพ   :  ").grid(row=16, column=0)</v>
      </c>
    </row>
    <row r="57" spans="1:2" x14ac:dyDescent="0.3">
      <c r="A57">
        <f>A53+1</f>
        <v>16</v>
      </c>
      <c r="B57" t="s">
        <v>613</v>
      </c>
    </row>
    <row r="58" spans="1:2" x14ac:dyDescent="0.3">
      <c r="B58" t="str">
        <f>"        self.job_entry.grid(row=" &amp; A57 &amp; ", column=1)"</f>
        <v xml:space="preserve">        self.job_entry.grid(row=16, column=1)</v>
      </c>
    </row>
    <row r="60" spans="1:2" x14ac:dyDescent="0.3">
      <c r="A60" t="s">
        <v>599</v>
      </c>
      <c r="B60" t="str">
        <f>"        tk.Label(self, text=""" &amp; A60 &amp; "   :  "").grid(row="&amp;A61&amp;", column=0)"</f>
        <v xml:space="preserve">        tk.Label(self, text="ติดต่อฉุกเฉิน   :  ").grid(row=17, column=0)</v>
      </c>
    </row>
    <row r="61" spans="1:2" x14ac:dyDescent="0.3">
      <c r="A61">
        <f>A57+1</f>
        <v>17</v>
      </c>
      <c r="B61" t="s">
        <v>614</v>
      </c>
    </row>
    <row r="62" spans="1:2" x14ac:dyDescent="0.3">
      <c r="B62" t="str">
        <f>"        self.contact_entry.grid(row=" &amp; A61 &amp; ", column=1)"</f>
        <v xml:space="preserve">        self.contact_entry.grid(row=17, column=1)</v>
      </c>
    </row>
    <row r="64" spans="1:2" x14ac:dyDescent="0.3">
      <c r="A64" t="s">
        <v>600</v>
      </c>
      <c r="B64" t="str">
        <f>"        tk.Label(self, text=""" &amp; A64 &amp; "   :  "").grid(row="&amp;A65&amp;", column=0)"</f>
        <v xml:space="preserve">        tk.Label(self, text="วันที่   :  ").grid(row=18, column=0)</v>
      </c>
    </row>
    <row r="65" spans="1:2" x14ac:dyDescent="0.3">
      <c r="A65">
        <f>A61+1</f>
        <v>18</v>
      </c>
      <c r="B65" t="s">
        <v>615</v>
      </c>
    </row>
    <row r="66" spans="1:2" x14ac:dyDescent="0.3">
      <c r="B66" t="str">
        <f>"        self.register_date_entry.grid(row=" &amp; A65 &amp; ", column=1)"</f>
        <v xml:space="preserve">        self.register_date_entry.grid(row=18, column=1)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Sheet1</vt:lpstr>
      <vt:lpstr>Sheet2</vt:lpstr>
      <vt:lpstr>Sheet3</vt:lpstr>
      <vt:lpstr>FunNoo</vt:lpstr>
      <vt:lpstr>FunNooComma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yossayut darakamas</dc:creator>
  <cp:lastModifiedBy>yossayut darakamas</cp:lastModifiedBy>
  <dcterms:created xsi:type="dcterms:W3CDTF">2023-09-22T01:40:18Z</dcterms:created>
  <dcterms:modified xsi:type="dcterms:W3CDTF">2023-10-31T17:25:19Z</dcterms:modified>
</cp:coreProperties>
</file>