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4240" windowHeight="13140"/>
  </bookViews>
  <sheets>
    <sheet name="0505最后报表" sheetId="111" r:id="rId1"/>
    <sheet name="0505计算表" sheetId="110" r:id="rId2"/>
    <sheet name="0505企业自报" sheetId="109" r:id="rId3"/>
    <sheet name="0504最后报表" sheetId="108" r:id="rId4"/>
    <sheet name="0504计算表" sheetId="107" r:id="rId5"/>
    <sheet name="0504企业报表" sheetId="106" r:id="rId6"/>
    <sheet name="0503最后报表" sheetId="105" r:id="rId7"/>
    <sheet name="0503计算表" sheetId="104" r:id="rId8"/>
    <sheet name="0503企业自报表" sheetId="103" r:id="rId9"/>
    <sheet name="0502最后报表" sheetId="102" r:id="rId10"/>
    <sheet name="0502企业自报表" sheetId="100" r:id="rId11"/>
    <sheet name="0502计算表" sheetId="101" r:id="rId12"/>
    <sheet name="0501最后报表" sheetId="99" r:id="rId13"/>
    <sheet name="0501计算表" sheetId="98" r:id="rId14"/>
    <sheet name="0501企业自报" sheetId="97" r:id="rId15"/>
    <sheet name="0430最后报表" sheetId="96" r:id="rId16"/>
    <sheet name="0430计算表" sheetId="95" r:id="rId17"/>
    <sheet name="0430企业自报表" sheetId="94" r:id="rId18"/>
    <sheet name="0429最后报表" sheetId="92" r:id="rId19"/>
    <sheet name="0429计算表" sheetId="93" r:id="rId20"/>
    <sheet name="0429企业自报表" sheetId="91" r:id="rId21"/>
    <sheet name="0428最后报表" sheetId="90" r:id="rId22"/>
    <sheet name="0428企业自报表" sheetId="88" r:id="rId23"/>
    <sheet name="0428计算表" sheetId="89" r:id="rId24"/>
    <sheet name="0427最后报表" sheetId="87" r:id="rId25"/>
    <sheet name="0427企业自报表" sheetId="85" r:id="rId26"/>
    <sheet name="0427计算表" sheetId="86" r:id="rId27"/>
  </sheets>
  <definedNames>
    <definedName name="_xlnm._FilterDatabase" localSheetId="25" hidden="1">'0427企业自报表'!A7:X26</definedName>
    <definedName name="_xlnm._FilterDatabase" localSheetId="24" hidden="1">'0427最后报表'!A7:X26</definedName>
    <definedName name="_xlnm._FilterDatabase" localSheetId="22" hidden="1">'0428企业自报表'!A7:X26</definedName>
    <definedName name="_xlnm._FilterDatabase" localSheetId="21" hidden="1">'0428最后报表'!A7:X26</definedName>
    <definedName name="_xlnm._FilterDatabase" localSheetId="20" hidden="1">'0429企业自报表'!A7:X26</definedName>
    <definedName name="_xlnm._FilterDatabase" localSheetId="18" hidden="1">'0429最后报表'!A7:X26</definedName>
    <definedName name="_xlnm._FilterDatabase" localSheetId="17" hidden="1">'0430企业自报表'!A7:X26</definedName>
    <definedName name="_xlnm._FilterDatabase" localSheetId="15" hidden="1">'0430最后报表'!A7:X26</definedName>
    <definedName name="_xlnm._FilterDatabase" localSheetId="14" hidden="1">'0501企业自报'!A7:X26</definedName>
    <definedName name="_xlnm._FilterDatabase" localSheetId="12" hidden="1">'0501最后报表'!A7:X26</definedName>
    <definedName name="_xlnm._FilterDatabase" localSheetId="10" hidden="1">'0502企业自报表'!A7:X26</definedName>
    <definedName name="_xlnm._FilterDatabase" localSheetId="9" hidden="1">'0502最后报表'!A7:X26</definedName>
    <definedName name="_xlnm._FilterDatabase" localSheetId="8" hidden="1">'0503企业自报表'!A7:X26</definedName>
    <definedName name="_xlnm._FilterDatabase" localSheetId="6" hidden="1">'0503最后报表'!A7:X26</definedName>
    <definedName name="_xlnm._FilterDatabase" localSheetId="5" hidden="1">'0504企业报表'!A7:X26</definedName>
    <definedName name="_xlnm._FilterDatabase" localSheetId="3" hidden="1">'0504最后报表'!A7:X26</definedName>
    <definedName name="_xlnm._FilterDatabase" localSheetId="2" hidden="1">'0505企业自报'!A7:X26</definedName>
    <definedName name="_xlnm._FilterDatabase" localSheetId="0" hidden="1">'0505最后报表'!A7:X26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111" l="1"/>
  <c r="S13" i="111"/>
  <c r="S14" i="111"/>
  <c r="S15" i="111"/>
  <c r="S16" i="111"/>
  <c r="S18" i="111"/>
  <c r="S17" i="111"/>
  <c r="S19" i="111"/>
  <c r="S20" i="111"/>
  <c r="S22" i="111"/>
  <c r="S21" i="111"/>
  <c r="S23" i="111"/>
  <c r="S11" i="111"/>
  <c r="P12" i="111"/>
  <c r="P13" i="111"/>
  <c r="P14" i="111"/>
  <c r="P15" i="111"/>
  <c r="P16" i="111"/>
  <c r="P18" i="111"/>
  <c r="P17" i="111"/>
  <c r="P19" i="111"/>
  <c r="P20" i="111"/>
  <c r="P22" i="111"/>
  <c r="P21" i="111"/>
  <c r="P23" i="111"/>
  <c r="P11" i="111"/>
  <c r="M12" i="111"/>
  <c r="M13" i="111"/>
  <c r="M14" i="111"/>
  <c r="M15" i="111"/>
  <c r="M16" i="111"/>
  <c r="M18" i="111"/>
  <c r="M17" i="111"/>
  <c r="M19" i="111"/>
  <c r="M11" i="111"/>
  <c r="W30" i="111"/>
  <c r="V30" i="111"/>
  <c r="U30" i="111"/>
  <c r="T30" i="111"/>
  <c r="Q30" i="111"/>
  <c r="O30" i="111"/>
  <c r="N30" i="111"/>
  <c r="L30" i="111"/>
  <c r="K30" i="111"/>
  <c r="J30" i="111"/>
  <c r="I30" i="111"/>
  <c r="H30" i="111"/>
  <c r="G30" i="111"/>
  <c r="F30" i="111"/>
  <c r="E30" i="111"/>
  <c r="D30" i="111"/>
  <c r="C30" i="111"/>
  <c r="R30" i="111"/>
  <c r="H9" i="110"/>
  <c r="I9" i="110" s="1"/>
  <c r="L9" i="110" s="1"/>
  <c r="H7" i="110"/>
  <c r="H8" i="110"/>
  <c r="I8" i="110" s="1"/>
  <c r="L8" i="110" s="1"/>
  <c r="H12" i="110"/>
  <c r="I12" i="110" s="1"/>
  <c r="L12" i="110" s="1"/>
  <c r="L10" i="110"/>
  <c r="I10" i="110"/>
  <c r="I11" i="110"/>
  <c r="L11" i="110" s="1"/>
  <c r="I14" i="110"/>
  <c r="L14" i="110" s="1"/>
  <c r="I13" i="110"/>
  <c r="L13" i="110" s="1"/>
  <c r="I15" i="110"/>
  <c r="L15" i="110" s="1"/>
  <c r="I16" i="110"/>
  <c r="L16" i="110" s="1"/>
  <c r="I18" i="110"/>
  <c r="L18" i="110" s="1"/>
  <c r="I17" i="110"/>
  <c r="L17" i="110" s="1"/>
  <c r="I19" i="110"/>
  <c r="L19" i="110" s="1"/>
  <c r="I7" i="110"/>
  <c r="L7" i="110" s="1"/>
  <c r="W30" i="109"/>
  <c r="V30" i="109"/>
  <c r="U30" i="109"/>
  <c r="T30" i="109"/>
  <c r="Q30" i="109"/>
  <c r="O30" i="109"/>
  <c r="N30" i="109"/>
  <c r="L30" i="109"/>
  <c r="K30" i="109"/>
  <c r="J30" i="109"/>
  <c r="I30" i="109"/>
  <c r="H30" i="109"/>
  <c r="G30" i="109"/>
  <c r="F30" i="109"/>
  <c r="E30" i="109"/>
  <c r="D30" i="109"/>
  <c r="C30" i="109"/>
  <c r="M30" i="109"/>
  <c r="S30" i="109"/>
  <c r="P30" i="109"/>
  <c r="R9" i="109"/>
  <c r="R30" i="109" s="1"/>
  <c r="P30" i="111" l="1"/>
  <c r="M30" i="111"/>
  <c r="S30" i="111"/>
  <c r="R9" i="108"/>
  <c r="M12" i="108"/>
  <c r="M13" i="108"/>
  <c r="M16" i="108"/>
  <c r="M14" i="108"/>
  <c r="M15" i="108"/>
  <c r="M17" i="108"/>
  <c r="M18" i="108"/>
  <c r="M19" i="108"/>
  <c r="M21" i="108"/>
  <c r="M20" i="108"/>
  <c r="M22" i="108"/>
  <c r="M23" i="108"/>
  <c r="M11" i="108"/>
  <c r="P12" i="108"/>
  <c r="P13" i="108"/>
  <c r="P16" i="108"/>
  <c r="P14" i="108"/>
  <c r="P15" i="108"/>
  <c r="P17" i="108"/>
  <c r="P18" i="108"/>
  <c r="P19" i="108"/>
  <c r="P21" i="108"/>
  <c r="P20" i="108"/>
  <c r="P22" i="108"/>
  <c r="P23" i="108"/>
  <c r="P11" i="108"/>
  <c r="S12" i="108"/>
  <c r="S13" i="108"/>
  <c r="S16" i="108"/>
  <c r="S14" i="108"/>
  <c r="S15" i="108"/>
  <c r="S17" i="108"/>
  <c r="S18" i="108"/>
  <c r="S19" i="108"/>
  <c r="S21" i="108"/>
  <c r="S20" i="108"/>
  <c r="S22" i="108"/>
  <c r="S23" i="108"/>
  <c r="S11" i="108"/>
  <c r="S30" i="108" s="1"/>
  <c r="W30" i="108"/>
  <c r="V30" i="108"/>
  <c r="U30" i="108"/>
  <c r="T30" i="108"/>
  <c r="Q30" i="108"/>
  <c r="O30" i="108"/>
  <c r="N30" i="108"/>
  <c r="L30" i="108"/>
  <c r="K30" i="108"/>
  <c r="J30" i="108"/>
  <c r="I30" i="108"/>
  <c r="H30" i="108"/>
  <c r="G30" i="108"/>
  <c r="F30" i="108"/>
  <c r="E30" i="108"/>
  <c r="D30" i="108"/>
  <c r="C30" i="108"/>
  <c r="R30" i="108"/>
  <c r="G11" i="107"/>
  <c r="H11" i="107" s="1"/>
  <c r="K11" i="107" s="1"/>
  <c r="G9" i="107"/>
  <c r="H9" i="107" s="1"/>
  <c r="K9" i="107" s="1"/>
  <c r="G12" i="107"/>
  <c r="F8" i="107"/>
  <c r="H8" i="107"/>
  <c r="K8" i="107" s="1"/>
  <c r="H12" i="107"/>
  <c r="K12" i="107" s="1"/>
  <c r="H10" i="107"/>
  <c r="K10" i="107" s="1"/>
  <c r="H13" i="107"/>
  <c r="K13" i="107" s="1"/>
  <c r="H14" i="107"/>
  <c r="K14" i="107" s="1"/>
  <c r="H15" i="107"/>
  <c r="K15" i="107" s="1"/>
  <c r="H17" i="107"/>
  <c r="K17" i="107" s="1"/>
  <c r="H16" i="107"/>
  <c r="K16" i="107" s="1"/>
  <c r="H18" i="107"/>
  <c r="K18" i="107" s="1"/>
  <c r="H19" i="107"/>
  <c r="K19" i="107" s="1"/>
  <c r="H7" i="107"/>
  <c r="K7" i="107" s="1"/>
  <c r="W30" i="106"/>
  <c r="V30" i="106"/>
  <c r="U30" i="106"/>
  <c r="T30" i="106"/>
  <c r="Q30" i="106"/>
  <c r="O30" i="106"/>
  <c r="N30" i="106"/>
  <c r="L30" i="106"/>
  <c r="K30" i="106"/>
  <c r="J30" i="106"/>
  <c r="I30" i="106"/>
  <c r="H30" i="106"/>
  <c r="G30" i="106"/>
  <c r="F30" i="106"/>
  <c r="E30" i="106"/>
  <c r="D30" i="106"/>
  <c r="C30" i="106"/>
  <c r="M30" i="106"/>
  <c r="S30" i="106"/>
  <c r="P30" i="106"/>
  <c r="R9" i="106"/>
  <c r="R30" i="106" s="1"/>
  <c r="P30" i="108" l="1"/>
  <c r="M30" i="108"/>
  <c r="R9" i="105"/>
  <c r="S12" i="105" l="1"/>
  <c r="S13" i="105"/>
  <c r="S15" i="105"/>
  <c r="S14" i="105"/>
  <c r="S16" i="105"/>
  <c r="S17" i="105"/>
  <c r="S18" i="105"/>
  <c r="S19" i="105"/>
  <c r="S22" i="105"/>
  <c r="S20" i="105"/>
  <c r="S21" i="105"/>
  <c r="S23" i="105"/>
  <c r="S11" i="105"/>
  <c r="P12" i="105"/>
  <c r="P13" i="105"/>
  <c r="P15" i="105"/>
  <c r="P14" i="105"/>
  <c r="P16" i="105"/>
  <c r="P17" i="105"/>
  <c r="P18" i="105"/>
  <c r="P19" i="105"/>
  <c r="P22" i="105"/>
  <c r="P20" i="105"/>
  <c r="P21" i="105"/>
  <c r="P23" i="105"/>
  <c r="P11" i="105"/>
  <c r="M12" i="105"/>
  <c r="M13" i="105"/>
  <c r="M15" i="105"/>
  <c r="M14" i="105"/>
  <c r="M16" i="105"/>
  <c r="M17" i="105"/>
  <c r="M18" i="105"/>
  <c r="M19" i="105"/>
  <c r="M22" i="105"/>
  <c r="M20" i="105"/>
  <c r="M21" i="105"/>
  <c r="M23" i="105"/>
  <c r="M11" i="105"/>
  <c r="W30" i="105"/>
  <c r="V30" i="105"/>
  <c r="U30" i="105"/>
  <c r="T30" i="105"/>
  <c r="Q30" i="105"/>
  <c r="O30" i="105"/>
  <c r="N30" i="105"/>
  <c r="L30" i="105"/>
  <c r="K30" i="105"/>
  <c r="J30" i="105"/>
  <c r="I30" i="105"/>
  <c r="H30" i="105"/>
  <c r="G30" i="105"/>
  <c r="F30" i="105"/>
  <c r="E30" i="105"/>
  <c r="D30" i="105"/>
  <c r="C30" i="105"/>
  <c r="J21" i="104"/>
  <c r="I13" i="104"/>
  <c r="K13" i="104" s="1"/>
  <c r="N13" i="104" s="1"/>
  <c r="K14" i="104"/>
  <c r="N14" i="104" s="1"/>
  <c r="K16" i="104"/>
  <c r="N16" i="104" s="1"/>
  <c r="K15" i="104"/>
  <c r="N15" i="104" s="1"/>
  <c r="K17" i="104"/>
  <c r="N17" i="104" s="1"/>
  <c r="K18" i="104"/>
  <c r="N18" i="104" s="1"/>
  <c r="K19" i="104"/>
  <c r="N19" i="104" s="1"/>
  <c r="K20" i="104"/>
  <c r="N20" i="104" s="1"/>
  <c r="K21" i="104"/>
  <c r="N21" i="104" s="1"/>
  <c r="K22" i="104"/>
  <c r="N22" i="104" s="1"/>
  <c r="K23" i="104"/>
  <c r="N23" i="104" s="1"/>
  <c r="K24" i="104"/>
  <c r="N24" i="104" s="1"/>
  <c r="K12" i="104"/>
  <c r="N12" i="104" s="1"/>
  <c r="W30" i="103"/>
  <c r="V30" i="103"/>
  <c r="U30" i="103"/>
  <c r="T30" i="103"/>
  <c r="R30" i="103"/>
  <c r="Q30" i="103"/>
  <c r="O30" i="103"/>
  <c r="N30" i="103"/>
  <c r="M30" i="103"/>
  <c r="L30" i="103"/>
  <c r="K30" i="103"/>
  <c r="J30" i="103"/>
  <c r="I30" i="103"/>
  <c r="H30" i="103"/>
  <c r="G30" i="103"/>
  <c r="F30" i="103"/>
  <c r="E30" i="103"/>
  <c r="D30" i="103"/>
  <c r="C30" i="103"/>
  <c r="S30" i="103"/>
  <c r="P30" i="103"/>
  <c r="R9" i="103"/>
  <c r="R8" i="103"/>
  <c r="M30" i="105" l="1"/>
  <c r="P30" i="105"/>
  <c r="S30" i="105"/>
  <c r="R30" i="105"/>
  <c r="R9" i="102"/>
  <c r="R8" i="102"/>
  <c r="P12" i="102" l="1"/>
  <c r="P13" i="102"/>
  <c r="P14" i="102"/>
  <c r="P15" i="102"/>
  <c r="P16" i="102"/>
  <c r="P18" i="102"/>
  <c r="P17" i="102"/>
  <c r="P19" i="102"/>
  <c r="P22" i="102"/>
  <c r="P21" i="102"/>
  <c r="P23" i="102"/>
  <c r="P20" i="102"/>
  <c r="P11" i="102"/>
  <c r="S12" i="102"/>
  <c r="S13" i="102"/>
  <c r="S14" i="102"/>
  <c r="S15" i="102"/>
  <c r="S16" i="102"/>
  <c r="S18" i="102"/>
  <c r="S17" i="102"/>
  <c r="S19" i="102"/>
  <c r="S22" i="102"/>
  <c r="S21" i="102"/>
  <c r="S23" i="102"/>
  <c r="S20" i="102"/>
  <c r="S11" i="102"/>
  <c r="W30" i="102"/>
  <c r="V30" i="102"/>
  <c r="U30" i="102"/>
  <c r="T30" i="102"/>
  <c r="Q30" i="102"/>
  <c r="O30" i="102"/>
  <c r="N30" i="102"/>
  <c r="M30" i="102"/>
  <c r="L30" i="102"/>
  <c r="K30" i="102"/>
  <c r="J30" i="102"/>
  <c r="I30" i="102"/>
  <c r="H30" i="102"/>
  <c r="G30" i="102"/>
  <c r="F30" i="102"/>
  <c r="E30" i="102"/>
  <c r="D30" i="102"/>
  <c r="C30" i="102"/>
  <c r="R30" i="102"/>
  <c r="F6" i="101"/>
  <c r="H6" i="101" s="1"/>
  <c r="K6" i="101" s="1"/>
  <c r="F7" i="101"/>
  <c r="H7" i="101" s="1"/>
  <c r="K7" i="101" s="1"/>
  <c r="F8" i="101"/>
  <c r="H8" i="101" s="1"/>
  <c r="K8" i="101" s="1"/>
  <c r="F11" i="101"/>
  <c r="H11" i="101" s="1"/>
  <c r="K11" i="101" s="1"/>
  <c r="F17" i="101"/>
  <c r="H17" i="101" s="1"/>
  <c r="K17" i="101" s="1"/>
  <c r="F16" i="101"/>
  <c r="H16" i="101" s="1"/>
  <c r="K16" i="101" s="1"/>
  <c r="F15" i="101"/>
  <c r="H15" i="101" s="1"/>
  <c r="K15" i="101" s="1"/>
  <c r="H9" i="101"/>
  <c r="K9" i="101" s="1"/>
  <c r="H10" i="101"/>
  <c r="K10" i="101" s="1"/>
  <c r="H13" i="101"/>
  <c r="K13" i="101" s="1"/>
  <c r="H12" i="101"/>
  <c r="K12" i="101" s="1"/>
  <c r="H14" i="101"/>
  <c r="K14" i="101" s="1"/>
  <c r="H18" i="101"/>
  <c r="K18" i="101" s="1"/>
  <c r="P30" i="102" l="1"/>
  <c r="S30" i="102"/>
  <c r="R9" i="100"/>
  <c r="W30" i="100" l="1"/>
  <c r="V30" i="100"/>
  <c r="U30" i="100"/>
  <c r="T30" i="100"/>
  <c r="Q30" i="100"/>
  <c r="O30" i="100"/>
  <c r="N30" i="100"/>
  <c r="L30" i="100"/>
  <c r="K30" i="100"/>
  <c r="J30" i="100"/>
  <c r="I30" i="100"/>
  <c r="H30" i="100"/>
  <c r="G30" i="100"/>
  <c r="F30" i="100"/>
  <c r="E30" i="100"/>
  <c r="D30" i="100"/>
  <c r="C30" i="100"/>
  <c r="M30" i="100"/>
  <c r="S30" i="100"/>
  <c r="P30" i="100"/>
  <c r="R30" i="100"/>
  <c r="R8" i="99" l="1"/>
  <c r="M14" i="99" l="1"/>
  <c r="M18" i="99"/>
  <c r="M16" i="99"/>
  <c r="M17" i="99"/>
  <c r="M15" i="99"/>
  <c r="M19" i="99"/>
  <c r="M23" i="99"/>
  <c r="M13" i="99"/>
  <c r="P12" i="99"/>
  <c r="P13" i="99"/>
  <c r="P14" i="99"/>
  <c r="P18" i="99"/>
  <c r="P16" i="99"/>
  <c r="P17" i="99"/>
  <c r="P15" i="99"/>
  <c r="P11" i="99"/>
  <c r="S12" i="99"/>
  <c r="S13" i="99"/>
  <c r="S14" i="99"/>
  <c r="S18" i="99"/>
  <c r="S16" i="99"/>
  <c r="S17" i="99"/>
  <c r="S15" i="99"/>
  <c r="S19" i="99"/>
  <c r="S23" i="99"/>
  <c r="S22" i="99"/>
  <c r="S20" i="99"/>
  <c r="S11" i="99"/>
  <c r="W30" i="99"/>
  <c r="V30" i="99"/>
  <c r="U30" i="99"/>
  <c r="T30" i="99"/>
  <c r="Q30" i="99"/>
  <c r="O30" i="99"/>
  <c r="N30" i="99"/>
  <c r="L30" i="99"/>
  <c r="K30" i="99"/>
  <c r="J30" i="99"/>
  <c r="I30" i="99"/>
  <c r="H30" i="99"/>
  <c r="G30" i="99"/>
  <c r="F30" i="99"/>
  <c r="E30" i="99"/>
  <c r="D30" i="99"/>
  <c r="C30" i="99"/>
  <c r="R9" i="99"/>
  <c r="R30" i="99" s="1"/>
  <c r="H5" i="98"/>
  <c r="I5" i="98" s="1"/>
  <c r="L5" i="98" s="1"/>
  <c r="L10" i="98"/>
  <c r="I6" i="98"/>
  <c r="L6" i="98" s="1"/>
  <c r="I7" i="98"/>
  <c r="L7" i="98" s="1"/>
  <c r="I8" i="98"/>
  <c r="L8" i="98" s="1"/>
  <c r="I12" i="98"/>
  <c r="L12" i="98" s="1"/>
  <c r="I10" i="98"/>
  <c r="I11" i="98"/>
  <c r="L11" i="98" s="1"/>
  <c r="I9" i="98"/>
  <c r="L9" i="98" s="1"/>
  <c r="I13" i="98"/>
  <c r="L13" i="98" s="1"/>
  <c r="P30" i="99" l="1"/>
  <c r="S30" i="99"/>
  <c r="M30" i="99"/>
  <c r="R9" i="97"/>
  <c r="W30" i="97"/>
  <c r="V30" i="97"/>
  <c r="U30" i="97"/>
  <c r="Q30" i="97"/>
  <c r="O30" i="97"/>
  <c r="M30" i="97"/>
  <c r="L30" i="97"/>
  <c r="K30" i="97"/>
  <c r="J30" i="97"/>
  <c r="I30" i="97"/>
  <c r="H30" i="97"/>
  <c r="G30" i="97"/>
  <c r="F30" i="97"/>
  <c r="E30" i="97"/>
  <c r="D30" i="97"/>
  <c r="C30" i="97"/>
  <c r="N30" i="97"/>
  <c r="T30" i="97"/>
  <c r="P30" i="97"/>
  <c r="S30" i="97"/>
  <c r="R30" i="97" l="1"/>
  <c r="R8" i="96"/>
  <c r="S8" i="96" s="1"/>
  <c r="S30" i="96" s="1"/>
  <c r="N14" i="96"/>
  <c r="N16" i="96"/>
  <c r="N15" i="96"/>
  <c r="N18" i="96"/>
  <c r="N17" i="96"/>
  <c r="N13" i="96"/>
  <c r="P12" i="96"/>
  <c r="P13" i="96"/>
  <c r="P14" i="96"/>
  <c r="P16" i="96"/>
  <c r="P15" i="96"/>
  <c r="P18" i="96"/>
  <c r="P17" i="96"/>
  <c r="P19" i="96"/>
  <c r="P11" i="96"/>
  <c r="T20" i="96"/>
  <c r="T26" i="96"/>
  <c r="T25" i="96"/>
  <c r="T24" i="96"/>
  <c r="T23" i="96"/>
  <c r="T21" i="96"/>
  <c r="T22" i="96"/>
  <c r="T19" i="96"/>
  <c r="T17" i="96"/>
  <c r="T18" i="96"/>
  <c r="T15" i="96"/>
  <c r="T16" i="96"/>
  <c r="T14" i="96"/>
  <c r="T13" i="96"/>
  <c r="T12" i="96"/>
  <c r="W30" i="96"/>
  <c r="V30" i="96"/>
  <c r="U30" i="96"/>
  <c r="Q30" i="96"/>
  <c r="O30" i="96"/>
  <c r="L30" i="96"/>
  <c r="K30" i="96"/>
  <c r="J30" i="96"/>
  <c r="I30" i="96"/>
  <c r="H30" i="96"/>
  <c r="G30" i="96"/>
  <c r="F30" i="96"/>
  <c r="E30" i="96"/>
  <c r="D30" i="96"/>
  <c r="C30" i="96"/>
  <c r="R9" i="96"/>
  <c r="R30" i="96" s="1"/>
  <c r="H12" i="95"/>
  <c r="H14" i="95"/>
  <c r="I14" i="95" s="1"/>
  <c r="L14" i="95" s="1"/>
  <c r="G8" i="95"/>
  <c r="I8" i="95" s="1"/>
  <c r="L8" i="95" s="1"/>
  <c r="H9" i="95"/>
  <c r="I9" i="95" s="1"/>
  <c r="L9" i="95" s="1"/>
  <c r="G10" i="95"/>
  <c r="I10" i="95" s="1"/>
  <c r="L10" i="95" s="1"/>
  <c r="I11" i="95"/>
  <c r="L11" i="95" s="1"/>
  <c r="I13" i="95"/>
  <c r="L13" i="95" s="1"/>
  <c r="I12" i="95"/>
  <c r="L12" i="95" s="1"/>
  <c r="I16" i="95"/>
  <c r="L16" i="95" s="1"/>
  <c r="R9" i="94"/>
  <c r="W30" i="94"/>
  <c r="V30" i="94"/>
  <c r="U30" i="94"/>
  <c r="T30" i="94"/>
  <c r="S30" i="94"/>
  <c r="R30" i="94"/>
  <c r="Q30" i="94"/>
  <c r="P30" i="94"/>
  <c r="O30" i="94"/>
  <c r="N30" i="94"/>
  <c r="M30" i="94"/>
  <c r="L30" i="94"/>
  <c r="K30" i="94"/>
  <c r="J30" i="94"/>
  <c r="I30" i="94"/>
  <c r="H30" i="94"/>
  <c r="G30" i="94"/>
  <c r="F30" i="94"/>
  <c r="E30" i="94"/>
  <c r="D30" i="94"/>
  <c r="C30" i="94"/>
  <c r="P30" i="96" l="1"/>
  <c r="T30" i="96"/>
  <c r="O30" i="92"/>
  <c r="L30" i="92"/>
  <c r="S30" i="92"/>
  <c r="H17" i="93"/>
  <c r="J17" i="93" s="1"/>
  <c r="M17" i="93" s="1"/>
  <c r="H16" i="93"/>
  <c r="J16" i="93"/>
  <c r="M16" i="93" s="1"/>
  <c r="J18" i="93"/>
  <c r="M18" i="93" s="1"/>
  <c r="J19" i="93"/>
  <c r="M19" i="93" s="1"/>
  <c r="J20" i="93"/>
  <c r="M20" i="93" s="1"/>
  <c r="J21" i="93"/>
  <c r="M21" i="93" s="1"/>
  <c r="J22" i="93"/>
  <c r="M22" i="93" s="1"/>
  <c r="J23" i="93"/>
  <c r="M23" i="93" s="1"/>
  <c r="J15" i="93"/>
  <c r="M15" i="93" s="1"/>
  <c r="W30" i="92"/>
  <c r="V30" i="92"/>
  <c r="U30" i="92"/>
  <c r="T30" i="92"/>
  <c r="Q30" i="92"/>
  <c r="P30" i="92"/>
  <c r="N30" i="92"/>
  <c r="M30" i="92"/>
  <c r="K30" i="92"/>
  <c r="J30" i="92"/>
  <c r="I30" i="92"/>
  <c r="H30" i="92"/>
  <c r="G30" i="92"/>
  <c r="F30" i="92"/>
  <c r="E30" i="92"/>
  <c r="D30" i="92"/>
  <c r="C30" i="92"/>
  <c r="R9" i="91"/>
  <c r="R30" i="92" l="1"/>
  <c r="W30" i="91"/>
  <c r="V30" i="91"/>
  <c r="U30" i="91"/>
  <c r="S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T30" i="91"/>
  <c r="R30" i="91"/>
  <c r="H18" i="89"/>
  <c r="K18" i="89" s="1"/>
  <c r="R8" i="90"/>
  <c r="N12" i="90"/>
  <c r="N13" i="90"/>
  <c r="N14" i="90"/>
  <c r="N16" i="90"/>
  <c r="N15" i="90"/>
  <c r="N17" i="90"/>
  <c r="N19" i="90"/>
  <c r="N11" i="90"/>
  <c r="T12" i="90"/>
  <c r="T13" i="90"/>
  <c r="T14" i="90"/>
  <c r="T16" i="90"/>
  <c r="T15" i="90"/>
  <c r="T17" i="90"/>
  <c r="T19" i="90"/>
  <c r="T11" i="90"/>
  <c r="W30" i="90"/>
  <c r="V30" i="90"/>
  <c r="U30" i="90"/>
  <c r="S30" i="90"/>
  <c r="Q30" i="90"/>
  <c r="P30" i="90"/>
  <c r="O30" i="90"/>
  <c r="M30" i="90"/>
  <c r="L30" i="90"/>
  <c r="K30" i="90"/>
  <c r="J30" i="90"/>
  <c r="I30" i="90"/>
  <c r="H30" i="90"/>
  <c r="G30" i="90"/>
  <c r="F30" i="90"/>
  <c r="E30" i="90"/>
  <c r="D30" i="90"/>
  <c r="C30" i="90"/>
  <c r="R9" i="90"/>
  <c r="H13" i="89"/>
  <c r="K13" i="89" s="1"/>
  <c r="H14" i="89"/>
  <c r="H16" i="89"/>
  <c r="K16" i="89" s="1"/>
  <c r="H15" i="89"/>
  <c r="K15" i="89" s="1"/>
  <c r="H17" i="89"/>
  <c r="K17" i="89" s="1"/>
  <c r="H11" i="89"/>
  <c r="K11" i="89" s="1"/>
  <c r="G19" i="89"/>
  <c r="H19" i="89" s="1"/>
  <c r="F12" i="89"/>
  <c r="H12" i="89" s="1"/>
  <c r="K12" i="89" s="1"/>
  <c r="K14" i="89"/>
  <c r="N30" i="90" l="1"/>
  <c r="R30" i="90"/>
  <c r="T30" i="90"/>
  <c r="K19" i="89"/>
  <c r="R9" i="88" l="1"/>
  <c r="W30" i="88"/>
  <c r="V30" i="88"/>
  <c r="U30" i="88"/>
  <c r="T30" i="88"/>
  <c r="Q30" i="88"/>
  <c r="P30" i="88"/>
  <c r="O30" i="88"/>
  <c r="N30" i="88"/>
  <c r="M30" i="88"/>
  <c r="K30" i="88"/>
  <c r="J30" i="88"/>
  <c r="I30" i="88"/>
  <c r="H30" i="88"/>
  <c r="G30" i="88"/>
  <c r="F30" i="88"/>
  <c r="E30" i="88"/>
  <c r="D30" i="88"/>
  <c r="C30" i="88"/>
  <c r="S30" i="88"/>
  <c r="R30" i="88"/>
  <c r="L30" i="88"/>
  <c r="R19" i="87"/>
  <c r="L19" i="87"/>
  <c r="S18" i="87"/>
  <c r="S17" i="87"/>
  <c r="S15" i="87"/>
  <c r="S16" i="87"/>
  <c r="S14" i="87"/>
  <c r="S13" i="87"/>
  <c r="W30" i="87"/>
  <c r="V30" i="87"/>
  <c r="U30" i="87"/>
  <c r="T30" i="87"/>
  <c r="Q30" i="87"/>
  <c r="P30" i="87"/>
  <c r="O30" i="87"/>
  <c r="N30" i="87"/>
  <c r="M30" i="87"/>
  <c r="K30" i="87"/>
  <c r="J30" i="87"/>
  <c r="I30" i="87"/>
  <c r="H30" i="87"/>
  <c r="G30" i="87"/>
  <c r="F30" i="87"/>
  <c r="E30" i="87"/>
  <c r="D30" i="87"/>
  <c r="C30" i="87"/>
  <c r="R9" i="87"/>
  <c r="L8" i="87"/>
  <c r="R8" i="87" s="1"/>
  <c r="I19" i="86"/>
  <c r="K19" i="86" s="1"/>
  <c r="N19" i="86" s="1"/>
  <c r="K20" i="86"/>
  <c r="N20" i="86" s="1"/>
  <c r="K21" i="86"/>
  <c r="N21" i="86" s="1"/>
  <c r="K23" i="86"/>
  <c r="N23" i="86" s="1"/>
  <c r="K22" i="86"/>
  <c r="N22" i="86" s="1"/>
  <c r="K24" i="86"/>
  <c r="N24" i="86" s="1"/>
  <c r="K25" i="86"/>
  <c r="N25" i="86" s="1"/>
  <c r="K18" i="86"/>
  <c r="N18" i="86" s="1"/>
  <c r="L8" i="85"/>
  <c r="L30" i="85" s="1"/>
  <c r="R9" i="85"/>
  <c r="W30" i="85"/>
  <c r="V30" i="85"/>
  <c r="U30" i="85"/>
  <c r="T30" i="85"/>
  <c r="Q30" i="85"/>
  <c r="P30" i="85"/>
  <c r="O30" i="85"/>
  <c r="N30" i="85"/>
  <c r="K30" i="85"/>
  <c r="J30" i="85"/>
  <c r="I30" i="85"/>
  <c r="H30" i="85"/>
  <c r="G30" i="85"/>
  <c r="F30" i="85"/>
  <c r="E30" i="85"/>
  <c r="D30" i="85"/>
  <c r="C30" i="85"/>
  <c r="S30" i="85"/>
  <c r="M30" i="85"/>
  <c r="R8" i="85" l="1"/>
  <c r="R30" i="85" s="1"/>
  <c r="R30" i="87"/>
  <c r="S30" i="87"/>
  <c r="L30" i="87"/>
  <c r="I15" i="95" l="1"/>
  <c r="L15" i="95" s="1"/>
  <c r="N30" i="96"/>
  <c r="M11" i="96"/>
  <c r="M30" i="96" s="1"/>
</calcChain>
</file>

<file path=xl/sharedStrings.xml><?xml version="1.0" encoding="utf-8"?>
<sst xmlns="http://schemas.openxmlformats.org/spreadsheetml/2006/main" count="2081" uniqueCount="105">
  <si>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</si>
  <si>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</si>
  <si>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</si>
  <si>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</si>
  <si>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</si>
  <si>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</si>
  <si>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</si>
  <si>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</si>
  <si>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</si>
  <si>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</si>
  <si>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</si>
  <si>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</si>
  <si>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</si>
  <si>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</si>
  <si>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</si>
  <si>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family val="3"/>
        <charset val="134"/>
      </rPr>
      <t xml:space="preserve"> </t>
    </r>
    <r>
      <rPr>
        <b/>
        <sz val="12"/>
        <rFont val="华文宋体"/>
        <family val="3"/>
        <charset val="134"/>
      </rPr>
      <t>耐储菜</t>
    </r>
    <phoneticPr fontId="0" type="noConversion"/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</si>
  <si>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</si>
  <si>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</si>
  <si>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</si>
  <si>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</si>
  <si>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</si>
  <si>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</si>
  <si>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</si>
  <si>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</si>
  <si>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</si>
  <si>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</si>
  <si>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</si>
  <si>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</si>
  <si>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</si>
  <si>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</si>
  <si>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</si>
  <si>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</si>
  <si>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</si>
  <si>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</si>
  <si>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</si>
  <si>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</si>
  <si>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</si>
  <si>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</si>
  <si>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合计</t>
  </si>
  <si>
    <t>营业</t>
    <phoneticPr fontId="0" type="noConversion"/>
  </si>
  <si>
    <t>营业</t>
    <phoneticPr fontId="19" type="noConversion"/>
  </si>
  <si>
    <t>营业</t>
    <phoneticPr fontId="22" type="noConversion"/>
  </si>
  <si>
    <t>供销社</t>
    <phoneticPr fontId="19" type="noConversion"/>
  </si>
  <si>
    <t>货源地</t>
    <phoneticPr fontId="24" type="noConversion"/>
  </si>
  <si>
    <t>进货渠道</t>
    <phoneticPr fontId="24" type="noConversion"/>
  </si>
  <si>
    <t>辽宁、河北、山东、内蒙古、湖南、河南、四川、福建、北京、云南、广东、浙江等</t>
  </si>
  <si>
    <t>产地直发</t>
  </si>
  <si>
    <t>辽宁、山东寿光、河南、河北、内蒙、黑龙江、福建、四川</t>
  </si>
  <si>
    <t>河北高碑店、山东聊城、内蒙</t>
  </si>
  <si>
    <t>市场采购、产地直发</t>
  </si>
  <si>
    <t>北京、山东、沈阳（目前以北京为主）</t>
  </si>
  <si>
    <t>批发市场采购</t>
  </si>
  <si>
    <t>全国各地产地、北京</t>
  </si>
  <si>
    <t>全国各地产地直发（占六成）；北京新发地市场采购（占四成）；</t>
  </si>
  <si>
    <t>山东、北京、河北</t>
  </si>
  <si>
    <t>北京、哈尔滨</t>
  </si>
  <si>
    <t>北京产地直发；哈尔滨市场采购</t>
  </si>
  <si>
    <t>山东、福建、湖北、云南、黑龙江、甘肃</t>
  </si>
  <si>
    <t>昨库存</t>
  </si>
  <si>
    <t>进</t>
  </si>
  <si>
    <t>销</t>
  </si>
  <si>
    <t>计算出今日库存</t>
  </si>
  <si>
    <t>企业自己报送库存</t>
  </si>
  <si>
    <t>各城区、开发区自采</t>
    <phoneticPr fontId="19" type="noConversion"/>
  </si>
  <si>
    <t>各城区接受
省内市州驰援</t>
  </si>
  <si>
    <t>市级政府自采</t>
  </si>
  <si>
    <t>供销社</t>
  </si>
  <si>
    <t>关停</t>
    <phoneticPr fontId="19" type="noConversion"/>
  </si>
  <si>
    <t>做差 计算出数-企业自报</t>
  </si>
  <si>
    <t>修正前</t>
    <phoneticPr fontId="19" type="noConversion"/>
  </si>
  <si>
    <t>修正后</t>
    <phoneticPr fontId="19" type="noConversion"/>
  </si>
  <si>
    <t>4月27日长春市重点直采保供企业生活物资统计表</t>
    <phoneticPr fontId="0" type="noConversion"/>
  </si>
  <si>
    <t>4月28日长春市重点直采保供企业生活物资统计表</t>
    <phoneticPr fontId="0" type="noConversion"/>
  </si>
  <si>
    <t>欧亚卖场</t>
    <phoneticPr fontId="19" type="noConversion"/>
  </si>
  <si>
    <t>4月29日长春市重点直采保供企业生活物资统计表</t>
    <phoneticPr fontId="0" type="noConversion"/>
  </si>
  <si>
    <t>宽城店4.29日第一天营业；净月店未营业。</t>
    <phoneticPr fontId="19" type="noConversion"/>
  </si>
  <si>
    <t>预计5月1日营业。</t>
    <phoneticPr fontId="19" type="noConversion"/>
  </si>
  <si>
    <t>还需消杀，暂未营业。</t>
    <phoneticPr fontId="19" type="noConversion"/>
  </si>
  <si>
    <t>营业（仅有创业大街店数据）</t>
    <phoneticPr fontId="19" type="noConversion"/>
  </si>
  <si>
    <t>沈阳、河北高碑店</t>
  </si>
  <si>
    <t>批发市场采购</t>
    <phoneticPr fontId="19" type="noConversion"/>
  </si>
  <si>
    <t>沈阳</t>
    <phoneticPr fontId="19" type="noConversion"/>
  </si>
  <si>
    <t>营业，联系不上</t>
    <phoneticPr fontId="19" type="noConversion"/>
  </si>
  <si>
    <t>4月30日长春市重点直采保供企业生活物资统计表</t>
    <phoneticPr fontId="0" type="noConversion"/>
  </si>
  <si>
    <t>营业，宽城店数据，净月店没营业</t>
    <phoneticPr fontId="19" type="noConversion"/>
  </si>
  <si>
    <t xml:space="preserve">0
</t>
  </si>
  <si>
    <t>计算的门店库存，大库库存没加进去。</t>
    <phoneticPr fontId="19" type="noConversion"/>
  </si>
  <si>
    <t>5月1日长春市重点直采保供企业生活物资统计表</t>
    <phoneticPr fontId="0" type="noConversion"/>
  </si>
  <si>
    <t xml:space="preserve">12.65
</t>
  </si>
  <si>
    <t>营业</t>
    <phoneticPr fontId="19" type="noConversion"/>
  </si>
  <si>
    <t>修正前</t>
    <phoneticPr fontId="19" type="noConversion"/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</si>
  <si>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</t>
    </r>
    <phoneticPr fontId="19" type="noConversion"/>
  </si>
  <si>
    <t>白雪：报送数据是实打实交易数据，场内库存数据。我们计算出来的数据与企业报送数据差额，在于有的货车拉货过来就拉出了。。。。费解</t>
    <phoneticPr fontId="19" type="noConversion"/>
  </si>
  <si>
    <t>营业，宽城店数据，净月店没营业</t>
    <phoneticPr fontId="19" type="noConversion"/>
  </si>
  <si>
    <t>营业</t>
    <phoneticPr fontId="19" type="noConversion"/>
  </si>
  <si>
    <t>5月2日长春市重点直采保供企业生活物资统计表</t>
    <phoneticPr fontId="0" type="noConversion"/>
  </si>
  <si>
    <t>营业，宽城店数据，净月店5月3日营业</t>
    <phoneticPr fontId="19" type="noConversion"/>
  </si>
  <si>
    <t>5月3日长春市重点直采保供企业生活物资统计表</t>
    <phoneticPr fontId="0" type="noConversion"/>
  </si>
  <si>
    <t>修正后</t>
    <phoneticPr fontId="19" type="noConversion"/>
  </si>
  <si>
    <t>5月4日长春市重点直采保供企业生活物资统计表</t>
    <phoneticPr fontId="0" type="noConversion"/>
  </si>
  <si>
    <t xml:space="preserve">5.00
</t>
  </si>
  <si>
    <t>营业</t>
    <phoneticPr fontId="19" type="noConversion"/>
  </si>
  <si>
    <t>5月5日长春市重点直采保供企业生活物资统计表</t>
    <phoneticPr fontId="0" type="noConversion"/>
  </si>
  <si>
    <t xml:space="preserve">2
</t>
  </si>
  <si>
    <t>修正后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</si>
</sst>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7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12"/>
      <name val="仿宋_GB2312"/>
      <family val="3"/>
      <charset val="134"/>
    </font>
    <font>
      <sz val="12"/>
      <color rgb="FFFF0000"/>
      <name val="仿宋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FECE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82"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176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 wrapText="1"/>
      <protection locked="0"/>
    </xf>
    <xf numFmtId="176" fontId="23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176" fontId="20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176" fontId="21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/>
    </xf>
    <xf numFmtId="176" fontId="2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0" fillId="5" borderId="0" xfId="0" applyFill="1" applyAlignment="1">
      <alignment vertical="center"/>
    </xf>
    <xf numFmtId="0" fontId="14" fillId="5" borderId="0" xfId="0" applyFont="1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76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0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4" fillId="0" borderId="0" xfId="0" quotePrefix="1" applyFont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0" fillId="6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colors>
    <mruColors>
      <color rgb="FFFBFECE"/>
      <color rgb="FFFDFEEC"/>
      <color rgb="FFF2F7FC"/>
      <color rgb="FFFCF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tabSelected="1" view="pageBreakPreview" zoomScale="87" zoomScaleSheetLayoutView="87"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S38" sqref="S38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102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3">
        <v>297.26</v>
      </c>
      <c r="S8" s="17">
        <v>297.26</v>
      </c>
      <c r="T8" s="17">
        <v>0</v>
      </c>
      <c r="U8" s="17">
        <v>0</v>
      </c>
      <c r="V8" s="17">
        <v>0</v>
      </c>
      <c r="W8" s="17">
        <v>0</v>
      </c>
      <c r="X8" s="18"/>
      <c r="Y8" s="56"/>
      <c r="Z8" s="56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290</v>
      </c>
      <c r="M9" s="17">
        <v>290</v>
      </c>
      <c r="N9" s="17">
        <v>0</v>
      </c>
      <c r="O9" s="17">
        <v>0</v>
      </c>
      <c r="P9" s="17">
        <v>0</v>
      </c>
      <c r="Q9" s="17">
        <v>0</v>
      </c>
      <c r="R9" s="43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8"/>
      <c r="Y9" s="56"/>
      <c r="Z9" s="56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6"/>
      <c r="Z10" s="56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31.75</v>
      </c>
      <c r="M11" s="22">
        <f>L11-N11</f>
        <v>31.75</v>
      </c>
      <c r="N11" s="22">
        <v>0</v>
      </c>
      <c r="O11" s="22">
        <v>51.75</v>
      </c>
      <c r="P11" s="22">
        <f>O11-Q11</f>
        <v>51.75</v>
      </c>
      <c r="Q11" s="22">
        <v>0</v>
      </c>
      <c r="R11" s="44">
        <v>220</v>
      </c>
      <c r="S11" s="22">
        <f>R11-T11</f>
        <v>220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183</v>
      </c>
      <c r="M12" s="22">
        <f t="shared" ref="M12:M19" si="0">L12-N12</f>
        <v>183</v>
      </c>
      <c r="N12" s="22">
        <v>0</v>
      </c>
      <c r="O12" s="22">
        <v>15.2</v>
      </c>
      <c r="P12" s="22">
        <f t="shared" ref="P12:P23" si="1">O12-Q12</f>
        <v>15.2</v>
      </c>
      <c r="Q12" s="22">
        <v>0</v>
      </c>
      <c r="R12" s="44">
        <v>665.2</v>
      </c>
      <c r="S12" s="22">
        <f t="shared" ref="S12:S23" si="2">R12-T12</f>
        <v>665.2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34.79</v>
      </c>
      <c r="D13" s="22">
        <v>35</v>
      </c>
      <c r="E13" s="22">
        <v>556.13</v>
      </c>
      <c r="F13" s="22">
        <v>31.97</v>
      </c>
      <c r="G13" s="22">
        <v>138</v>
      </c>
      <c r="H13" s="22">
        <v>231.2</v>
      </c>
      <c r="I13" s="22">
        <v>6.73</v>
      </c>
      <c r="J13" s="22">
        <v>0</v>
      </c>
      <c r="K13" s="22">
        <v>120.07</v>
      </c>
      <c r="L13" s="22">
        <v>38.83</v>
      </c>
      <c r="M13" s="22">
        <f t="shared" si="0"/>
        <v>6.7100000000000009</v>
      </c>
      <c r="N13" s="22">
        <v>32.119999999999997</v>
      </c>
      <c r="O13" s="22">
        <v>44.31</v>
      </c>
      <c r="P13" s="22">
        <f t="shared" si="1"/>
        <v>30.200000000000003</v>
      </c>
      <c r="Q13" s="22">
        <v>14.11</v>
      </c>
      <c r="R13" s="44">
        <v>385.8</v>
      </c>
      <c r="S13" s="22">
        <f t="shared" si="2"/>
        <v>223.3</v>
      </c>
      <c r="T13" s="22">
        <v>162.5</v>
      </c>
      <c r="U13" s="22">
        <v>13.42</v>
      </c>
      <c r="V13" s="22">
        <v>10.36</v>
      </c>
      <c r="W13" s="23">
        <v>22.75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5</v>
      </c>
      <c r="D14" s="22">
        <v>10</v>
      </c>
      <c r="E14" s="22">
        <v>105</v>
      </c>
      <c r="F14" s="22">
        <v>4</v>
      </c>
      <c r="G14" s="22">
        <v>6</v>
      </c>
      <c r="H14" s="22">
        <v>52</v>
      </c>
      <c r="I14" s="22">
        <v>5</v>
      </c>
      <c r="J14" s="22">
        <v>10</v>
      </c>
      <c r="K14" s="22">
        <v>93</v>
      </c>
      <c r="L14" s="22">
        <v>15</v>
      </c>
      <c r="M14" s="22">
        <f t="shared" si="0"/>
        <v>5</v>
      </c>
      <c r="N14" s="22">
        <v>10</v>
      </c>
      <c r="O14" s="22">
        <v>5</v>
      </c>
      <c r="P14" s="22">
        <f t="shared" si="1"/>
        <v>3</v>
      </c>
      <c r="Q14" s="22">
        <v>2</v>
      </c>
      <c r="R14" s="44">
        <v>89</v>
      </c>
      <c r="S14" s="22">
        <f t="shared" si="2"/>
        <v>58</v>
      </c>
      <c r="T14" s="22">
        <v>31</v>
      </c>
      <c r="U14" s="22">
        <v>4</v>
      </c>
      <c r="V14" s="22">
        <v>4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2.9</v>
      </c>
      <c r="D15" s="22">
        <v>1.9</v>
      </c>
      <c r="E15" s="22">
        <v>4.5999999999999996</v>
      </c>
      <c r="F15" s="26">
        <v>1.4</v>
      </c>
      <c r="G15" s="26">
        <v>1</v>
      </c>
      <c r="H15" s="26">
        <v>2.4500000000000002</v>
      </c>
      <c r="I15" s="22">
        <v>2.1</v>
      </c>
      <c r="J15" s="22">
        <v>1.5</v>
      </c>
      <c r="K15" s="22">
        <v>5.5</v>
      </c>
      <c r="L15" s="22">
        <v>15.9</v>
      </c>
      <c r="M15" s="22">
        <f t="shared" si="0"/>
        <v>7</v>
      </c>
      <c r="N15" s="22">
        <v>8.9</v>
      </c>
      <c r="O15" s="22">
        <v>13</v>
      </c>
      <c r="P15" s="22">
        <f t="shared" si="1"/>
        <v>6</v>
      </c>
      <c r="Q15" s="22">
        <v>7</v>
      </c>
      <c r="R15" s="44">
        <v>37.9</v>
      </c>
      <c r="S15" s="22">
        <f t="shared" si="2"/>
        <v>22.4</v>
      </c>
      <c r="T15" s="22">
        <v>15.5</v>
      </c>
      <c r="U15" s="22">
        <v>4</v>
      </c>
      <c r="V15" s="22">
        <v>3.5</v>
      </c>
      <c r="W15" s="23">
        <v>2.8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34</v>
      </c>
      <c r="C16" s="22">
        <v>11.3</v>
      </c>
      <c r="D16" s="22">
        <v>0</v>
      </c>
      <c r="E16" s="22">
        <v>70.89</v>
      </c>
      <c r="F16" s="22">
        <v>6.38</v>
      </c>
      <c r="G16" s="22">
        <v>0.2</v>
      </c>
      <c r="H16" s="22">
        <v>52</v>
      </c>
      <c r="I16" s="22">
        <v>4.4000000000000004</v>
      </c>
      <c r="J16" s="22">
        <v>7.9</v>
      </c>
      <c r="K16" s="22">
        <v>54.8</v>
      </c>
      <c r="L16" s="22">
        <v>34.4</v>
      </c>
      <c r="M16" s="22">
        <f t="shared" si="0"/>
        <v>24.2</v>
      </c>
      <c r="N16" s="22">
        <v>10.199999999999999</v>
      </c>
      <c r="O16" s="22">
        <v>45.4</v>
      </c>
      <c r="P16" s="22">
        <f t="shared" si="1"/>
        <v>33.799999999999997</v>
      </c>
      <c r="Q16" s="22">
        <v>11.6</v>
      </c>
      <c r="R16" s="44">
        <v>35.300000000000018</v>
      </c>
      <c r="S16" s="22">
        <f t="shared" si="2"/>
        <v>14.300000000000018</v>
      </c>
      <c r="T16" s="22">
        <v>21</v>
      </c>
      <c r="U16" s="22">
        <v>5.5</v>
      </c>
      <c r="V16" s="22">
        <v>4.7</v>
      </c>
      <c r="W16" s="23">
        <v>1.3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>
      <c r="A17" s="19">
        <v>7</v>
      </c>
      <c r="B17" s="26" t="s">
        <v>27</v>
      </c>
      <c r="C17" s="22">
        <v>3.58</v>
      </c>
      <c r="D17" s="22">
        <v>2</v>
      </c>
      <c r="E17" s="22">
        <v>20.55</v>
      </c>
      <c r="F17" s="22">
        <v>4.79</v>
      </c>
      <c r="G17" s="22">
        <v>2</v>
      </c>
      <c r="H17" s="22">
        <v>42.2</v>
      </c>
      <c r="I17" s="22">
        <v>4</v>
      </c>
      <c r="J17" s="22">
        <v>2</v>
      </c>
      <c r="K17" s="22">
        <v>42.2</v>
      </c>
      <c r="L17" s="22">
        <v>14.64</v>
      </c>
      <c r="M17" s="22">
        <f>L17-N17</f>
        <v>4.3900000000000006</v>
      </c>
      <c r="N17" s="22">
        <v>10.25</v>
      </c>
      <c r="O17" s="22">
        <v>16.64</v>
      </c>
      <c r="P17" s="22">
        <f>O17-Q17</f>
        <v>4.99</v>
      </c>
      <c r="Q17" s="22">
        <v>11.65</v>
      </c>
      <c r="R17" s="44">
        <v>18.900000000000006</v>
      </c>
      <c r="S17" s="22">
        <f>R17-T17</f>
        <v>5.600000000000005</v>
      </c>
      <c r="T17" s="22">
        <v>13.3</v>
      </c>
      <c r="U17" s="22">
        <v>2.4700000000000002</v>
      </c>
      <c r="V17" s="22">
        <v>1.98</v>
      </c>
      <c r="W17" s="23">
        <v>21.5</v>
      </c>
      <c r="X17" s="21" t="s">
        <v>40</v>
      </c>
      <c r="Y17" s="29" t="s">
        <v>79</v>
      </c>
      <c r="Z17" s="29" t="s">
        <v>80</v>
      </c>
    </row>
    <row r="18" spans="1:26" s="2" customFormat="1" ht="30.95" customHeight="1">
      <c r="A18" s="19">
        <v>8</v>
      </c>
      <c r="B18" s="26" t="s">
        <v>33</v>
      </c>
      <c r="C18" s="22">
        <v>4.84</v>
      </c>
      <c r="D18" s="22">
        <v>19.98</v>
      </c>
      <c r="E18" s="22">
        <v>38.75</v>
      </c>
      <c r="F18" s="22">
        <v>10.15</v>
      </c>
      <c r="G18" s="22">
        <v>0</v>
      </c>
      <c r="H18" s="22">
        <v>3.63</v>
      </c>
      <c r="I18" s="22">
        <v>1.74</v>
      </c>
      <c r="J18" s="22">
        <v>0</v>
      </c>
      <c r="K18" s="22">
        <v>34.53</v>
      </c>
      <c r="L18" s="22">
        <v>16.11</v>
      </c>
      <c r="M18" s="22">
        <f t="shared" si="0"/>
        <v>6.1999999999999993</v>
      </c>
      <c r="N18" s="22">
        <v>9.91</v>
      </c>
      <c r="O18" s="22">
        <v>15</v>
      </c>
      <c r="P18" s="22">
        <f t="shared" si="1"/>
        <v>0</v>
      </c>
      <c r="Q18" s="22">
        <v>15</v>
      </c>
      <c r="R18" s="44">
        <v>17.89</v>
      </c>
      <c r="S18" s="22">
        <f t="shared" si="2"/>
        <v>9.1300000000000008</v>
      </c>
      <c r="T18" s="22">
        <v>8.76</v>
      </c>
      <c r="U18" s="22">
        <v>0.05</v>
      </c>
      <c r="V18" s="22">
        <v>7.0000000000000007E-2</v>
      </c>
      <c r="W18" s="22">
        <v>0.56999999999999995</v>
      </c>
      <c r="X18" s="21" t="s">
        <v>20</v>
      </c>
      <c r="Y18" s="29" t="s">
        <v>48</v>
      </c>
      <c r="Z18" s="29" t="s">
        <v>49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33</v>
      </c>
      <c r="E19" s="22">
        <v>80.8</v>
      </c>
      <c r="F19" s="22">
        <v>4.7</v>
      </c>
      <c r="G19" s="22">
        <v>10</v>
      </c>
      <c r="H19" s="22">
        <v>38.200000000000003</v>
      </c>
      <c r="I19" s="22">
        <v>4.2</v>
      </c>
      <c r="J19" s="22">
        <v>33</v>
      </c>
      <c r="K19" s="22">
        <v>74.599999999999994</v>
      </c>
      <c r="L19" s="22">
        <v>33.1</v>
      </c>
      <c r="M19" s="22">
        <f t="shared" si="0"/>
        <v>16.8</v>
      </c>
      <c r="N19" s="22">
        <v>16.3</v>
      </c>
      <c r="O19" s="22">
        <v>10</v>
      </c>
      <c r="P19" s="22">
        <f t="shared" si="1"/>
        <v>5.6</v>
      </c>
      <c r="Q19" s="22">
        <v>4.4000000000000004</v>
      </c>
      <c r="R19" s="44">
        <v>226.50000000000003</v>
      </c>
      <c r="S19" s="22">
        <f t="shared" si="2"/>
        <v>83.000000000000028</v>
      </c>
      <c r="T19" s="22">
        <v>143.5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12</v>
      </c>
      <c r="D20" s="25">
        <v>10</v>
      </c>
      <c r="E20" s="22">
        <v>56</v>
      </c>
      <c r="F20" s="25">
        <v>8</v>
      </c>
      <c r="G20" s="25">
        <v>10</v>
      </c>
      <c r="H20" s="25">
        <v>71</v>
      </c>
      <c r="I20" s="25">
        <v>10</v>
      </c>
      <c r="J20" s="25">
        <v>20</v>
      </c>
      <c r="K20" s="22">
        <v>78</v>
      </c>
      <c r="L20" s="22">
        <v>10</v>
      </c>
      <c r="M20" s="22">
        <v>0</v>
      </c>
      <c r="N20" s="22">
        <v>10</v>
      </c>
      <c r="O20" s="22">
        <v>15</v>
      </c>
      <c r="P20" s="22">
        <f t="shared" si="1"/>
        <v>0</v>
      </c>
      <c r="Q20" s="22">
        <v>15</v>
      </c>
      <c r="R20" s="44">
        <v>16</v>
      </c>
      <c r="S20" s="22">
        <f t="shared" si="2"/>
        <v>3</v>
      </c>
      <c r="T20" s="22">
        <v>13</v>
      </c>
      <c r="U20" s="22">
        <v>12</v>
      </c>
      <c r="V20" s="25">
        <v>15</v>
      </c>
      <c r="W20" s="23">
        <v>6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19" t="s">
        <v>36</v>
      </c>
      <c r="C21" s="26">
        <v>5.55</v>
      </c>
      <c r="D21" s="26">
        <v>5</v>
      </c>
      <c r="E21" s="26">
        <v>14.9</v>
      </c>
      <c r="F21" s="22">
        <v>1.7</v>
      </c>
      <c r="G21" s="22">
        <v>3</v>
      </c>
      <c r="H21" s="22">
        <v>8.6</v>
      </c>
      <c r="I21" s="22">
        <v>1.5</v>
      </c>
      <c r="J21" s="22">
        <v>1</v>
      </c>
      <c r="K21" s="22">
        <v>8.6999999999999993</v>
      </c>
      <c r="L21" s="22">
        <v>2.6</v>
      </c>
      <c r="M21" s="22">
        <v>1.7</v>
      </c>
      <c r="N21" s="22">
        <v>0.9</v>
      </c>
      <c r="O21" s="22">
        <v>1.5</v>
      </c>
      <c r="P21" s="22">
        <f>O21-Q21</f>
        <v>1</v>
      </c>
      <c r="Q21" s="22">
        <v>0.5</v>
      </c>
      <c r="R21" s="44">
        <v>3.4400000000000026</v>
      </c>
      <c r="S21" s="22">
        <f>R21-T21</f>
        <v>0.74000000000000243</v>
      </c>
      <c r="T21" s="22">
        <v>2.7</v>
      </c>
      <c r="U21" s="22">
        <v>1.8</v>
      </c>
      <c r="V21" s="22">
        <v>1</v>
      </c>
      <c r="W21" s="26">
        <v>3.5</v>
      </c>
      <c r="X21" s="21" t="s">
        <v>40</v>
      </c>
      <c r="Y21" s="56"/>
      <c r="Z21" s="56"/>
    </row>
    <row r="22" spans="1:26" s="2" customFormat="1" ht="30.95" customHeight="1">
      <c r="A22" s="19">
        <v>12</v>
      </c>
      <c r="B22" s="26" t="s">
        <v>28</v>
      </c>
      <c r="C22" s="26">
        <v>1.2</v>
      </c>
      <c r="D22" s="26">
        <v>2</v>
      </c>
      <c r="E22" s="26">
        <v>92.34</v>
      </c>
      <c r="F22" s="26">
        <v>1.51</v>
      </c>
      <c r="G22" s="26">
        <v>0</v>
      </c>
      <c r="H22" s="26">
        <v>31.44</v>
      </c>
      <c r="I22" s="26">
        <v>1.35</v>
      </c>
      <c r="J22" s="22">
        <v>0</v>
      </c>
      <c r="K22" s="22">
        <v>37.43</v>
      </c>
      <c r="L22" s="22">
        <v>5.4</v>
      </c>
      <c r="M22" s="22">
        <v>2.98</v>
      </c>
      <c r="N22" s="22">
        <v>2.42</v>
      </c>
      <c r="O22" s="22">
        <v>1.7000000000000002</v>
      </c>
      <c r="P22" s="22">
        <f t="shared" si="1"/>
        <v>0.90000000000000013</v>
      </c>
      <c r="Q22" s="22">
        <v>0.8</v>
      </c>
      <c r="R22" s="44">
        <v>2.0399999999999983</v>
      </c>
      <c r="S22" s="22">
        <f t="shared" si="2"/>
        <v>7.9999999999998295E-2</v>
      </c>
      <c r="T22" s="22">
        <v>1.96</v>
      </c>
      <c r="U22" s="22">
        <v>0.93</v>
      </c>
      <c r="V22" s="26">
        <v>1.1000000000000001</v>
      </c>
      <c r="W22" s="26">
        <v>21</v>
      </c>
      <c r="X22" s="21" t="s">
        <v>40</v>
      </c>
      <c r="Y22" s="56"/>
      <c r="Z22" s="56"/>
    </row>
    <row r="23" spans="1:26" s="2" customFormat="1" ht="30.95" customHeight="1">
      <c r="A23" s="19">
        <v>13</v>
      </c>
      <c r="B23" s="26" t="s">
        <v>35</v>
      </c>
      <c r="C23" s="22">
        <v>1.33</v>
      </c>
      <c r="D23" s="22">
        <v>0.5</v>
      </c>
      <c r="E23" s="22">
        <v>6.3999999999999995</v>
      </c>
      <c r="F23" s="22">
        <v>0.25</v>
      </c>
      <c r="G23" s="22">
        <v>1.8</v>
      </c>
      <c r="H23" s="22">
        <v>0.35</v>
      </c>
      <c r="I23" s="22">
        <v>1</v>
      </c>
      <c r="J23" s="22">
        <v>1.2</v>
      </c>
      <c r="K23" s="22">
        <v>3.8</v>
      </c>
      <c r="L23" s="22">
        <v>2</v>
      </c>
      <c r="M23" s="22">
        <v>1.2000000000000002</v>
      </c>
      <c r="N23" s="22">
        <v>0.8</v>
      </c>
      <c r="O23" s="22">
        <v>1.6</v>
      </c>
      <c r="P23" s="22">
        <f t="shared" si="1"/>
        <v>0.8</v>
      </c>
      <c r="Q23" s="22">
        <v>0.8</v>
      </c>
      <c r="R23" s="44">
        <v>0.70000000000000018</v>
      </c>
      <c r="S23" s="22">
        <f t="shared" si="2"/>
        <v>0</v>
      </c>
      <c r="T23" s="22">
        <v>0.7</v>
      </c>
      <c r="U23" s="22">
        <v>1.3</v>
      </c>
      <c r="V23" s="22">
        <v>1.35</v>
      </c>
      <c r="W23" s="22">
        <v>1.02</v>
      </c>
      <c r="X23" s="21" t="s">
        <v>20</v>
      </c>
      <c r="Y23" s="56"/>
      <c r="Z23" s="56"/>
    </row>
    <row r="24" spans="1:26" s="2" customFormat="1" ht="30.95" customHeight="1">
      <c r="A24" s="19">
        <v>14</v>
      </c>
      <c r="B24" s="26" t="s">
        <v>29</v>
      </c>
      <c r="C24" s="25">
        <v>4.0999999999999996</v>
      </c>
      <c r="D24" s="25">
        <v>0</v>
      </c>
      <c r="E24" s="22">
        <v>4.4000000000000004</v>
      </c>
      <c r="F24" s="25">
        <v>17.2</v>
      </c>
      <c r="G24" s="25">
        <v>0</v>
      </c>
      <c r="H24" s="25">
        <v>16.7</v>
      </c>
      <c r="I24" s="25">
        <v>2.9</v>
      </c>
      <c r="J24" s="25">
        <v>0</v>
      </c>
      <c r="K24" s="22">
        <v>3.8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6"/>
      <c r="Z24" s="56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95.15</v>
      </c>
      <c r="V25" s="22">
        <v>144.99</v>
      </c>
      <c r="W25" s="23">
        <v>2401.6999999999998</v>
      </c>
      <c r="X25" s="21" t="s">
        <v>20</v>
      </c>
      <c r="Y25" s="56"/>
      <c r="Z25" s="56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31</v>
      </c>
      <c r="V26" s="22">
        <v>33</v>
      </c>
      <c r="W26" s="22">
        <v>2010</v>
      </c>
      <c r="X26" s="21" t="s">
        <v>40</v>
      </c>
      <c r="Y26" s="56"/>
      <c r="Z26" s="56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60</v>
      </c>
      <c r="F27" s="22">
        <v>18</v>
      </c>
      <c r="G27" s="22">
        <v>0</v>
      </c>
      <c r="H27" s="22">
        <v>80</v>
      </c>
      <c r="I27" s="22">
        <v>20</v>
      </c>
      <c r="J27" s="22">
        <v>0</v>
      </c>
      <c r="K27" s="22">
        <v>560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6"/>
      <c r="Z27" s="56"/>
    </row>
    <row r="28" spans="1:26" s="2" customFormat="1" ht="30.95" customHeight="1">
      <c r="A28" s="19">
        <v>18</v>
      </c>
      <c r="B28" s="26" t="s">
        <v>22</v>
      </c>
      <c r="C28" s="26">
        <v>2</v>
      </c>
      <c r="D28" s="26">
        <v>0</v>
      </c>
      <c r="E28" s="22">
        <v>12.2</v>
      </c>
      <c r="F28" s="22">
        <v>1.91</v>
      </c>
      <c r="G28" s="22">
        <v>0</v>
      </c>
      <c r="H28" s="22">
        <v>4.0199999999999996</v>
      </c>
      <c r="I28" s="22">
        <v>1.1100000000000001</v>
      </c>
      <c r="J28" s="22">
        <v>0</v>
      </c>
      <c r="K28" s="22">
        <v>27.3</v>
      </c>
      <c r="L28" s="22">
        <v>2.86</v>
      </c>
      <c r="M28" s="22">
        <v>2.02</v>
      </c>
      <c r="N28" s="22">
        <v>0.84</v>
      </c>
      <c r="O28" s="22">
        <v>2.86</v>
      </c>
      <c r="P28" s="22">
        <v>2.02</v>
      </c>
      <c r="Q28" s="22">
        <v>0.84</v>
      </c>
      <c r="R28" s="22">
        <v>0</v>
      </c>
      <c r="S28" s="22">
        <v>0</v>
      </c>
      <c r="T28" s="22">
        <v>0</v>
      </c>
      <c r="U28" s="22">
        <v>0.23</v>
      </c>
      <c r="V28" s="22">
        <v>0.23</v>
      </c>
      <c r="W28" s="21">
        <v>0</v>
      </c>
      <c r="X28" s="21" t="s">
        <v>40</v>
      </c>
      <c r="Y28" s="56"/>
      <c r="Z28" s="56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6"/>
      <c r="Z29" s="56"/>
    </row>
    <row r="30" spans="1:26" s="3" customFormat="1" ht="29.25" customHeight="1">
      <c r="A30" s="7"/>
      <c r="B30" s="11" t="s">
        <v>38</v>
      </c>
      <c r="C30" s="13">
        <f t="shared" ref="C30:W30" si="3">SUM(C8:C29)</f>
        <v>112.38999999999999</v>
      </c>
      <c r="D30" s="13">
        <f t="shared" si="3"/>
        <v>119.38</v>
      </c>
      <c r="E30" s="14">
        <f t="shared" si="3"/>
        <v>1122.96</v>
      </c>
      <c r="F30" s="13">
        <f t="shared" si="3"/>
        <v>111.96000000000001</v>
      </c>
      <c r="G30" s="13">
        <f t="shared" si="3"/>
        <v>172</v>
      </c>
      <c r="H30" s="14">
        <f t="shared" si="3"/>
        <v>633.79000000000008</v>
      </c>
      <c r="I30" s="13">
        <f t="shared" si="3"/>
        <v>66.03</v>
      </c>
      <c r="J30" s="13">
        <f t="shared" si="3"/>
        <v>76.600000000000009</v>
      </c>
      <c r="K30" s="14">
        <f t="shared" si="3"/>
        <v>1143.7299999999998</v>
      </c>
      <c r="L30" s="14">
        <f t="shared" si="3"/>
        <v>695.59</v>
      </c>
      <c r="M30" s="33">
        <f t="shared" si="3"/>
        <v>582.95000000000016</v>
      </c>
      <c r="N30" s="33">
        <f t="shared" si="3"/>
        <v>112.64</v>
      </c>
      <c r="O30" s="14">
        <f t="shared" si="3"/>
        <v>238.96</v>
      </c>
      <c r="P30" s="33">
        <f t="shared" si="3"/>
        <v>155.26000000000002</v>
      </c>
      <c r="Q30" s="33">
        <f t="shared" si="3"/>
        <v>83.7</v>
      </c>
      <c r="R30" s="14">
        <f t="shared" si="3"/>
        <v>2015.9300000000003</v>
      </c>
      <c r="S30" s="13">
        <f t="shared" si="3"/>
        <v>1602.01</v>
      </c>
      <c r="T30" s="13">
        <f t="shared" si="3"/>
        <v>413.91999999999996</v>
      </c>
      <c r="U30" s="13">
        <f t="shared" si="3"/>
        <v>186.85</v>
      </c>
      <c r="V30" s="13">
        <f t="shared" si="3"/>
        <v>239.28</v>
      </c>
      <c r="W30" s="14">
        <f t="shared" si="3"/>
        <v>5699.1399999999994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5" sqref="A15:XFD15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22.5</v>
      </c>
      <c r="M8" s="17">
        <v>22.5</v>
      </c>
      <c r="N8" s="17">
        <v>0</v>
      </c>
      <c r="O8" s="17">
        <v>0</v>
      </c>
      <c r="P8" s="17">
        <v>0</v>
      </c>
      <c r="Q8" s="17">
        <v>0</v>
      </c>
      <c r="R8" s="43">
        <f>333.26+O8-L8</f>
        <v>310.76</v>
      </c>
      <c r="S8" s="17">
        <v>310.76</v>
      </c>
      <c r="T8" s="17">
        <v>0</v>
      </c>
      <c r="U8" s="17">
        <v>0</v>
      </c>
      <c r="V8" s="17">
        <v>0</v>
      </c>
      <c r="W8" s="17">
        <v>0</v>
      </c>
      <c r="X8" s="18"/>
      <c r="Y8" s="52"/>
      <c r="Z8" s="52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26.7</v>
      </c>
      <c r="M9" s="17">
        <v>26.7</v>
      </c>
      <c r="N9" s="17">
        <v>0</v>
      </c>
      <c r="O9" s="17">
        <v>28.2</v>
      </c>
      <c r="P9" s="17">
        <v>28.2</v>
      </c>
      <c r="Q9" s="17">
        <v>0</v>
      </c>
      <c r="R9" s="43">
        <f>875.0325+O9-M9</f>
        <v>876.53250000000003</v>
      </c>
      <c r="S9" s="17">
        <v>876.53250000000003</v>
      </c>
      <c r="T9" s="17">
        <v>0</v>
      </c>
      <c r="U9" s="17">
        <v>0</v>
      </c>
      <c r="V9" s="17">
        <v>0</v>
      </c>
      <c r="W9" s="17">
        <v>0</v>
      </c>
      <c r="X9" s="18"/>
      <c r="Y9" s="52"/>
      <c r="Z9" s="52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2"/>
      <c r="Z10" s="52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33</v>
      </c>
      <c r="M11" s="22">
        <v>33</v>
      </c>
      <c r="N11" s="22">
        <v>0</v>
      </c>
      <c r="O11" s="22">
        <v>86</v>
      </c>
      <c r="P11" s="22">
        <f>O11-Q11</f>
        <v>86</v>
      </c>
      <c r="Q11" s="22">
        <v>0</v>
      </c>
      <c r="R11" s="44">
        <v>126</v>
      </c>
      <c r="S11" s="22">
        <f>R11-T11</f>
        <v>126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206.6</v>
      </c>
      <c r="M12" s="22">
        <v>206.6</v>
      </c>
      <c r="N12" s="22">
        <v>0</v>
      </c>
      <c r="O12" s="22">
        <v>248.59999999999997</v>
      </c>
      <c r="P12" s="22">
        <f t="shared" ref="P12:P23" si="0">O12-Q12</f>
        <v>248.59999999999997</v>
      </c>
      <c r="Q12" s="22">
        <v>0</v>
      </c>
      <c r="R12" s="44">
        <v>434.99999999999989</v>
      </c>
      <c r="S12" s="22">
        <f t="shared" ref="S12:S23" si="1">R12-T12</f>
        <v>434.99999999999989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44.73</v>
      </c>
      <c r="D13" s="22">
        <v>59.89</v>
      </c>
      <c r="E13" s="22">
        <v>598.21</v>
      </c>
      <c r="F13" s="22">
        <v>40.71</v>
      </c>
      <c r="G13" s="22">
        <v>6.75</v>
      </c>
      <c r="H13" s="22">
        <v>144.97</v>
      </c>
      <c r="I13" s="22">
        <v>8.98</v>
      </c>
      <c r="J13" s="22">
        <v>10.220000000000001</v>
      </c>
      <c r="K13" s="22">
        <v>133.94999999999999</v>
      </c>
      <c r="L13" s="22">
        <v>82.88</v>
      </c>
      <c r="M13" s="22">
        <v>31.69</v>
      </c>
      <c r="N13" s="22">
        <v>51.19</v>
      </c>
      <c r="O13" s="22">
        <v>70.460000000000008</v>
      </c>
      <c r="P13" s="22">
        <f t="shared" si="0"/>
        <v>10.400000000000006</v>
      </c>
      <c r="Q13" s="22">
        <v>60.06</v>
      </c>
      <c r="R13" s="44">
        <v>303.21000000000004</v>
      </c>
      <c r="S13" s="22">
        <f t="shared" si="1"/>
        <v>166.09000000000003</v>
      </c>
      <c r="T13" s="22">
        <v>137.12</v>
      </c>
      <c r="U13" s="22">
        <v>24.79</v>
      </c>
      <c r="V13" s="22">
        <v>29.69</v>
      </c>
      <c r="W13" s="23">
        <v>22.75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15</v>
      </c>
      <c r="D14" s="22">
        <v>12</v>
      </c>
      <c r="E14" s="22">
        <v>90</v>
      </c>
      <c r="F14" s="22">
        <v>16</v>
      </c>
      <c r="G14" s="22">
        <v>14</v>
      </c>
      <c r="H14" s="22">
        <v>54</v>
      </c>
      <c r="I14" s="22">
        <v>18</v>
      </c>
      <c r="J14" s="22">
        <v>15</v>
      </c>
      <c r="K14" s="22">
        <v>92</v>
      </c>
      <c r="L14" s="22">
        <v>31</v>
      </c>
      <c r="M14" s="22">
        <v>14</v>
      </c>
      <c r="N14" s="22">
        <v>17</v>
      </c>
      <c r="O14" s="22">
        <v>28</v>
      </c>
      <c r="P14" s="22">
        <f t="shared" si="0"/>
        <v>12</v>
      </c>
      <c r="Q14" s="22">
        <v>16</v>
      </c>
      <c r="R14" s="44">
        <v>115</v>
      </c>
      <c r="S14" s="22">
        <f t="shared" si="1"/>
        <v>60</v>
      </c>
      <c r="T14" s="22">
        <v>55</v>
      </c>
      <c r="U14" s="22">
        <v>6</v>
      </c>
      <c r="V14" s="22">
        <v>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34</v>
      </c>
      <c r="C15" s="22">
        <v>9.09</v>
      </c>
      <c r="D15" s="22">
        <v>0</v>
      </c>
      <c r="E15" s="22">
        <v>92.07</v>
      </c>
      <c r="F15" s="22">
        <v>8.34</v>
      </c>
      <c r="G15" s="22">
        <v>0</v>
      </c>
      <c r="H15" s="22">
        <v>67.27</v>
      </c>
      <c r="I15" s="22">
        <v>4.01</v>
      </c>
      <c r="J15" s="22">
        <v>0</v>
      </c>
      <c r="K15" s="22">
        <v>55.74</v>
      </c>
      <c r="L15" s="22">
        <v>36.99</v>
      </c>
      <c r="M15" s="22">
        <v>24.32</v>
      </c>
      <c r="N15" s="22">
        <v>12.67</v>
      </c>
      <c r="O15" s="22">
        <v>54.61</v>
      </c>
      <c r="P15" s="22">
        <f t="shared" si="0"/>
        <v>36.120000000000005</v>
      </c>
      <c r="Q15" s="22">
        <v>18.489999999999998</v>
      </c>
      <c r="R15" s="44">
        <v>81.919999999999987</v>
      </c>
      <c r="S15" s="22">
        <f t="shared" si="1"/>
        <v>44.569999999999986</v>
      </c>
      <c r="T15" s="22">
        <v>37.35</v>
      </c>
      <c r="U15" s="22">
        <v>7.5</v>
      </c>
      <c r="V15" s="22">
        <v>13</v>
      </c>
      <c r="W15" s="23">
        <v>12.5</v>
      </c>
      <c r="X15" s="21" t="s">
        <v>20</v>
      </c>
      <c r="Y15" s="29" t="s">
        <v>55</v>
      </c>
      <c r="Z15" s="29" t="s">
        <v>56</v>
      </c>
    </row>
    <row r="16" spans="1:26" s="2" customFormat="1" ht="30.95" customHeight="1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17</v>
      </c>
      <c r="M16" s="22">
        <v>7</v>
      </c>
      <c r="N16" s="22">
        <v>10</v>
      </c>
      <c r="O16" s="22">
        <v>33.9</v>
      </c>
      <c r="P16" s="22">
        <f t="shared" si="0"/>
        <v>25.4</v>
      </c>
      <c r="Q16" s="22">
        <v>8.5</v>
      </c>
      <c r="R16" s="44">
        <v>64</v>
      </c>
      <c r="S16" s="22">
        <f t="shared" si="1"/>
        <v>37</v>
      </c>
      <c r="T16" s="22">
        <v>27</v>
      </c>
      <c r="U16" s="22">
        <v>3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33</v>
      </c>
      <c r="C17" s="22">
        <v>4.91</v>
      </c>
      <c r="D17" s="22">
        <v>0</v>
      </c>
      <c r="E17" s="22">
        <v>24.29</v>
      </c>
      <c r="F17" s="22">
        <v>15.74</v>
      </c>
      <c r="G17" s="22">
        <v>20</v>
      </c>
      <c r="H17" s="22">
        <v>7.48</v>
      </c>
      <c r="I17" s="22">
        <v>3.25</v>
      </c>
      <c r="J17" s="22">
        <v>0</v>
      </c>
      <c r="K17" s="22">
        <v>37.9</v>
      </c>
      <c r="L17" s="22">
        <v>29.84</v>
      </c>
      <c r="M17" s="22">
        <v>8.91</v>
      </c>
      <c r="N17" s="22">
        <v>20.93</v>
      </c>
      <c r="O17" s="22">
        <v>46.739999999999995</v>
      </c>
      <c r="P17" s="22">
        <f>O17-Q17</f>
        <v>16.739999999999995</v>
      </c>
      <c r="Q17" s="22">
        <v>30</v>
      </c>
      <c r="R17" s="44">
        <v>45.44</v>
      </c>
      <c r="S17" s="22">
        <f>R17-T17</f>
        <v>27.31</v>
      </c>
      <c r="T17" s="22">
        <v>18.13</v>
      </c>
      <c r="U17" s="22">
        <v>0.14000000000000001</v>
      </c>
      <c r="V17" s="22">
        <v>0</v>
      </c>
      <c r="W17" s="22">
        <v>0.37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3.12</v>
      </c>
      <c r="D18" s="22">
        <v>0</v>
      </c>
      <c r="E18" s="22">
        <v>28.65</v>
      </c>
      <c r="F18" s="22">
        <v>3.74</v>
      </c>
      <c r="G18" s="22">
        <v>0</v>
      </c>
      <c r="H18" s="22">
        <v>55.85</v>
      </c>
      <c r="I18" s="22">
        <v>2.63</v>
      </c>
      <c r="J18" s="22">
        <v>0</v>
      </c>
      <c r="K18" s="22">
        <v>65.209999999999994</v>
      </c>
      <c r="L18" s="22">
        <v>14.99</v>
      </c>
      <c r="M18" s="22">
        <v>4.5</v>
      </c>
      <c r="N18" s="22">
        <v>10.49</v>
      </c>
      <c r="O18" s="22">
        <v>16.990000000000002</v>
      </c>
      <c r="P18" s="22">
        <f t="shared" si="0"/>
        <v>5.1000000000000014</v>
      </c>
      <c r="Q18" s="22">
        <v>11.89</v>
      </c>
      <c r="R18" s="44">
        <v>31.9</v>
      </c>
      <c r="S18" s="22">
        <f t="shared" si="1"/>
        <v>9.5</v>
      </c>
      <c r="T18" s="22">
        <v>22.4</v>
      </c>
      <c r="U18" s="22">
        <v>3.11</v>
      </c>
      <c r="V18" s="22">
        <v>3</v>
      </c>
      <c r="W18" s="23">
        <v>24.89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6.2</v>
      </c>
      <c r="D19" s="22">
        <v>0</v>
      </c>
      <c r="E19" s="22">
        <v>63.9</v>
      </c>
      <c r="F19" s="22">
        <v>4.3</v>
      </c>
      <c r="G19" s="22">
        <v>0</v>
      </c>
      <c r="H19" s="22">
        <v>39.5</v>
      </c>
      <c r="I19" s="22">
        <v>3.8</v>
      </c>
      <c r="J19" s="22">
        <v>0</v>
      </c>
      <c r="K19" s="22">
        <v>53.6</v>
      </c>
      <c r="L19" s="22">
        <v>35.299999999999997</v>
      </c>
      <c r="M19" s="22">
        <v>16.7</v>
      </c>
      <c r="N19" s="22">
        <v>18.600000000000001</v>
      </c>
      <c r="O19" s="22">
        <v>33</v>
      </c>
      <c r="P19" s="22">
        <f t="shared" si="0"/>
        <v>33</v>
      </c>
      <c r="Q19" s="22">
        <v>0</v>
      </c>
      <c r="R19" s="44">
        <v>314.40000000000003</v>
      </c>
      <c r="S19" s="22">
        <f t="shared" si="1"/>
        <v>127.50000000000003</v>
      </c>
      <c r="T19" s="22">
        <v>186.9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19" t="s">
        <v>36</v>
      </c>
      <c r="C20" s="26">
        <v>0.87</v>
      </c>
      <c r="D20" s="26">
        <v>0</v>
      </c>
      <c r="E20" s="26">
        <v>5</v>
      </c>
      <c r="F20" s="22">
        <v>0.38</v>
      </c>
      <c r="G20" s="22">
        <v>0</v>
      </c>
      <c r="H20" s="22">
        <v>3.2</v>
      </c>
      <c r="I20" s="22">
        <v>0.76</v>
      </c>
      <c r="J20" s="22">
        <v>0</v>
      </c>
      <c r="K20" s="22">
        <v>4.25</v>
      </c>
      <c r="L20" s="22">
        <v>3.63</v>
      </c>
      <c r="M20" s="22">
        <v>1.33</v>
      </c>
      <c r="N20" s="22">
        <v>2.2999999999999998</v>
      </c>
      <c r="O20" s="22">
        <v>15.31</v>
      </c>
      <c r="P20" s="22">
        <f>O20-Q20</f>
        <v>13.31</v>
      </c>
      <c r="Q20" s="22">
        <v>2</v>
      </c>
      <c r="R20" s="44">
        <v>14.670000000000002</v>
      </c>
      <c r="S20" s="22">
        <f>R20-T20</f>
        <v>12.8</v>
      </c>
      <c r="T20" s="22">
        <v>1.87</v>
      </c>
      <c r="U20" s="22">
        <v>1.1499999999999999</v>
      </c>
      <c r="V20" s="22">
        <v>1.2</v>
      </c>
      <c r="W20" s="26">
        <v>2.9</v>
      </c>
      <c r="X20" s="21" t="s">
        <v>93</v>
      </c>
      <c r="Y20" s="52"/>
      <c r="Z20" s="52"/>
    </row>
    <row r="21" spans="1:26" s="2" customFormat="1" ht="30.95" customHeight="1">
      <c r="A21" s="19">
        <v>11</v>
      </c>
      <c r="B21" s="26" t="s">
        <v>28</v>
      </c>
      <c r="C21" s="26">
        <v>1.05</v>
      </c>
      <c r="D21" s="26">
        <v>0</v>
      </c>
      <c r="E21" s="26">
        <v>98.39</v>
      </c>
      <c r="F21" s="26">
        <v>2.09</v>
      </c>
      <c r="G21" s="26">
        <v>0</v>
      </c>
      <c r="H21" s="26">
        <v>37.299999999999997</v>
      </c>
      <c r="I21" s="26">
        <v>1.91</v>
      </c>
      <c r="J21" s="22">
        <v>0</v>
      </c>
      <c r="K21" s="22">
        <v>42.74</v>
      </c>
      <c r="L21" s="22">
        <v>6.34</v>
      </c>
      <c r="M21" s="22">
        <v>3.32</v>
      </c>
      <c r="N21" s="22">
        <v>3.02</v>
      </c>
      <c r="O21" s="22">
        <v>10.99</v>
      </c>
      <c r="P21" s="22">
        <f>O21-Q21</f>
        <v>8.4700000000000006</v>
      </c>
      <c r="Q21" s="22">
        <v>2.52</v>
      </c>
      <c r="R21" s="44">
        <v>9.7399999999999984</v>
      </c>
      <c r="S21" s="22">
        <f>R21-T21</f>
        <v>4.6999999999999984</v>
      </c>
      <c r="T21" s="22">
        <v>5.04</v>
      </c>
      <c r="U21" s="22">
        <v>1.1299999999999999</v>
      </c>
      <c r="V21" s="26">
        <v>0</v>
      </c>
      <c r="W21" s="26">
        <v>19.079999999999998</v>
      </c>
      <c r="X21" s="21" t="s">
        <v>89</v>
      </c>
      <c r="Y21" s="52"/>
      <c r="Z21" s="52"/>
    </row>
    <row r="22" spans="1:26" s="2" customFormat="1" ht="30.95" customHeight="1">
      <c r="A22" s="19">
        <v>12</v>
      </c>
      <c r="B22" s="26" t="s">
        <v>24</v>
      </c>
      <c r="C22" s="25">
        <v>13</v>
      </c>
      <c r="D22" s="25">
        <v>20</v>
      </c>
      <c r="E22" s="22">
        <v>53</v>
      </c>
      <c r="F22" s="25">
        <v>20</v>
      </c>
      <c r="G22" s="25">
        <v>35</v>
      </c>
      <c r="H22" s="25">
        <v>66</v>
      </c>
      <c r="I22" s="25">
        <v>25</v>
      </c>
      <c r="J22" s="25">
        <v>20</v>
      </c>
      <c r="K22" s="22">
        <v>63</v>
      </c>
      <c r="L22" s="22">
        <v>12</v>
      </c>
      <c r="M22" s="22">
        <v>0</v>
      </c>
      <c r="N22" s="22">
        <v>12</v>
      </c>
      <c r="O22" s="22">
        <v>9</v>
      </c>
      <c r="P22" s="22">
        <f t="shared" si="0"/>
        <v>0</v>
      </c>
      <c r="Q22" s="22">
        <v>9</v>
      </c>
      <c r="R22" s="44">
        <v>4</v>
      </c>
      <c r="S22" s="22">
        <f t="shared" si="1"/>
        <v>0</v>
      </c>
      <c r="T22" s="22">
        <v>4</v>
      </c>
      <c r="U22" s="22">
        <v>15</v>
      </c>
      <c r="V22" s="25">
        <v>19</v>
      </c>
      <c r="W22" s="23">
        <v>4</v>
      </c>
      <c r="X22" s="21" t="s">
        <v>20</v>
      </c>
      <c r="Y22" s="46" t="s">
        <v>81</v>
      </c>
      <c r="Z22" s="29" t="s">
        <v>80</v>
      </c>
    </row>
    <row r="23" spans="1:26" s="2" customFormat="1" ht="30.95" customHeight="1">
      <c r="A23" s="19">
        <v>13</v>
      </c>
      <c r="B23" s="26" t="s">
        <v>35</v>
      </c>
      <c r="C23" s="22">
        <v>3</v>
      </c>
      <c r="D23" s="22">
        <v>3</v>
      </c>
      <c r="E23" s="22">
        <v>7.9</v>
      </c>
      <c r="F23" s="22">
        <v>4.6500000000000004</v>
      </c>
      <c r="G23" s="22">
        <v>10</v>
      </c>
      <c r="H23" s="22">
        <v>0.65</v>
      </c>
      <c r="I23" s="22">
        <v>1.5</v>
      </c>
      <c r="J23" s="22">
        <v>1.5</v>
      </c>
      <c r="K23" s="22">
        <v>8.6999999999999993</v>
      </c>
      <c r="L23" s="22">
        <v>4.7</v>
      </c>
      <c r="M23" s="22">
        <v>3</v>
      </c>
      <c r="N23" s="22">
        <v>1.7</v>
      </c>
      <c r="O23" s="22">
        <v>3.5</v>
      </c>
      <c r="P23" s="22">
        <f t="shared" si="0"/>
        <v>2</v>
      </c>
      <c r="Q23" s="22">
        <v>1.5</v>
      </c>
      <c r="R23" s="44">
        <v>2.2000000000000002</v>
      </c>
      <c r="S23" s="22">
        <f t="shared" si="1"/>
        <v>1.2500000000000002</v>
      </c>
      <c r="T23" s="22">
        <v>0.95</v>
      </c>
      <c r="U23" s="22">
        <v>2</v>
      </c>
      <c r="V23" s="22">
        <v>1.5</v>
      </c>
      <c r="W23" s="22">
        <v>2.3000000000000003</v>
      </c>
      <c r="X23" s="21" t="s">
        <v>20</v>
      </c>
      <c r="Y23" s="52"/>
      <c r="Z23" s="52"/>
    </row>
    <row r="24" spans="1:26" s="2" customFormat="1" ht="30.95" customHeight="1">
      <c r="A24" s="19">
        <v>14</v>
      </c>
      <c r="B24" s="26" t="s">
        <v>29</v>
      </c>
      <c r="C24" s="25">
        <v>8.1999999999999993</v>
      </c>
      <c r="D24" s="25">
        <v>0</v>
      </c>
      <c r="E24" s="22">
        <v>5.3</v>
      </c>
      <c r="F24" s="25">
        <v>17.100000000000001</v>
      </c>
      <c r="G24" s="25">
        <v>0</v>
      </c>
      <c r="H24" s="25">
        <v>31.4</v>
      </c>
      <c r="I24" s="25">
        <v>3.3</v>
      </c>
      <c r="J24" s="25">
        <v>0</v>
      </c>
      <c r="K24" s="22">
        <v>1.8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2"/>
      <c r="Z24" s="52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304.92</v>
      </c>
      <c r="V25" s="22">
        <v>240.23</v>
      </c>
      <c r="W25" s="23">
        <v>2417.6799999999998</v>
      </c>
      <c r="X25" s="21" t="s">
        <v>20</v>
      </c>
      <c r="Y25" s="52"/>
      <c r="Z25" s="52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45</v>
      </c>
      <c r="V26" s="22">
        <v>38</v>
      </c>
      <c r="W26" s="22">
        <v>2010</v>
      </c>
      <c r="X26" s="21" t="s">
        <v>40</v>
      </c>
      <c r="Y26" s="52"/>
      <c r="Z26" s="52"/>
    </row>
    <row r="27" spans="1:26" s="2" customFormat="1" ht="30.95" customHeight="1">
      <c r="A27" s="19">
        <v>17</v>
      </c>
      <c r="B27" s="26" t="s">
        <v>31</v>
      </c>
      <c r="C27" s="22">
        <v>20</v>
      </c>
      <c r="D27" s="22">
        <v>0</v>
      </c>
      <c r="E27" s="22">
        <v>100</v>
      </c>
      <c r="F27" s="22">
        <v>28</v>
      </c>
      <c r="G27" s="22">
        <v>60</v>
      </c>
      <c r="H27" s="22">
        <v>100</v>
      </c>
      <c r="I27" s="22">
        <v>20</v>
      </c>
      <c r="J27" s="22">
        <v>0</v>
      </c>
      <c r="K27" s="22">
        <v>630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2"/>
      <c r="Z27" s="52"/>
    </row>
    <row r="28" spans="1:26" s="2" customFormat="1" ht="30.95" customHeight="1">
      <c r="A28" s="19">
        <v>18</v>
      </c>
      <c r="B28" s="26" t="s">
        <v>22</v>
      </c>
      <c r="C28" s="26">
        <v>1.83</v>
      </c>
      <c r="D28" s="26">
        <v>0</v>
      </c>
      <c r="E28" s="22">
        <v>17.3</v>
      </c>
      <c r="F28" s="22">
        <v>2.06</v>
      </c>
      <c r="G28" s="22">
        <v>0</v>
      </c>
      <c r="H28" s="22">
        <v>10.7</v>
      </c>
      <c r="I28" s="22">
        <v>1.17</v>
      </c>
      <c r="J28" s="22">
        <v>0</v>
      </c>
      <c r="K28" s="22">
        <v>30.85</v>
      </c>
      <c r="L28" s="22">
        <v>5.26</v>
      </c>
      <c r="M28" s="22">
        <v>2.13</v>
      </c>
      <c r="N28" s="22">
        <v>3.13</v>
      </c>
      <c r="O28" s="22">
        <v>5.26</v>
      </c>
      <c r="P28" s="22">
        <v>2.13</v>
      </c>
      <c r="Q28" s="22">
        <v>3.13</v>
      </c>
      <c r="R28" s="22">
        <v>0</v>
      </c>
      <c r="S28" s="22">
        <v>0</v>
      </c>
      <c r="T28" s="22">
        <v>0</v>
      </c>
      <c r="U28" s="22">
        <v>0.55000000000000004</v>
      </c>
      <c r="V28" s="22">
        <v>0.55000000000000004</v>
      </c>
      <c r="W28" s="21">
        <v>0</v>
      </c>
      <c r="X28" s="21" t="s">
        <v>94</v>
      </c>
      <c r="Y28" s="52"/>
      <c r="Z28" s="52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2"/>
      <c r="Z29" s="52"/>
    </row>
    <row r="30" spans="1:26" s="3" customFormat="1" ht="29.25" customHeight="1">
      <c r="A30" s="7"/>
      <c r="B30" s="11" t="s">
        <v>38</v>
      </c>
      <c r="C30" s="13">
        <f t="shared" ref="C30:W30" si="2">SUM(C8:C29)</f>
        <v>133.00000000000003</v>
      </c>
      <c r="D30" s="13">
        <f t="shared" si="2"/>
        <v>95.89</v>
      </c>
      <c r="E30" s="14">
        <f t="shared" si="2"/>
        <v>1201.0099999999998</v>
      </c>
      <c r="F30" s="13">
        <f t="shared" si="2"/>
        <v>163.41</v>
      </c>
      <c r="G30" s="13">
        <f t="shared" si="2"/>
        <v>146.19999999999999</v>
      </c>
      <c r="H30" s="14">
        <f t="shared" si="2"/>
        <v>622.7700000000001</v>
      </c>
      <c r="I30" s="13">
        <f t="shared" si="2"/>
        <v>95.41</v>
      </c>
      <c r="J30" s="13">
        <f t="shared" si="2"/>
        <v>47.72</v>
      </c>
      <c r="K30" s="14">
        <f t="shared" si="2"/>
        <v>1229.7399999999998</v>
      </c>
      <c r="L30" s="14">
        <f t="shared" si="2"/>
        <v>568.73</v>
      </c>
      <c r="M30" s="33">
        <f t="shared" si="2"/>
        <v>405.7</v>
      </c>
      <c r="N30" s="33">
        <f t="shared" si="2"/>
        <v>163.03</v>
      </c>
      <c r="O30" s="14">
        <f t="shared" si="2"/>
        <v>690.56</v>
      </c>
      <c r="P30" s="33">
        <f t="shared" si="2"/>
        <v>527.46999999999991</v>
      </c>
      <c r="Q30" s="33">
        <f t="shared" si="2"/>
        <v>163.09</v>
      </c>
      <c r="R30" s="14">
        <f t="shared" si="2"/>
        <v>2734.7725</v>
      </c>
      <c r="S30" s="13">
        <f t="shared" si="2"/>
        <v>2239.0125000000003</v>
      </c>
      <c r="T30" s="13">
        <f t="shared" si="2"/>
        <v>495.76</v>
      </c>
      <c r="U30" s="13">
        <f t="shared" si="2"/>
        <v>429.29</v>
      </c>
      <c r="V30" s="13">
        <f t="shared" si="2"/>
        <v>371.67</v>
      </c>
      <c r="W30" s="14">
        <f t="shared" si="2"/>
        <v>5728.0599999999995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A15" sqref="A15:XFD15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37.799999999999997</v>
      </c>
      <c r="M8" s="17">
        <v>37.799999999999997</v>
      </c>
      <c r="N8" s="17">
        <v>0</v>
      </c>
      <c r="O8" s="17">
        <v>17.53</v>
      </c>
      <c r="P8" s="17">
        <v>17.53</v>
      </c>
      <c r="Q8" s="17">
        <v>0</v>
      </c>
      <c r="R8" s="43">
        <v>333.25999999999993</v>
      </c>
      <c r="S8" s="17">
        <v>333.25999999999993</v>
      </c>
      <c r="T8" s="17">
        <v>0</v>
      </c>
      <c r="U8" s="17">
        <v>0</v>
      </c>
      <c r="V8" s="17">
        <v>0</v>
      </c>
      <c r="W8" s="17">
        <v>0</v>
      </c>
      <c r="X8" s="18"/>
      <c r="Y8" s="51"/>
      <c r="Z8" s="51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26.7</v>
      </c>
      <c r="M9" s="17">
        <v>26.7</v>
      </c>
      <c r="N9" s="17">
        <v>0</v>
      </c>
      <c r="O9" s="17">
        <v>28.2</v>
      </c>
      <c r="P9" s="17">
        <v>28.2</v>
      </c>
      <c r="Q9" s="17">
        <v>0</v>
      </c>
      <c r="R9" s="43">
        <f>875.0325+O9-M9</f>
        <v>876.53250000000003</v>
      </c>
      <c r="S9" s="17">
        <v>876.53250000000003</v>
      </c>
      <c r="T9" s="17">
        <v>0</v>
      </c>
      <c r="U9" s="17">
        <v>0</v>
      </c>
      <c r="V9" s="17">
        <v>0</v>
      </c>
      <c r="W9" s="17">
        <v>0</v>
      </c>
      <c r="X9" s="18"/>
      <c r="Y9" s="51"/>
      <c r="Z9" s="51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1"/>
      <c r="Z10" s="51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33</v>
      </c>
      <c r="M11" s="22">
        <v>33</v>
      </c>
      <c r="N11" s="22">
        <v>0</v>
      </c>
      <c r="O11" s="22">
        <v>89</v>
      </c>
      <c r="P11" s="22">
        <v>89</v>
      </c>
      <c r="Q11" s="22">
        <v>0</v>
      </c>
      <c r="R11" s="44">
        <v>126</v>
      </c>
      <c r="S11" s="22">
        <v>126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206.6</v>
      </c>
      <c r="M12" s="22">
        <v>206.6</v>
      </c>
      <c r="N12" s="22">
        <v>0</v>
      </c>
      <c r="O12" s="22">
        <v>317.39999999999998</v>
      </c>
      <c r="P12" s="22">
        <v>317.39999999999998</v>
      </c>
      <c r="Q12" s="22">
        <v>0</v>
      </c>
      <c r="R12" s="44">
        <v>435</v>
      </c>
      <c r="S12" s="22">
        <v>435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44.73</v>
      </c>
      <c r="D13" s="22">
        <v>59.89</v>
      </c>
      <c r="E13" s="22">
        <v>598.21</v>
      </c>
      <c r="F13" s="22">
        <v>40.71</v>
      </c>
      <c r="G13" s="22">
        <v>6.75</v>
      </c>
      <c r="H13" s="22">
        <v>144.97</v>
      </c>
      <c r="I13" s="22">
        <v>8.98</v>
      </c>
      <c r="J13" s="22">
        <v>10.220000000000001</v>
      </c>
      <c r="K13" s="22">
        <v>133.94999999999999</v>
      </c>
      <c r="L13" s="22">
        <v>82.88</v>
      </c>
      <c r="M13" s="22">
        <v>31.69</v>
      </c>
      <c r="N13" s="22">
        <v>51.19</v>
      </c>
      <c r="O13" s="22">
        <v>138.34</v>
      </c>
      <c r="P13" s="22">
        <v>78.28</v>
      </c>
      <c r="Q13" s="22">
        <v>60.06</v>
      </c>
      <c r="R13" s="44">
        <v>303.21000000000004</v>
      </c>
      <c r="S13" s="22">
        <v>166.09</v>
      </c>
      <c r="T13" s="22">
        <v>137.12</v>
      </c>
      <c r="U13" s="22">
        <v>24.79</v>
      </c>
      <c r="V13" s="22">
        <v>29.69</v>
      </c>
      <c r="W13" s="23">
        <v>22.75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15</v>
      </c>
      <c r="D14" s="22">
        <v>12</v>
      </c>
      <c r="E14" s="22">
        <v>90</v>
      </c>
      <c r="F14" s="22">
        <v>16</v>
      </c>
      <c r="G14" s="22">
        <v>14</v>
      </c>
      <c r="H14" s="22">
        <v>54</v>
      </c>
      <c r="I14" s="22">
        <v>18</v>
      </c>
      <c r="J14" s="22">
        <v>15</v>
      </c>
      <c r="K14" s="22">
        <v>92</v>
      </c>
      <c r="L14" s="22">
        <v>31</v>
      </c>
      <c r="M14" s="22">
        <v>14</v>
      </c>
      <c r="N14" s="22">
        <v>17</v>
      </c>
      <c r="O14" s="22">
        <v>28</v>
      </c>
      <c r="P14" s="22">
        <v>12</v>
      </c>
      <c r="Q14" s="22">
        <v>16</v>
      </c>
      <c r="R14" s="44">
        <v>115</v>
      </c>
      <c r="S14" s="22">
        <v>60</v>
      </c>
      <c r="T14" s="22">
        <v>55</v>
      </c>
      <c r="U14" s="22">
        <v>6</v>
      </c>
      <c r="V14" s="22">
        <v>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34</v>
      </c>
      <c r="C15" s="22">
        <v>9.09</v>
      </c>
      <c r="D15" s="22">
        <v>0</v>
      </c>
      <c r="E15" s="22">
        <v>92.07</v>
      </c>
      <c r="F15" s="22">
        <v>8.34</v>
      </c>
      <c r="G15" s="22">
        <v>0</v>
      </c>
      <c r="H15" s="22">
        <v>67.27</v>
      </c>
      <c r="I15" s="22">
        <v>4.01</v>
      </c>
      <c r="J15" s="22">
        <v>0</v>
      </c>
      <c r="K15" s="22">
        <v>55.74</v>
      </c>
      <c r="L15" s="22">
        <v>36.99</v>
      </c>
      <c r="M15" s="22">
        <v>24.32</v>
      </c>
      <c r="N15" s="22">
        <v>12.67</v>
      </c>
      <c r="O15" s="22">
        <v>54.61</v>
      </c>
      <c r="P15" s="22">
        <v>36.119999999999997</v>
      </c>
      <c r="Q15" s="22">
        <v>18.489999999999998</v>
      </c>
      <c r="R15" s="44">
        <v>81.92</v>
      </c>
      <c r="S15" s="22">
        <v>44.57</v>
      </c>
      <c r="T15" s="22">
        <v>37.35</v>
      </c>
      <c r="U15" s="22">
        <v>7.5</v>
      </c>
      <c r="V15" s="22">
        <v>13</v>
      </c>
      <c r="W15" s="23">
        <v>12.5</v>
      </c>
      <c r="X15" s="21" t="s">
        <v>20</v>
      </c>
      <c r="Y15" s="29" t="s">
        <v>55</v>
      </c>
      <c r="Z15" s="29" t="s">
        <v>56</v>
      </c>
    </row>
    <row r="16" spans="1:26" s="2" customFormat="1" ht="30.95" customHeight="1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17</v>
      </c>
      <c r="M16" s="22">
        <v>7</v>
      </c>
      <c r="N16" s="22">
        <v>10</v>
      </c>
      <c r="O16" s="22">
        <v>16.5</v>
      </c>
      <c r="P16" s="22">
        <v>8</v>
      </c>
      <c r="Q16" s="22">
        <v>8.5</v>
      </c>
      <c r="R16" s="44">
        <v>64</v>
      </c>
      <c r="S16" s="22">
        <v>37</v>
      </c>
      <c r="T16" s="22">
        <v>27</v>
      </c>
      <c r="U16" s="22">
        <v>3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27</v>
      </c>
      <c r="C17" s="22">
        <v>3.12</v>
      </c>
      <c r="D17" s="22">
        <v>0</v>
      </c>
      <c r="E17" s="22">
        <v>28.65</v>
      </c>
      <c r="F17" s="22">
        <v>3.74</v>
      </c>
      <c r="G17" s="22">
        <v>0</v>
      </c>
      <c r="H17" s="22">
        <v>55.85</v>
      </c>
      <c r="I17" s="22">
        <v>2.63</v>
      </c>
      <c r="J17" s="22">
        <v>0</v>
      </c>
      <c r="K17" s="22">
        <v>65.209999999999994</v>
      </c>
      <c r="L17" s="22">
        <v>14.99</v>
      </c>
      <c r="M17" s="22">
        <v>4.5</v>
      </c>
      <c r="N17" s="22">
        <v>10.49</v>
      </c>
      <c r="O17" s="22">
        <v>16.990000000000002</v>
      </c>
      <c r="P17" s="22">
        <v>5.0999999999999996</v>
      </c>
      <c r="Q17" s="22">
        <v>11.89</v>
      </c>
      <c r="R17" s="44">
        <v>32</v>
      </c>
      <c r="S17" s="22">
        <v>9.6</v>
      </c>
      <c r="T17" s="22">
        <v>22.4</v>
      </c>
      <c r="U17" s="22">
        <v>3.11</v>
      </c>
      <c r="V17" s="22">
        <v>3</v>
      </c>
      <c r="W17" s="23">
        <v>24.89</v>
      </c>
      <c r="X17" s="21" t="s">
        <v>40</v>
      </c>
      <c r="Y17" s="29" t="s">
        <v>79</v>
      </c>
      <c r="Z17" s="29" t="s">
        <v>80</v>
      </c>
    </row>
    <row r="18" spans="1:26" s="2" customFormat="1" ht="30.95" customHeight="1">
      <c r="A18" s="19">
        <v>8</v>
      </c>
      <c r="B18" s="26" t="s">
        <v>33</v>
      </c>
      <c r="C18" s="22">
        <v>4.91</v>
      </c>
      <c r="D18" s="22">
        <v>0</v>
      </c>
      <c r="E18" s="22">
        <v>24.29</v>
      </c>
      <c r="F18" s="22">
        <v>15.74</v>
      </c>
      <c r="G18" s="22">
        <v>20</v>
      </c>
      <c r="H18" s="22">
        <v>7.48</v>
      </c>
      <c r="I18" s="22">
        <v>3.25</v>
      </c>
      <c r="J18" s="22">
        <v>0</v>
      </c>
      <c r="K18" s="22">
        <v>37.9</v>
      </c>
      <c r="L18" s="22">
        <v>29.84</v>
      </c>
      <c r="M18" s="22">
        <v>8.91</v>
      </c>
      <c r="N18" s="22">
        <v>20.93</v>
      </c>
      <c r="O18" s="22">
        <v>46.739999999999995</v>
      </c>
      <c r="P18" s="22">
        <v>16.739999999999998</v>
      </c>
      <c r="Q18" s="22">
        <v>30</v>
      </c>
      <c r="R18" s="44">
        <v>45.45</v>
      </c>
      <c r="S18" s="22">
        <v>27.32</v>
      </c>
      <c r="T18" s="22">
        <v>18.13</v>
      </c>
      <c r="U18" s="22">
        <v>0.14000000000000001</v>
      </c>
      <c r="V18" s="22">
        <v>0</v>
      </c>
      <c r="W18" s="22">
        <v>0.37</v>
      </c>
      <c r="X18" s="21" t="s">
        <v>20</v>
      </c>
      <c r="Y18" s="29" t="s">
        <v>48</v>
      </c>
      <c r="Z18" s="29" t="s">
        <v>49</v>
      </c>
    </row>
    <row r="19" spans="1:26" s="2" customFormat="1" ht="30.95" customHeight="1">
      <c r="A19" s="19">
        <v>9</v>
      </c>
      <c r="B19" s="26" t="s">
        <v>42</v>
      </c>
      <c r="C19" s="22">
        <v>6.2</v>
      </c>
      <c r="D19" s="22">
        <v>0</v>
      </c>
      <c r="E19" s="22">
        <v>63.9</v>
      </c>
      <c r="F19" s="22">
        <v>4.3</v>
      </c>
      <c r="G19" s="22">
        <v>0</v>
      </c>
      <c r="H19" s="22">
        <v>39.5</v>
      </c>
      <c r="I19" s="22">
        <v>3.8</v>
      </c>
      <c r="J19" s="22">
        <v>0</v>
      </c>
      <c r="K19" s="22">
        <v>53.6</v>
      </c>
      <c r="L19" s="22">
        <v>35.299999999999997</v>
      </c>
      <c r="M19" s="22">
        <v>16.7</v>
      </c>
      <c r="N19" s="22">
        <v>18.600000000000001</v>
      </c>
      <c r="O19" s="22">
        <v>0</v>
      </c>
      <c r="P19" s="22">
        <v>0</v>
      </c>
      <c r="Q19" s="22">
        <v>0</v>
      </c>
      <c r="R19" s="44">
        <v>314.39999999999998</v>
      </c>
      <c r="S19" s="22">
        <v>127.5</v>
      </c>
      <c r="T19" s="22">
        <v>186.9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13</v>
      </c>
      <c r="D20" s="25">
        <v>20</v>
      </c>
      <c r="E20" s="22">
        <v>53</v>
      </c>
      <c r="F20" s="25">
        <v>20</v>
      </c>
      <c r="G20" s="25">
        <v>35</v>
      </c>
      <c r="H20" s="25">
        <v>66</v>
      </c>
      <c r="I20" s="25">
        <v>25</v>
      </c>
      <c r="J20" s="25">
        <v>20</v>
      </c>
      <c r="K20" s="22">
        <v>63</v>
      </c>
      <c r="L20" s="22">
        <v>12</v>
      </c>
      <c r="M20" s="22">
        <v>0</v>
      </c>
      <c r="N20" s="22">
        <v>12</v>
      </c>
      <c r="O20" s="22">
        <v>16</v>
      </c>
      <c r="P20" s="22">
        <v>0</v>
      </c>
      <c r="Q20" s="22">
        <v>16</v>
      </c>
      <c r="R20" s="44">
        <v>4</v>
      </c>
      <c r="S20" s="22">
        <v>0</v>
      </c>
      <c r="T20" s="22">
        <v>4</v>
      </c>
      <c r="U20" s="22">
        <v>15</v>
      </c>
      <c r="V20" s="25">
        <v>19</v>
      </c>
      <c r="W20" s="23">
        <v>4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28</v>
      </c>
      <c r="C21" s="26">
        <v>1.05</v>
      </c>
      <c r="D21" s="26">
        <v>0</v>
      </c>
      <c r="E21" s="26">
        <v>98.39</v>
      </c>
      <c r="F21" s="26">
        <v>2.09</v>
      </c>
      <c r="G21" s="26">
        <v>0</v>
      </c>
      <c r="H21" s="26">
        <v>37.299999999999997</v>
      </c>
      <c r="I21" s="26">
        <v>1.91</v>
      </c>
      <c r="J21" s="22">
        <v>0</v>
      </c>
      <c r="K21" s="22">
        <v>42.74</v>
      </c>
      <c r="L21" s="22">
        <v>6.34</v>
      </c>
      <c r="M21" s="22">
        <v>3.32</v>
      </c>
      <c r="N21" s="22">
        <v>3.02</v>
      </c>
      <c r="O21" s="22">
        <v>4.6500000000000004</v>
      </c>
      <c r="P21" s="22">
        <v>2.13</v>
      </c>
      <c r="Q21" s="22">
        <v>2.52</v>
      </c>
      <c r="R21" s="44">
        <v>9.74</v>
      </c>
      <c r="S21" s="22">
        <v>4.7</v>
      </c>
      <c r="T21" s="22">
        <v>5.04</v>
      </c>
      <c r="U21" s="22">
        <v>1.1299999999999999</v>
      </c>
      <c r="V21" s="26">
        <v>0</v>
      </c>
      <c r="W21" s="26">
        <v>19.079999999999998</v>
      </c>
      <c r="X21" s="21" t="s">
        <v>89</v>
      </c>
      <c r="Y21" s="51"/>
      <c r="Z21" s="51"/>
    </row>
    <row r="22" spans="1:26" s="2" customFormat="1" ht="30.95" customHeight="1">
      <c r="A22" s="19">
        <v>12</v>
      </c>
      <c r="B22" s="26" t="s">
        <v>35</v>
      </c>
      <c r="C22" s="22">
        <v>3</v>
      </c>
      <c r="D22" s="22">
        <v>3</v>
      </c>
      <c r="E22" s="22">
        <v>7.9</v>
      </c>
      <c r="F22" s="22">
        <v>4.6500000000000004</v>
      </c>
      <c r="G22" s="22">
        <v>10</v>
      </c>
      <c r="H22" s="22">
        <v>0.65</v>
      </c>
      <c r="I22" s="22">
        <v>1.5</v>
      </c>
      <c r="J22" s="22">
        <v>1.5</v>
      </c>
      <c r="K22" s="22">
        <v>8.6999999999999993</v>
      </c>
      <c r="L22" s="22">
        <v>4.7</v>
      </c>
      <c r="M22" s="22">
        <v>3</v>
      </c>
      <c r="N22" s="22">
        <v>1.7</v>
      </c>
      <c r="O22" s="22">
        <v>3.5</v>
      </c>
      <c r="P22" s="22">
        <v>2</v>
      </c>
      <c r="Q22" s="22">
        <v>1.5</v>
      </c>
      <c r="R22" s="44">
        <v>2.6500000000000004</v>
      </c>
      <c r="S22" s="22">
        <v>1.7</v>
      </c>
      <c r="T22" s="22">
        <v>0.95</v>
      </c>
      <c r="U22" s="22">
        <v>2</v>
      </c>
      <c r="V22" s="22">
        <v>1.5</v>
      </c>
      <c r="W22" s="22">
        <v>2.3000000000000003</v>
      </c>
      <c r="X22" s="21" t="s">
        <v>20</v>
      </c>
      <c r="Y22" s="51"/>
      <c r="Z22" s="51"/>
    </row>
    <row r="23" spans="1:26" s="2" customFormat="1" ht="30.95" customHeight="1">
      <c r="A23" s="19">
        <v>13</v>
      </c>
      <c r="B23" s="19" t="s">
        <v>36</v>
      </c>
      <c r="C23" s="26">
        <v>0.87</v>
      </c>
      <c r="D23" s="26">
        <v>0</v>
      </c>
      <c r="E23" s="26">
        <v>5</v>
      </c>
      <c r="F23" s="22">
        <v>0.38</v>
      </c>
      <c r="G23" s="22">
        <v>0</v>
      </c>
      <c r="H23" s="22">
        <v>3.2</v>
      </c>
      <c r="I23" s="22">
        <v>0.76</v>
      </c>
      <c r="J23" s="22">
        <v>0</v>
      </c>
      <c r="K23" s="22">
        <v>4.25</v>
      </c>
      <c r="L23" s="22">
        <v>3.63</v>
      </c>
      <c r="M23" s="22">
        <v>1.33</v>
      </c>
      <c r="N23" s="22">
        <v>2.2999999999999998</v>
      </c>
      <c r="O23" s="22">
        <v>3</v>
      </c>
      <c r="P23" s="22">
        <v>1</v>
      </c>
      <c r="Q23" s="22">
        <v>2</v>
      </c>
      <c r="R23" s="44">
        <v>14.670000000000002</v>
      </c>
      <c r="S23" s="22">
        <v>12.8</v>
      </c>
      <c r="T23" s="22">
        <v>1.87</v>
      </c>
      <c r="U23" s="22">
        <v>1.1499999999999999</v>
      </c>
      <c r="V23" s="22">
        <v>1.2</v>
      </c>
      <c r="W23" s="26">
        <v>2.9</v>
      </c>
      <c r="X23" s="21" t="s">
        <v>93</v>
      </c>
      <c r="Y23" s="51"/>
      <c r="Z23" s="51"/>
    </row>
    <row r="24" spans="1:26" s="2" customFormat="1" ht="30.95" customHeight="1">
      <c r="A24" s="19">
        <v>14</v>
      </c>
      <c r="B24" s="26" t="s">
        <v>29</v>
      </c>
      <c r="C24" s="25">
        <v>8.1999999999999993</v>
      </c>
      <c r="D24" s="25">
        <v>0</v>
      </c>
      <c r="E24" s="22">
        <v>5.3</v>
      </c>
      <c r="F24" s="25">
        <v>17.100000000000001</v>
      </c>
      <c r="G24" s="25">
        <v>0</v>
      </c>
      <c r="H24" s="25">
        <v>31.4</v>
      </c>
      <c r="I24" s="25">
        <v>3.3</v>
      </c>
      <c r="J24" s="25">
        <v>0</v>
      </c>
      <c r="K24" s="22">
        <v>1.8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1"/>
      <c r="Z24" s="51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304.92</v>
      </c>
      <c r="V25" s="22">
        <v>240.23</v>
      </c>
      <c r="W25" s="23">
        <v>2417.6799999999998</v>
      </c>
      <c r="X25" s="21" t="s">
        <v>20</v>
      </c>
      <c r="Y25" s="51"/>
      <c r="Z25" s="51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45</v>
      </c>
      <c r="V26" s="22">
        <v>38</v>
      </c>
      <c r="W26" s="22">
        <v>2010</v>
      </c>
      <c r="X26" s="21" t="s">
        <v>40</v>
      </c>
      <c r="Y26" s="51"/>
      <c r="Z26" s="51"/>
    </row>
    <row r="27" spans="1:26" s="2" customFormat="1" ht="30.95" customHeight="1">
      <c r="A27" s="19">
        <v>17</v>
      </c>
      <c r="B27" s="26" t="s">
        <v>31</v>
      </c>
      <c r="C27" s="22">
        <v>20</v>
      </c>
      <c r="D27" s="22">
        <v>0</v>
      </c>
      <c r="E27" s="22">
        <v>100</v>
      </c>
      <c r="F27" s="22">
        <v>28</v>
      </c>
      <c r="G27" s="22">
        <v>60</v>
      </c>
      <c r="H27" s="22">
        <v>100</v>
      </c>
      <c r="I27" s="22">
        <v>20</v>
      </c>
      <c r="J27" s="22">
        <v>0</v>
      </c>
      <c r="K27" s="22">
        <v>630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1"/>
      <c r="Z27" s="51"/>
    </row>
    <row r="28" spans="1:26" s="2" customFormat="1" ht="30.95" customHeight="1">
      <c r="A28" s="19">
        <v>18</v>
      </c>
      <c r="B28" s="26" t="s">
        <v>22</v>
      </c>
      <c r="C28" s="26">
        <v>1.83</v>
      </c>
      <c r="D28" s="26">
        <v>0</v>
      </c>
      <c r="E28" s="22">
        <v>17.3</v>
      </c>
      <c r="F28" s="22">
        <v>2.06</v>
      </c>
      <c r="G28" s="22">
        <v>0</v>
      </c>
      <c r="H28" s="22">
        <v>10.7</v>
      </c>
      <c r="I28" s="22">
        <v>1.17</v>
      </c>
      <c r="J28" s="22">
        <v>0</v>
      </c>
      <c r="K28" s="22">
        <v>30.85</v>
      </c>
      <c r="L28" s="22">
        <v>5.26</v>
      </c>
      <c r="M28" s="22">
        <v>2.13</v>
      </c>
      <c r="N28" s="22">
        <v>3.13</v>
      </c>
      <c r="O28" s="22">
        <v>5.26</v>
      </c>
      <c r="P28" s="22">
        <v>2.13</v>
      </c>
      <c r="Q28" s="22">
        <v>3.13</v>
      </c>
      <c r="R28" s="22">
        <v>0</v>
      </c>
      <c r="S28" s="22">
        <v>0</v>
      </c>
      <c r="T28" s="22">
        <v>0</v>
      </c>
      <c r="U28" s="22">
        <v>0.55000000000000004</v>
      </c>
      <c r="V28" s="22">
        <v>0.55000000000000004</v>
      </c>
      <c r="W28" s="21">
        <v>0</v>
      </c>
      <c r="X28" s="21" t="s">
        <v>94</v>
      </c>
      <c r="Y28" s="51"/>
      <c r="Z28" s="51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1"/>
      <c r="Z29" s="51"/>
    </row>
    <row r="30" spans="1:26" s="3" customFormat="1" ht="29.25" customHeight="1">
      <c r="A30" s="7"/>
      <c r="B30" s="11" t="s">
        <v>38</v>
      </c>
      <c r="C30" s="13">
        <f t="shared" ref="C30:W30" si="0">SUM(C8:C29)</f>
        <v>133.00000000000003</v>
      </c>
      <c r="D30" s="13">
        <f t="shared" si="0"/>
        <v>95.89</v>
      </c>
      <c r="E30" s="14">
        <f t="shared" si="0"/>
        <v>1201.01</v>
      </c>
      <c r="F30" s="13">
        <f t="shared" si="0"/>
        <v>163.41</v>
      </c>
      <c r="G30" s="13">
        <f t="shared" si="0"/>
        <v>146.19999999999999</v>
      </c>
      <c r="H30" s="14">
        <f t="shared" si="0"/>
        <v>622.7700000000001</v>
      </c>
      <c r="I30" s="13">
        <f t="shared" si="0"/>
        <v>95.410000000000011</v>
      </c>
      <c r="J30" s="13">
        <f t="shared" si="0"/>
        <v>47.72</v>
      </c>
      <c r="K30" s="14">
        <f t="shared" si="0"/>
        <v>1229.7399999999998</v>
      </c>
      <c r="L30" s="14">
        <f t="shared" si="0"/>
        <v>584.03000000000009</v>
      </c>
      <c r="M30" s="33">
        <f t="shared" si="0"/>
        <v>421</v>
      </c>
      <c r="N30" s="33">
        <f t="shared" si="0"/>
        <v>163.03</v>
      </c>
      <c r="O30" s="14">
        <f t="shared" si="0"/>
        <v>785.72</v>
      </c>
      <c r="P30" s="33">
        <f t="shared" si="0"/>
        <v>615.63</v>
      </c>
      <c r="Q30" s="33">
        <f t="shared" si="0"/>
        <v>170.09</v>
      </c>
      <c r="R30" s="14">
        <f t="shared" si="0"/>
        <v>2757.8325</v>
      </c>
      <c r="S30" s="13">
        <f t="shared" si="0"/>
        <v>2262.0724999999998</v>
      </c>
      <c r="T30" s="13">
        <f t="shared" si="0"/>
        <v>495.76</v>
      </c>
      <c r="U30" s="13">
        <f t="shared" si="0"/>
        <v>429.29</v>
      </c>
      <c r="V30" s="13">
        <f t="shared" si="0"/>
        <v>371.67</v>
      </c>
      <c r="W30" s="14">
        <f t="shared" si="0"/>
        <v>5728.0599999999995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8"/>
  <sheetViews>
    <sheetView workbookViewId="0">
      <selection activeCell="D10" sqref="D10"/>
    </sheetView>
  </sheetViews>
  <sheetFormatPr defaultRowHeight="13.5"/>
  <sheetData>
    <row r="3" spans="3:11">
      <c r="C3" s="32" t="s">
        <v>70</v>
      </c>
    </row>
    <row r="5" spans="3:11">
      <c r="D5">
        <v>502</v>
      </c>
      <c r="E5" t="s">
        <v>58</v>
      </c>
      <c r="F5" t="s">
        <v>59</v>
      </c>
      <c r="G5" t="s">
        <v>60</v>
      </c>
      <c r="H5" t="s">
        <v>61</v>
      </c>
      <c r="J5" t="s">
        <v>62</v>
      </c>
      <c r="K5" t="s">
        <v>68</v>
      </c>
    </row>
    <row r="6" spans="3:11">
      <c r="D6" t="s">
        <v>19</v>
      </c>
      <c r="E6">
        <v>73</v>
      </c>
      <c r="F6" s="34">
        <f>89-3</f>
        <v>86</v>
      </c>
      <c r="G6">
        <v>33</v>
      </c>
      <c r="H6">
        <f>E6+F6-G6</f>
        <v>126</v>
      </c>
      <c r="J6">
        <v>126</v>
      </c>
      <c r="K6">
        <f>H6-J6</f>
        <v>0</v>
      </c>
    </row>
    <row r="7" spans="3:11">
      <c r="D7" t="s">
        <v>21</v>
      </c>
      <c r="E7">
        <v>392.99999999999994</v>
      </c>
      <c r="F7" s="34">
        <f>317.4-68.8</f>
        <v>248.59999999999997</v>
      </c>
      <c r="G7">
        <v>206.6</v>
      </c>
      <c r="H7">
        <f t="shared" ref="H7:H18" si="0">E7+F7-G7</f>
        <v>434.99999999999989</v>
      </c>
      <c r="J7">
        <v>435</v>
      </c>
      <c r="K7">
        <f t="shared" ref="K7:K18" si="1">H7-J7</f>
        <v>0</v>
      </c>
    </row>
    <row r="8" spans="3:11">
      <c r="D8" t="s">
        <v>23</v>
      </c>
      <c r="E8">
        <v>315.63</v>
      </c>
      <c r="F8" s="34">
        <f>138.34-67.88</f>
        <v>70.460000000000008</v>
      </c>
      <c r="G8">
        <v>82.88</v>
      </c>
      <c r="H8">
        <f>E8+F8-G8</f>
        <v>303.21000000000004</v>
      </c>
      <c r="J8">
        <v>303.21000000000004</v>
      </c>
      <c r="K8">
        <f t="shared" si="1"/>
        <v>0</v>
      </c>
    </row>
    <row r="9" spans="3:11">
      <c r="D9" t="s">
        <v>30</v>
      </c>
      <c r="E9">
        <v>118</v>
      </c>
      <c r="F9">
        <v>28</v>
      </c>
      <c r="G9">
        <v>31</v>
      </c>
      <c r="H9">
        <f t="shared" si="0"/>
        <v>115</v>
      </c>
      <c r="J9">
        <v>115</v>
      </c>
      <c r="K9">
        <f t="shared" si="1"/>
        <v>0</v>
      </c>
    </row>
    <row r="10" spans="3:11">
      <c r="D10" t="s">
        <v>34</v>
      </c>
      <c r="E10">
        <v>64.299999999999983</v>
      </c>
      <c r="F10">
        <v>54.61</v>
      </c>
      <c r="G10">
        <v>36.99</v>
      </c>
      <c r="H10">
        <f t="shared" si="0"/>
        <v>81.919999999999987</v>
      </c>
      <c r="J10">
        <v>81.92</v>
      </c>
      <c r="K10">
        <f t="shared" si="1"/>
        <v>0</v>
      </c>
    </row>
    <row r="11" spans="3:11">
      <c r="D11" t="s">
        <v>25</v>
      </c>
      <c r="E11">
        <v>47.099999999999994</v>
      </c>
      <c r="F11" s="34">
        <f>16.5+17.4</f>
        <v>33.9</v>
      </c>
      <c r="G11">
        <v>17</v>
      </c>
      <c r="H11">
        <f t="shared" si="0"/>
        <v>64</v>
      </c>
      <c r="J11">
        <v>64</v>
      </c>
      <c r="K11" s="34">
        <f t="shared" si="1"/>
        <v>0</v>
      </c>
    </row>
    <row r="12" spans="3:11">
      <c r="D12" t="s">
        <v>33</v>
      </c>
      <c r="E12">
        <v>28.540000000000013</v>
      </c>
      <c r="F12">
        <v>46.739999999999995</v>
      </c>
      <c r="G12">
        <v>29.84</v>
      </c>
      <c r="H12">
        <f>E12+F12-G12</f>
        <v>45.44</v>
      </c>
      <c r="J12">
        <v>45.45</v>
      </c>
      <c r="K12">
        <f>H12-J12</f>
        <v>-1.0000000000005116E-2</v>
      </c>
    </row>
    <row r="13" spans="3:11">
      <c r="D13" t="s">
        <v>27</v>
      </c>
      <c r="E13">
        <v>29.900000000000002</v>
      </c>
      <c r="F13">
        <v>16.990000000000002</v>
      </c>
      <c r="G13">
        <v>14.99</v>
      </c>
      <c r="H13">
        <f t="shared" si="0"/>
        <v>31.9</v>
      </c>
      <c r="J13">
        <v>32</v>
      </c>
      <c r="K13">
        <f t="shared" si="1"/>
        <v>-0.10000000000000142</v>
      </c>
    </row>
    <row r="14" spans="3:11">
      <c r="D14" t="s">
        <v>66</v>
      </c>
      <c r="E14">
        <v>316.70000000000005</v>
      </c>
      <c r="F14" s="34">
        <v>33</v>
      </c>
      <c r="G14">
        <v>35.299999999999997</v>
      </c>
      <c r="H14">
        <f t="shared" si="0"/>
        <v>314.40000000000003</v>
      </c>
      <c r="J14">
        <v>314.39999999999998</v>
      </c>
      <c r="K14" s="34">
        <f t="shared" si="1"/>
        <v>0</v>
      </c>
    </row>
    <row r="15" spans="3:11">
      <c r="D15" t="s">
        <v>36</v>
      </c>
      <c r="E15">
        <v>2.99</v>
      </c>
      <c r="F15" s="34">
        <f>3+12.31</f>
        <v>15.31</v>
      </c>
      <c r="G15">
        <v>3.63</v>
      </c>
      <c r="H15">
        <f>E15+F15-G15</f>
        <v>14.670000000000002</v>
      </c>
      <c r="J15">
        <v>14.670000000000002</v>
      </c>
      <c r="K15" s="34">
        <f>H15-J15</f>
        <v>0</v>
      </c>
    </row>
    <row r="16" spans="3:11">
      <c r="D16" t="s">
        <v>28</v>
      </c>
      <c r="E16">
        <v>5.09</v>
      </c>
      <c r="F16" s="34">
        <f>4.65+6.34</f>
        <v>10.99</v>
      </c>
      <c r="G16">
        <v>6.34</v>
      </c>
      <c r="H16">
        <f t="shared" si="0"/>
        <v>9.7399999999999984</v>
      </c>
      <c r="J16">
        <v>9.74</v>
      </c>
      <c r="K16" s="34">
        <f t="shared" si="1"/>
        <v>0</v>
      </c>
    </row>
    <row r="17" spans="4:11">
      <c r="D17" t="s">
        <v>24</v>
      </c>
      <c r="E17">
        <v>7</v>
      </c>
      <c r="F17" s="34">
        <f>16-7</f>
        <v>9</v>
      </c>
      <c r="G17">
        <v>12</v>
      </c>
      <c r="H17">
        <f>E17+F17-G17</f>
        <v>4</v>
      </c>
      <c r="J17">
        <v>4</v>
      </c>
      <c r="K17" s="34">
        <f>H17-J17</f>
        <v>0</v>
      </c>
    </row>
    <row r="18" spans="4:11">
      <c r="D18" t="s">
        <v>35</v>
      </c>
      <c r="E18">
        <v>3.4000000000000004</v>
      </c>
      <c r="F18">
        <v>3.5</v>
      </c>
      <c r="G18">
        <v>4.7</v>
      </c>
      <c r="H18">
        <f t="shared" si="0"/>
        <v>2.2000000000000002</v>
      </c>
      <c r="J18">
        <v>2.6500000000000004</v>
      </c>
      <c r="K18">
        <f t="shared" si="1"/>
        <v>-0.45000000000000018</v>
      </c>
    </row>
    <row r="25" spans="4:11">
      <c r="D25">
        <v>502</v>
      </c>
      <c r="E25" t="s">
        <v>58</v>
      </c>
      <c r="F25" t="s">
        <v>59</v>
      </c>
      <c r="G25" t="s">
        <v>60</v>
      </c>
      <c r="H25" t="s">
        <v>61</v>
      </c>
      <c r="J25" t="s">
        <v>62</v>
      </c>
      <c r="K25" t="s">
        <v>68</v>
      </c>
    </row>
    <row r="26" spans="4:11">
      <c r="D26" t="s">
        <v>19</v>
      </c>
      <c r="E26">
        <v>73</v>
      </c>
      <c r="F26">
        <v>89</v>
      </c>
      <c r="G26">
        <v>33</v>
      </c>
      <c r="H26">
        <v>129</v>
      </c>
      <c r="J26">
        <v>126</v>
      </c>
      <c r="K26">
        <v>3</v>
      </c>
    </row>
    <row r="27" spans="4:11">
      <c r="D27" t="s">
        <v>21</v>
      </c>
      <c r="E27">
        <v>392.99999999999994</v>
      </c>
      <c r="F27">
        <v>317.39999999999998</v>
      </c>
      <c r="G27">
        <v>206.6</v>
      </c>
      <c r="H27">
        <v>503.79999999999984</v>
      </c>
      <c r="J27">
        <v>435</v>
      </c>
      <c r="K27">
        <v>68.799999999999841</v>
      </c>
    </row>
    <row r="28" spans="4:11">
      <c r="D28" t="s">
        <v>23</v>
      </c>
      <c r="E28">
        <v>315.63</v>
      </c>
      <c r="F28">
        <v>138.34</v>
      </c>
      <c r="G28">
        <v>82.88</v>
      </c>
      <c r="H28">
        <v>371.09000000000003</v>
      </c>
      <c r="J28">
        <v>303.21000000000004</v>
      </c>
      <c r="K28">
        <v>67.88</v>
      </c>
    </row>
    <row r="29" spans="4:11">
      <c r="D29" t="s">
        <v>30</v>
      </c>
      <c r="E29">
        <v>118</v>
      </c>
      <c r="F29">
        <v>28</v>
      </c>
      <c r="G29">
        <v>31</v>
      </c>
      <c r="H29">
        <v>115</v>
      </c>
      <c r="J29">
        <v>115</v>
      </c>
      <c r="K29">
        <v>0</v>
      </c>
    </row>
    <row r="30" spans="4:11">
      <c r="D30" t="s">
        <v>34</v>
      </c>
      <c r="E30">
        <v>64.299999999999983</v>
      </c>
      <c r="F30">
        <v>54.61</v>
      </c>
      <c r="G30">
        <v>36.99</v>
      </c>
      <c r="H30">
        <v>81.919999999999987</v>
      </c>
      <c r="J30">
        <v>81.92</v>
      </c>
      <c r="K30">
        <v>0</v>
      </c>
    </row>
    <row r="31" spans="4:11">
      <c r="D31" t="s">
        <v>25</v>
      </c>
      <c r="E31">
        <v>47.099999999999994</v>
      </c>
      <c r="F31">
        <v>16.5</v>
      </c>
      <c r="G31">
        <v>17</v>
      </c>
      <c r="H31">
        <v>46.599999999999994</v>
      </c>
      <c r="J31">
        <v>64</v>
      </c>
      <c r="K31">
        <v>-17.400000000000006</v>
      </c>
    </row>
    <row r="32" spans="4:11">
      <c r="D32" t="s">
        <v>27</v>
      </c>
      <c r="E32">
        <v>29.900000000000002</v>
      </c>
      <c r="F32">
        <v>16.990000000000002</v>
      </c>
      <c r="G32">
        <v>14.99</v>
      </c>
      <c r="H32">
        <v>31.9</v>
      </c>
      <c r="J32">
        <v>32</v>
      </c>
      <c r="K32">
        <v>-0.10000000000000142</v>
      </c>
    </row>
    <row r="33" spans="4:11">
      <c r="D33" t="s">
        <v>33</v>
      </c>
      <c r="E33">
        <v>28.540000000000013</v>
      </c>
      <c r="F33">
        <v>46.739999999999995</v>
      </c>
      <c r="G33">
        <v>29.84</v>
      </c>
      <c r="H33">
        <v>45.44</v>
      </c>
      <c r="J33">
        <v>45.45</v>
      </c>
      <c r="K33">
        <v>-1.0000000000005116E-2</v>
      </c>
    </row>
    <row r="34" spans="4:11">
      <c r="D34" t="s">
        <v>66</v>
      </c>
      <c r="E34">
        <v>316.70000000000005</v>
      </c>
      <c r="F34">
        <v>0</v>
      </c>
      <c r="G34">
        <v>35.299999999999997</v>
      </c>
      <c r="H34">
        <v>281.40000000000003</v>
      </c>
      <c r="J34">
        <v>314.39999999999998</v>
      </c>
      <c r="K34">
        <v>-32.999999999999943</v>
      </c>
    </row>
    <row r="35" spans="4:11">
      <c r="D35" t="s">
        <v>24</v>
      </c>
      <c r="E35">
        <v>7</v>
      </c>
      <c r="F35">
        <v>16</v>
      </c>
      <c r="G35">
        <v>12</v>
      </c>
      <c r="H35">
        <v>11</v>
      </c>
      <c r="J35">
        <v>4</v>
      </c>
      <c r="K35">
        <v>7</v>
      </c>
    </row>
    <row r="36" spans="4:11">
      <c r="D36" t="s">
        <v>28</v>
      </c>
      <c r="E36">
        <v>5.09</v>
      </c>
      <c r="F36">
        <v>4.6500000000000004</v>
      </c>
      <c r="G36">
        <v>6.34</v>
      </c>
      <c r="H36">
        <v>3.4000000000000004</v>
      </c>
      <c r="J36">
        <v>9.74</v>
      </c>
      <c r="K36">
        <v>-6.34</v>
      </c>
    </row>
    <row r="37" spans="4:11">
      <c r="D37" t="s">
        <v>35</v>
      </c>
      <c r="E37">
        <v>3.4000000000000004</v>
      </c>
      <c r="F37">
        <v>3.5</v>
      </c>
      <c r="G37">
        <v>4.7</v>
      </c>
      <c r="H37">
        <v>2.2000000000000002</v>
      </c>
      <c r="J37">
        <v>2.6500000000000004</v>
      </c>
      <c r="K37">
        <v>-0.45000000000000018</v>
      </c>
    </row>
    <row r="38" spans="4:11">
      <c r="D38" t="s">
        <v>36</v>
      </c>
      <c r="E38">
        <v>2.99</v>
      </c>
      <c r="F38">
        <v>3</v>
      </c>
      <c r="G38">
        <v>3.63</v>
      </c>
      <c r="H38">
        <v>2.3600000000000003</v>
      </c>
      <c r="J38">
        <v>14.670000000000002</v>
      </c>
      <c r="K38">
        <v>-12.310000000000002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2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87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37.799999999999997</v>
      </c>
      <c r="M8" s="17">
        <v>37.799999999999997</v>
      </c>
      <c r="N8" s="17">
        <v>0</v>
      </c>
      <c r="O8" s="17">
        <v>17.53</v>
      </c>
      <c r="P8" s="17">
        <v>17.53</v>
      </c>
      <c r="Q8" s="17">
        <v>0</v>
      </c>
      <c r="R8" s="43">
        <f>353.53+O8-L8</f>
        <v>333.25999999999993</v>
      </c>
      <c r="S8" s="17">
        <v>333.25999999999993</v>
      </c>
      <c r="T8" s="17">
        <v>0</v>
      </c>
      <c r="U8" s="17">
        <v>0</v>
      </c>
      <c r="V8" s="17">
        <v>0</v>
      </c>
      <c r="W8" s="17">
        <v>0</v>
      </c>
      <c r="X8" s="18"/>
      <c r="Y8" s="49"/>
      <c r="Z8" s="49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23.8</v>
      </c>
      <c r="M9" s="17">
        <v>23.8</v>
      </c>
      <c r="N9" s="17">
        <v>0</v>
      </c>
      <c r="O9" s="17">
        <v>20</v>
      </c>
      <c r="P9" s="17">
        <v>20</v>
      </c>
      <c r="Q9" s="17">
        <v>0</v>
      </c>
      <c r="R9" s="43">
        <f>878.8325+O9-L9</f>
        <v>875.03250000000003</v>
      </c>
      <c r="S9" s="17">
        <v>875.03250000000003</v>
      </c>
      <c r="T9" s="17">
        <v>0</v>
      </c>
      <c r="U9" s="17">
        <v>0</v>
      </c>
      <c r="V9" s="17">
        <v>0</v>
      </c>
      <c r="W9" s="17">
        <v>0</v>
      </c>
      <c r="X9" s="18"/>
      <c r="Y9" s="49"/>
      <c r="Z9" s="49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9"/>
      <c r="Z10" s="49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86</v>
      </c>
      <c r="M11" s="22">
        <v>86</v>
      </c>
      <c r="N11" s="22">
        <v>0</v>
      </c>
      <c r="O11" s="22">
        <v>85</v>
      </c>
      <c r="P11" s="22">
        <f>O11-Q11</f>
        <v>85</v>
      </c>
      <c r="Q11" s="22">
        <v>0</v>
      </c>
      <c r="R11" s="44">
        <v>73</v>
      </c>
      <c r="S11" s="22">
        <f>R11-T11</f>
        <v>73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265.8</v>
      </c>
      <c r="M12" s="22">
        <v>265.8</v>
      </c>
      <c r="N12" s="22">
        <v>0</v>
      </c>
      <c r="O12" s="22">
        <v>273.39999999999998</v>
      </c>
      <c r="P12" s="22">
        <f t="shared" ref="P12:P18" si="0">O12-Q12</f>
        <v>273.39999999999998</v>
      </c>
      <c r="Q12" s="22">
        <v>0</v>
      </c>
      <c r="R12" s="44">
        <v>392.99999999999994</v>
      </c>
      <c r="S12" s="22">
        <f t="shared" ref="S12:S23" si="1">R12-T12</f>
        <v>392.99999999999994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42.8</v>
      </c>
      <c r="D13" s="22">
        <v>80.349999999999994</v>
      </c>
      <c r="E13" s="22">
        <v>587.25</v>
      </c>
      <c r="F13" s="22">
        <v>33.54</v>
      </c>
      <c r="G13" s="22">
        <v>74.45</v>
      </c>
      <c r="H13" s="22">
        <v>184.33</v>
      </c>
      <c r="I13" s="22">
        <v>9.5</v>
      </c>
      <c r="J13" s="22">
        <v>14.4</v>
      </c>
      <c r="K13" s="22">
        <v>133.63</v>
      </c>
      <c r="L13" s="22">
        <v>113.91</v>
      </c>
      <c r="M13" s="22">
        <f>L13-N13</f>
        <v>49.919999999999995</v>
      </c>
      <c r="N13" s="22">
        <v>63.99</v>
      </c>
      <c r="O13" s="22">
        <v>99.210000000000008</v>
      </c>
      <c r="P13" s="22">
        <f t="shared" si="0"/>
        <v>22.850000000000009</v>
      </c>
      <c r="Q13" s="22">
        <v>76.36</v>
      </c>
      <c r="R13" s="44">
        <v>315.63</v>
      </c>
      <c r="S13" s="22">
        <f t="shared" si="1"/>
        <v>140.57</v>
      </c>
      <c r="T13" s="22">
        <v>175.06</v>
      </c>
      <c r="U13" s="22">
        <v>23.92</v>
      </c>
      <c r="V13" s="22">
        <v>23.81</v>
      </c>
      <c r="W13" s="23">
        <v>18.87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18</v>
      </c>
      <c r="D14" s="22">
        <v>15</v>
      </c>
      <c r="E14" s="22">
        <v>93</v>
      </c>
      <c r="F14" s="22">
        <v>19</v>
      </c>
      <c r="G14" s="22">
        <v>15</v>
      </c>
      <c r="H14" s="22">
        <v>56</v>
      </c>
      <c r="I14" s="22">
        <v>16</v>
      </c>
      <c r="J14" s="22">
        <v>17</v>
      </c>
      <c r="K14" s="22">
        <v>95</v>
      </c>
      <c r="L14" s="22">
        <v>36</v>
      </c>
      <c r="M14" s="22">
        <f t="shared" ref="M14:M23" si="2">L14-N14</f>
        <v>17</v>
      </c>
      <c r="N14" s="22">
        <v>19</v>
      </c>
      <c r="O14" s="22">
        <v>37</v>
      </c>
      <c r="P14" s="22">
        <f t="shared" si="0"/>
        <v>16</v>
      </c>
      <c r="Q14" s="22">
        <v>21</v>
      </c>
      <c r="R14" s="44">
        <v>118</v>
      </c>
      <c r="S14" s="22">
        <f t="shared" si="1"/>
        <v>62</v>
      </c>
      <c r="T14" s="22">
        <v>56</v>
      </c>
      <c r="U14" s="22">
        <v>6</v>
      </c>
      <c r="V14" s="22">
        <v>7</v>
      </c>
      <c r="W14" s="22">
        <v>8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34</v>
      </c>
      <c r="C15" s="22">
        <v>8.1999999999999993</v>
      </c>
      <c r="D15" s="22">
        <v>0</v>
      </c>
      <c r="E15" s="22">
        <v>109</v>
      </c>
      <c r="F15" s="22">
        <v>8.1999999999999993</v>
      </c>
      <c r="G15" s="22">
        <v>0</v>
      </c>
      <c r="H15" s="22">
        <v>90.4</v>
      </c>
      <c r="I15" s="22">
        <v>4.2</v>
      </c>
      <c r="J15" s="22">
        <v>0</v>
      </c>
      <c r="K15" s="22">
        <v>64</v>
      </c>
      <c r="L15" s="22">
        <v>48.4</v>
      </c>
      <c r="M15" s="22">
        <f>L15-N15</f>
        <v>30.4</v>
      </c>
      <c r="N15" s="22">
        <v>18</v>
      </c>
      <c r="O15" s="22">
        <v>100</v>
      </c>
      <c r="P15" s="22">
        <f>O15-Q15</f>
        <v>100</v>
      </c>
      <c r="Q15" s="22">
        <v>0</v>
      </c>
      <c r="R15" s="44">
        <v>64.299999999999983</v>
      </c>
      <c r="S15" s="22">
        <f>R15-T15</f>
        <v>32.799999999999983</v>
      </c>
      <c r="T15" s="22">
        <v>31.5</v>
      </c>
      <c r="U15" s="22">
        <v>8.9</v>
      </c>
      <c r="V15" s="22">
        <v>0</v>
      </c>
      <c r="W15" s="23">
        <v>7</v>
      </c>
      <c r="X15" s="21" t="s">
        <v>20</v>
      </c>
      <c r="Y15" s="29" t="s">
        <v>55</v>
      </c>
      <c r="Z15" s="29" t="s">
        <v>56</v>
      </c>
    </row>
    <row r="16" spans="1:26" s="2" customFormat="1" ht="30.95" customHeight="1">
      <c r="A16" s="19">
        <v>6</v>
      </c>
      <c r="B16" s="26" t="s">
        <v>25</v>
      </c>
      <c r="C16" s="22">
        <v>5.5</v>
      </c>
      <c r="D16" s="22">
        <v>4.2</v>
      </c>
      <c r="E16" s="22">
        <v>8.1999999999999993</v>
      </c>
      <c r="F16" s="26">
        <v>3.3</v>
      </c>
      <c r="G16" s="26">
        <v>3</v>
      </c>
      <c r="H16" s="26">
        <v>6.05</v>
      </c>
      <c r="I16" s="22">
        <v>6</v>
      </c>
      <c r="J16" s="22">
        <v>6</v>
      </c>
      <c r="K16" s="22">
        <v>10.3</v>
      </c>
      <c r="L16" s="22">
        <v>41.5</v>
      </c>
      <c r="M16" s="22">
        <f>L16-N16</f>
        <v>12.5</v>
      </c>
      <c r="N16" s="22">
        <v>29</v>
      </c>
      <c r="O16" s="22">
        <v>33.5</v>
      </c>
      <c r="P16" s="22">
        <f>O16-Q16</f>
        <v>10</v>
      </c>
      <c r="Q16" s="22">
        <v>23.5</v>
      </c>
      <c r="R16" s="44">
        <v>47.099999999999994</v>
      </c>
      <c r="S16" s="22">
        <f>R16-T16</f>
        <v>28.199999999999996</v>
      </c>
      <c r="T16" s="22">
        <v>18.899999999999999</v>
      </c>
      <c r="U16" s="22">
        <v>6.9</v>
      </c>
      <c r="V16" s="22">
        <v>7</v>
      </c>
      <c r="W16" s="23">
        <v>4.8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27</v>
      </c>
      <c r="C17" s="22">
        <v>3.14</v>
      </c>
      <c r="D17" s="22">
        <v>0</v>
      </c>
      <c r="E17" s="22">
        <v>31.18</v>
      </c>
      <c r="F17" s="22">
        <v>3.9</v>
      </c>
      <c r="G17" s="22">
        <v>0</v>
      </c>
      <c r="H17" s="22">
        <v>59.59</v>
      </c>
      <c r="I17" s="22">
        <v>2.7</v>
      </c>
      <c r="J17" s="22">
        <v>0</v>
      </c>
      <c r="K17" s="22">
        <v>67.84</v>
      </c>
      <c r="L17" s="22">
        <v>17.3</v>
      </c>
      <c r="M17" s="22">
        <f>L17-N17</f>
        <v>1.7000000000000011</v>
      </c>
      <c r="N17" s="22">
        <v>15.6</v>
      </c>
      <c r="O17" s="22">
        <v>33</v>
      </c>
      <c r="P17" s="22">
        <f>O17-Q17</f>
        <v>3.3000000000000007</v>
      </c>
      <c r="Q17" s="22">
        <v>29.7</v>
      </c>
      <c r="R17" s="44">
        <v>29.900000000000002</v>
      </c>
      <c r="S17" s="22">
        <f>R17-T17</f>
        <v>2.9000000000000021</v>
      </c>
      <c r="T17" s="22">
        <v>27</v>
      </c>
      <c r="U17" s="22">
        <v>0.44</v>
      </c>
      <c r="V17" s="22" t="s">
        <v>88</v>
      </c>
      <c r="W17" s="23">
        <v>25</v>
      </c>
      <c r="X17" s="21" t="s">
        <v>40</v>
      </c>
      <c r="Y17" s="29" t="s">
        <v>79</v>
      </c>
      <c r="Z17" s="29" t="s">
        <v>80</v>
      </c>
    </row>
    <row r="18" spans="1:26" s="2" customFormat="1" ht="30.95" customHeight="1">
      <c r="A18" s="19">
        <v>8</v>
      </c>
      <c r="B18" s="26" t="s">
        <v>33</v>
      </c>
      <c r="C18" s="22">
        <v>5.87</v>
      </c>
      <c r="D18" s="22">
        <v>5</v>
      </c>
      <c r="E18" s="22">
        <v>29.2</v>
      </c>
      <c r="F18" s="22">
        <v>15</v>
      </c>
      <c r="G18" s="22">
        <v>16</v>
      </c>
      <c r="H18" s="22">
        <v>3.22</v>
      </c>
      <c r="I18" s="22">
        <v>4.29</v>
      </c>
      <c r="J18" s="22">
        <v>0</v>
      </c>
      <c r="K18" s="22">
        <v>41.15</v>
      </c>
      <c r="L18" s="22">
        <v>43.9</v>
      </c>
      <c r="M18" s="22">
        <f t="shared" si="2"/>
        <v>15.5</v>
      </c>
      <c r="N18" s="22">
        <v>28.4</v>
      </c>
      <c r="O18" s="22">
        <v>0</v>
      </c>
      <c r="P18" s="22">
        <f t="shared" si="0"/>
        <v>0</v>
      </c>
      <c r="Q18" s="22">
        <v>0</v>
      </c>
      <c r="R18" s="44">
        <v>28.540000000000013</v>
      </c>
      <c r="S18" s="22">
        <f t="shared" si="1"/>
        <v>19.480000000000011</v>
      </c>
      <c r="T18" s="22">
        <v>9.06</v>
      </c>
      <c r="U18" s="22">
        <v>0.1</v>
      </c>
      <c r="V18" s="22">
        <v>0.1</v>
      </c>
      <c r="W18" s="22">
        <v>0.51</v>
      </c>
      <c r="X18" s="21" t="s">
        <v>20</v>
      </c>
      <c r="Y18" s="29" t="s">
        <v>48</v>
      </c>
      <c r="Z18" s="29" t="s">
        <v>49</v>
      </c>
    </row>
    <row r="19" spans="1:26" s="2" customFormat="1" ht="30.95" customHeight="1">
      <c r="A19" s="19">
        <v>9</v>
      </c>
      <c r="B19" s="26" t="s">
        <v>42</v>
      </c>
      <c r="C19" s="22">
        <v>6.5</v>
      </c>
      <c r="D19" s="22">
        <v>0</v>
      </c>
      <c r="E19" s="22">
        <v>70.099999999999994</v>
      </c>
      <c r="F19" s="22">
        <v>3.6</v>
      </c>
      <c r="G19" s="22">
        <v>0</v>
      </c>
      <c r="H19" s="22">
        <v>43.8</v>
      </c>
      <c r="I19" s="22">
        <v>4.2</v>
      </c>
      <c r="J19" s="22">
        <v>0</v>
      </c>
      <c r="K19" s="22">
        <v>57.4</v>
      </c>
      <c r="L19" s="22">
        <v>35.700000000000003</v>
      </c>
      <c r="M19" s="22">
        <f>L19-N19</f>
        <v>15.400000000000002</v>
      </c>
      <c r="N19" s="22">
        <v>20.3</v>
      </c>
      <c r="O19" s="22">
        <v>0</v>
      </c>
      <c r="P19" s="22">
        <v>0</v>
      </c>
      <c r="Q19" s="22">
        <v>0</v>
      </c>
      <c r="R19" s="44">
        <v>316.70000000000005</v>
      </c>
      <c r="S19" s="22">
        <f>R19-T19</f>
        <v>111.20000000000005</v>
      </c>
      <c r="T19" s="22">
        <v>205.5</v>
      </c>
      <c r="U19" s="22">
        <v>2</v>
      </c>
      <c r="V19" s="22">
        <v>2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10</v>
      </c>
      <c r="D20" s="25">
        <v>20</v>
      </c>
      <c r="E20" s="22">
        <v>46</v>
      </c>
      <c r="F20" s="25">
        <v>20</v>
      </c>
      <c r="G20" s="25">
        <v>40</v>
      </c>
      <c r="H20" s="25">
        <v>51</v>
      </c>
      <c r="I20" s="25">
        <v>20</v>
      </c>
      <c r="J20" s="25">
        <v>10</v>
      </c>
      <c r="K20" s="22">
        <v>58</v>
      </c>
      <c r="L20" s="22">
        <v>8</v>
      </c>
      <c r="M20" s="22">
        <v>0</v>
      </c>
      <c r="N20" s="22">
        <v>8</v>
      </c>
      <c r="O20" s="22">
        <v>15</v>
      </c>
      <c r="P20" s="22">
        <v>0</v>
      </c>
      <c r="Q20" s="22">
        <v>15</v>
      </c>
      <c r="R20" s="44">
        <v>7</v>
      </c>
      <c r="S20" s="22">
        <f>R20-T20</f>
        <v>0</v>
      </c>
      <c r="T20" s="22">
        <v>7</v>
      </c>
      <c r="U20" s="22">
        <v>12</v>
      </c>
      <c r="V20" s="25">
        <v>19</v>
      </c>
      <c r="W20" s="23">
        <v>7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28</v>
      </c>
      <c r="C21" s="26">
        <v>0.08</v>
      </c>
      <c r="D21" s="26">
        <v>0</v>
      </c>
      <c r="E21" s="26">
        <v>99.44</v>
      </c>
      <c r="F21" s="26">
        <v>0.11</v>
      </c>
      <c r="G21" s="26">
        <v>0</v>
      </c>
      <c r="H21" s="26">
        <v>39.619999999999997</v>
      </c>
      <c r="I21" s="26">
        <v>0.09</v>
      </c>
      <c r="J21" s="22">
        <v>0</v>
      </c>
      <c r="K21" s="22">
        <v>44.65</v>
      </c>
      <c r="L21" s="22">
        <v>0.5</v>
      </c>
      <c r="M21" s="22">
        <v>0.3</v>
      </c>
      <c r="N21" s="22">
        <v>0.2</v>
      </c>
      <c r="O21" s="22">
        <v>0</v>
      </c>
      <c r="P21" s="22">
        <v>0</v>
      </c>
      <c r="Q21" s="22">
        <v>0</v>
      </c>
      <c r="R21" s="44">
        <v>5.09</v>
      </c>
      <c r="S21" s="22">
        <v>2.6</v>
      </c>
      <c r="T21" s="22">
        <v>2.4900000000000002</v>
      </c>
      <c r="U21" s="22">
        <v>0</v>
      </c>
      <c r="V21" s="26">
        <v>0</v>
      </c>
      <c r="W21" s="26">
        <v>19.260000000000002</v>
      </c>
      <c r="X21" s="21" t="s">
        <v>89</v>
      </c>
      <c r="Y21" s="49"/>
      <c r="Z21" s="49"/>
    </row>
    <row r="22" spans="1:26" s="2" customFormat="1" ht="30.95" customHeight="1">
      <c r="A22" s="19">
        <v>12</v>
      </c>
      <c r="B22" s="26" t="s">
        <v>35</v>
      </c>
      <c r="C22" s="22">
        <v>2.8</v>
      </c>
      <c r="D22" s="22">
        <v>2.5</v>
      </c>
      <c r="E22" s="22">
        <v>10.4</v>
      </c>
      <c r="F22" s="22">
        <v>1.7</v>
      </c>
      <c r="G22" s="22">
        <v>2</v>
      </c>
      <c r="H22" s="22">
        <v>10.9</v>
      </c>
      <c r="I22" s="22">
        <v>2</v>
      </c>
      <c r="J22" s="22">
        <v>1.3</v>
      </c>
      <c r="K22" s="22">
        <v>6.5</v>
      </c>
      <c r="L22" s="22">
        <v>5.0999999999999996</v>
      </c>
      <c r="M22" s="22">
        <v>3.1</v>
      </c>
      <c r="N22" s="22">
        <v>2</v>
      </c>
      <c r="O22" s="22">
        <v>7.1</v>
      </c>
      <c r="P22" s="22">
        <v>4.5</v>
      </c>
      <c r="Q22" s="22">
        <v>2.6</v>
      </c>
      <c r="R22" s="44">
        <v>3.4000000000000004</v>
      </c>
      <c r="S22" s="22">
        <f>R22-T22</f>
        <v>2.3000000000000003</v>
      </c>
      <c r="T22" s="22">
        <v>1.1000000000000001</v>
      </c>
      <c r="U22" s="22">
        <v>1.7</v>
      </c>
      <c r="V22" s="22">
        <v>2.6</v>
      </c>
      <c r="W22" s="22">
        <v>1.1000000000000001</v>
      </c>
      <c r="X22" s="21" t="s">
        <v>20</v>
      </c>
      <c r="Y22" s="49"/>
      <c r="Z22" s="49"/>
    </row>
    <row r="23" spans="1:26" s="2" customFormat="1" ht="30.95" customHeight="1">
      <c r="A23" s="19">
        <v>13</v>
      </c>
      <c r="B23" s="19" t="s">
        <v>36</v>
      </c>
      <c r="C23" s="26">
        <v>1.3</v>
      </c>
      <c r="D23" s="26">
        <v>4.12</v>
      </c>
      <c r="E23" s="26">
        <v>5.99</v>
      </c>
      <c r="F23" s="22">
        <v>0.25</v>
      </c>
      <c r="G23" s="22">
        <v>2.4</v>
      </c>
      <c r="H23" s="22">
        <v>4.0999999999999996</v>
      </c>
      <c r="I23" s="22">
        <v>0.38</v>
      </c>
      <c r="J23" s="22">
        <v>2.63</v>
      </c>
      <c r="K23" s="22">
        <v>4.91</v>
      </c>
      <c r="L23" s="22">
        <v>2.08</v>
      </c>
      <c r="M23" s="22">
        <f t="shared" si="2"/>
        <v>1.1300000000000001</v>
      </c>
      <c r="N23" s="22">
        <v>0.95</v>
      </c>
      <c r="O23" s="22">
        <v>1.5499999999999998</v>
      </c>
      <c r="P23" s="22">
        <v>0.85</v>
      </c>
      <c r="Q23" s="22">
        <v>0.7</v>
      </c>
      <c r="R23" s="44">
        <v>2.99</v>
      </c>
      <c r="S23" s="22">
        <f t="shared" si="1"/>
        <v>1.2300000000000002</v>
      </c>
      <c r="T23" s="22">
        <v>1.76</v>
      </c>
      <c r="U23" s="22">
        <v>0.8</v>
      </c>
      <c r="V23" s="22">
        <v>0</v>
      </c>
      <c r="W23" s="26">
        <v>3</v>
      </c>
      <c r="X23" s="21" t="s">
        <v>93</v>
      </c>
      <c r="Y23" s="49"/>
      <c r="Z23" s="49"/>
    </row>
    <row r="24" spans="1:26" s="2" customFormat="1" ht="30.95" customHeight="1">
      <c r="A24" s="19">
        <v>14</v>
      </c>
      <c r="B24" s="26" t="s">
        <v>29</v>
      </c>
      <c r="C24" s="25">
        <v>9.4</v>
      </c>
      <c r="D24" s="25">
        <v>15</v>
      </c>
      <c r="E24" s="22">
        <v>13.5</v>
      </c>
      <c r="F24" s="25">
        <v>21</v>
      </c>
      <c r="G24" s="25">
        <v>0</v>
      </c>
      <c r="H24" s="25">
        <v>48.5</v>
      </c>
      <c r="I24" s="25">
        <v>3.2</v>
      </c>
      <c r="J24" s="25">
        <v>0</v>
      </c>
      <c r="K24" s="22">
        <v>5.0999999999999996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49"/>
      <c r="Z24" s="49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308.86</v>
      </c>
      <c r="V25" s="22">
        <v>299.27</v>
      </c>
      <c r="W25" s="23">
        <v>2542.42</v>
      </c>
      <c r="X25" s="21" t="s">
        <v>20</v>
      </c>
      <c r="Y25" s="49"/>
      <c r="Z25" s="49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40</v>
      </c>
      <c r="V26" s="22">
        <v>45</v>
      </c>
      <c r="W26" s="22">
        <v>2010</v>
      </c>
      <c r="X26" s="21" t="s">
        <v>40</v>
      </c>
      <c r="Y26" s="49"/>
      <c r="Z26" s="49"/>
    </row>
    <row r="27" spans="1:26" s="2" customFormat="1" ht="30.95" customHeight="1">
      <c r="A27" s="19">
        <v>17</v>
      </c>
      <c r="B27" s="26" t="s">
        <v>31</v>
      </c>
      <c r="C27" s="22">
        <v>40</v>
      </c>
      <c r="D27" s="22">
        <v>60</v>
      </c>
      <c r="E27" s="22">
        <v>120</v>
      </c>
      <c r="F27" s="22">
        <v>30</v>
      </c>
      <c r="G27" s="22">
        <v>30</v>
      </c>
      <c r="H27" s="22">
        <v>60</v>
      </c>
      <c r="I27" s="22">
        <v>20</v>
      </c>
      <c r="J27" s="22">
        <v>0</v>
      </c>
      <c r="K27" s="22">
        <v>650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49"/>
      <c r="Z27" s="49"/>
    </row>
    <row r="28" spans="1:26" s="2" customFormat="1" ht="30.95" customHeight="1">
      <c r="A28" s="19">
        <v>18</v>
      </c>
      <c r="B28" s="26" t="s">
        <v>22</v>
      </c>
      <c r="C28" s="26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76</v>
      </c>
      <c r="Y28" s="49"/>
      <c r="Z28" s="49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49"/>
      <c r="Z29" s="49"/>
    </row>
    <row r="30" spans="1:26" s="3" customFormat="1" ht="29.25" customHeight="1">
      <c r="A30" s="7"/>
      <c r="B30" s="11" t="s">
        <v>38</v>
      </c>
      <c r="C30" s="13">
        <f t="shared" ref="C30:W30" si="3">SUM(C8:C29)</f>
        <v>153.59</v>
      </c>
      <c r="D30" s="13">
        <f t="shared" si="3"/>
        <v>206.17</v>
      </c>
      <c r="E30" s="14">
        <f t="shared" si="3"/>
        <v>1223.2600000000002</v>
      </c>
      <c r="F30" s="13">
        <f t="shared" si="3"/>
        <v>159.6</v>
      </c>
      <c r="G30" s="13">
        <f t="shared" si="3"/>
        <v>182.85</v>
      </c>
      <c r="H30" s="14">
        <f t="shared" si="3"/>
        <v>657.51</v>
      </c>
      <c r="I30" s="13">
        <f t="shared" si="3"/>
        <v>92.560000000000016</v>
      </c>
      <c r="J30" s="13">
        <f t="shared" si="3"/>
        <v>51.33</v>
      </c>
      <c r="K30" s="14">
        <f t="shared" si="3"/>
        <v>1238.48</v>
      </c>
      <c r="L30" s="14">
        <f t="shared" si="3"/>
        <v>765.79</v>
      </c>
      <c r="M30" s="33">
        <f t="shared" si="3"/>
        <v>560.35</v>
      </c>
      <c r="N30" s="33">
        <f t="shared" si="3"/>
        <v>205.44</v>
      </c>
      <c r="O30" s="14">
        <f t="shared" si="3"/>
        <v>722.29</v>
      </c>
      <c r="P30" s="33">
        <f t="shared" si="3"/>
        <v>553.42999999999995</v>
      </c>
      <c r="Q30" s="33">
        <f t="shared" si="3"/>
        <v>168.85999999999999</v>
      </c>
      <c r="R30" s="14">
        <f t="shared" si="3"/>
        <v>2612.9425000000006</v>
      </c>
      <c r="S30" s="13">
        <f t="shared" si="3"/>
        <v>2077.5725000000002</v>
      </c>
      <c r="T30" s="13">
        <f t="shared" si="3"/>
        <v>535.37</v>
      </c>
      <c r="U30" s="13">
        <f t="shared" si="3"/>
        <v>426.62</v>
      </c>
      <c r="V30" s="13">
        <f t="shared" si="3"/>
        <v>423.78</v>
      </c>
      <c r="W30" s="14">
        <f t="shared" si="3"/>
        <v>5846.96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workbookViewId="0">
      <selection activeCell="E4" sqref="E4:L4"/>
    </sheetView>
  </sheetViews>
  <sheetFormatPr defaultRowHeight="13.5"/>
  <cols>
    <col min="11" max="11" width="16.875" customWidth="1"/>
    <col min="12" max="12" width="18.125" customWidth="1"/>
  </cols>
  <sheetData>
    <row r="3" spans="4:15">
      <c r="D3" s="36" t="s">
        <v>70</v>
      </c>
    </row>
    <row r="4" spans="4:15">
      <c r="E4" s="50" t="s">
        <v>91</v>
      </c>
      <c r="F4" t="s">
        <v>58</v>
      </c>
      <c r="G4" t="s">
        <v>59</v>
      </c>
      <c r="H4" t="s">
        <v>60</v>
      </c>
      <c r="I4" t="s">
        <v>61</v>
      </c>
      <c r="K4" t="s">
        <v>62</v>
      </c>
      <c r="L4" t="s">
        <v>68</v>
      </c>
    </row>
    <row r="5" spans="4:15">
      <c r="E5" t="s">
        <v>19</v>
      </c>
      <c r="F5">
        <v>74</v>
      </c>
      <c r="G5">
        <v>85</v>
      </c>
      <c r="H5" s="34">
        <f>52+34</f>
        <v>86</v>
      </c>
      <c r="I5">
        <f>F5+G5-H5</f>
        <v>73</v>
      </c>
      <c r="K5">
        <v>73</v>
      </c>
      <c r="L5" s="34">
        <f>I5-K5</f>
        <v>0</v>
      </c>
      <c r="O5" s="32" t="s">
        <v>92</v>
      </c>
    </row>
    <row r="6" spans="4:15">
      <c r="E6" t="s">
        <v>21</v>
      </c>
      <c r="F6">
        <v>385.40000000000003</v>
      </c>
      <c r="G6">
        <v>273.39999999999998</v>
      </c>
      <c r="H6">
        <v>265.8</v>
      </c>
      <c r="I6">
        <f t="shared" ref="I6:I13" si="0">F6+G6-H6</f>
        <v>392.99999999999994</v>
      </c>
      <c r="K6">
        <v>365</v>
      </c>
      <c r="L6">
        <f t="shared" ref="L6:L13" si="1">I6-K6</f>
        <v>27.999999999999943</v>
      </c>
    </row>
    <row r="7" spans="4:15">
      <c r="E7" t="s">
        <v>23</v>
      </c>
      <c r="F7">
        <v>330.33</v>
      </c>
      <c r="G7">
        <v>99.210000000000008</v>
      </c>
      <c r="H7">
        <v>113.91</v>
      </c>
      <c r="I7">
        <f t="shared" si="0"/>
        <v>315.63</v>
      </c>
      <c r="K7">
        <v>318.78999999999996</v>
      </c>
      <c r="L7">
        <f t="shared" si="1"/>
        <v>-3.1599999999999682</v>
      </c>
    </row>
    <row r="8" spans="4:15">
      <c r="E8" t="s">
        <v>30</v>
      </c>
      <c r="F8">
        <v>117</v>
      </c>
      <c r="G8">
        <v>37</v>
      </c>
      <c r="H8">
        <v>36</v>
      </c>
      <c r="I8">
        <f t="shared" si="0"/>
        <v>118</v>
      </c>
      <c r="K8">
        <v>118</v>
      </c>
      <c r="L8">
        <f t="shared" si="1"/>
        <v>0</v>
      </c>
    </row>
    <row r="9" spans="4:15">
      <c r="E9" s="34" t="s">
        <v>34</v>
      </c>
      <c r="F9" s="34">
        <v>12.699999999999996</v>
      </c>
      <c r="G9" s="34">
        <v>100</v>
      </c>
      <c r="H9" s="34">
        <v>48.4</v>
      </c>
      <c r="I9" s="34">
        <f>F9+G9-H9</f>
        <v>64.299999999999983</v>
      </c>
      <c r="J9" s="34"/>
      <c r="K9" s="34">
        <v>64.3</v>
      </c>
      <c r="L9" s="34">
        <f>I9-K9</f>
        <v>0</v>
      </c>
    </row>
    <row r="10" spans="4:15">
      <c r="E10" t="s">
        <v>25</v>
      </c>
      <c r="F10">
        <v>55.099999999999994</v>
      </c>
      <c r="G10">
        <v>33.5</v>
      </c>
      <c r="H10">
        <v>41.5</v>
      </c>
      <c r="I10">
        <f>F10+G10-H10</f>
        <v>47.099999999999994</v>
      </c>
      <c r="K10">
        <v>47.099999999999994</v>
      </c>
      <c r="L10">
        <f>I10-K10</f>
        <v>0</v>
      </c>
    </row>
    <row r="11" spans="4:15">
      <c r="E11" t="s">
        <v>27</v>
      </c>
      <c r="F11">
        <v>14.2</v>
      </c>
      <c r="G11">
        <v>33</v>
      </c>
      <c r="H11">
        <v>17.3</v>
      </c>
      <c r="I11">
        <f>F11+G11-H11</f>
        <v>29.900000000000002</v>
      </c>
      <c r="K11">
        <v>30</v>
      </c>
      <c r="L11">
        <f>I11-K11</f>
        <v>-9.9999999999997868E-2</v>
      </c>
    </row>
    <row r="12" spans="4:15">
      <c r="E12" t="s">
        <v>33</v>
      </c>
      <c r="F12">
        <v>72.440000000000012</v>
      </c>
      <c r="G12">
        <v>0</v>
      </c>
      <c r="H12">
        <v>43.9</v>
      </c>
      <c r="I12">
        <f t="shared" si="0"/>
        <v>28.540000000000013</v>
      </c>
      <c r="K12">
        <v>28.549999999999997</v>
      </c>
      <c r="L12">
        <f t="shared" si="1"/>
        <v>-9.9999999999837996E-3</v>
      </c>
    </row>
    <row r="13" spans="4:15">
      <c r="E13" t="s">
        <v>66</v>
      </c>
      <c r="F13">
        <v>352.40000000000003</v>
      </c>
      <c r="G13">
        <v>0</v>
      </c>
      <c r="H13">
        <v>35.700000000000003</v>
      </c>
      <c r="I13">
        <f t="shared" si="0"/>
        <v>316.70000000000005</v>
      </c>
      <c r="K13">
        <v>316.7</v>
      </c>
      <c r="L13">
        <f t="shared" si="1"/>
        <v>0</v>
      </c>
    </row>
    <row r="20" spans="4:12">
      <c r="D20" s="36" t="s">
        <v>90</v>
      </c>
    </row>
    <row r="21" spans="4:12">
      <c r="E21">
        <v>501</v>
      </c>
      <c r="F21" t="s">
        <v>58</v>
      </c>
      <c r="G21" t="s">
        <v>59</v>
      </c>
      <c r="H21" t="s">
        <v>60</v>
      </c>
      <c r="I21" t="s">
        <v>61</v>
      </c>
      <c r="K21" t="s">
        <v>62</v>
      </c>
      <c r="L21" t="s">
        <v>68</v>
      </c>
    </row>
    <row r="22" spans="4:12">
      <c r="E22" t="s">
        <v>19</v>
      </c>
      <c r="F22">
        <v>74</v>
      </c>
      <c r="G22">
        <v>85</v>
      </c>
      <c r="H22">
        <v>52</v>
      </c>
      <c r="I22">
        <v>107</v>
      </c>
      <c r="K22">
        <v>73</v>
      </c>
      <c r="L22" s="34">
        <v>34</v>
      </c>
    </row>
    <row r="23" spans="4:12">
      <c r="E23" t="s">
        <v>21</v>
      </c>
      <c r="F23">
        <v>385.40000000000003</v>
      </c>
      <c r="G23">
        <v>273.39999999999998</v>
      </c>
      <c r="H23">
        <v>265.8</v>
      </c>
      <c r="I23">
        <v>392.99999999999994</v>
      </c>
      <c r="K23">
        <v>365</v>
      </c>
      <c r="L23">
        <v>27.999999999999943</v>
      </c>
    </row>
    <row r="24" spans="4:12">
      <c r="E24" t="s">
        <v>23</v>
      </c>
      <c r="F24">
        <v>330.33</v>
      </c>
      <c r="G24">
        <v>99.210000000000008</v>
      </c>
      <c r="H24">
        <v>113.91</v>
      </c>
      <c r="I24">
        <v>315.63</v>
      </c>
      <c r="K24">
        <v>318.78999999999996</v>
      </c>
      <c r="L24">
        <v>-3.1599999999999682</v>
      </c>
    </row>
    <row r="25" spans="4:12">
      <c r="E25" t="s">
        <v>30</v>
      </c>
      <c r="F25">
        <v>117</v>
      </c>
      <c r="G25">
        <v>37</v>
      </c>
      <c r="H25">
        <v>36</v>
      </c>
      <c r="I25">
        <v>118</v>
      </c>
      <c r="K25">
        <v>118</v>
      </c>
      <c r="L25">
        <v>0</v>
      </c>
    </row>
    <row r="26" spans="4:12">
      <c r="E26" t="s">
        <v>33</v>
      </c>
      <c r="F26">
        <v>72.440000000000012</v>
      </c>
      <c r="G26">
        <v>0</v>
      </c>
      <c r="H26">
        <v>43.9</v>
      </c>
      <c r="I26">
        <v>28.540000000000013</v>
      </c>
      <c r="K26">
        <v>28.549999999999997</v>
      </c>
      <c r="L26">
        <v>-9.9999999999837996E-3</v>
      </c>
    </row>
    <row r="27" spans="4:12">
      <c r="E27" t="s">
        <v>25</v>
      </c>
      <c r="F27">
        <v>55.099999999999994</v>
      </c>
      <c r="G27">
        <v>33.5</v>
      </c>
      <c r="H27">
        <v>41.5</v>
      </c>
      <c r="I27">
        <v>47.099999999999994</v>
      </c>
      <c r="K27">
        <v>47.099999999999994</v>
      </c>
      <c r="L27">
        <v>0</v>
      </c>
    </row>
    <row r="28" spans="4:12">
      <c r="E28" t="s">
        <v>27</v>
      </c>
      <c r="F28">
        <v>14.2</v>
      </c>
      <c r="G28">
        <v>33</v>
      </c>
      <c r="H28">
        <v>17.3</v>
      </c>
      <c r="I28">
        <v>29.900000000000002</v>
      </c>
      <c r="K28">
        <v>30</v>
      </c>
      <c r="L28">
        <v>-9.9999999999997868E-2</v>
      </c>
    </row>
    <row r="29" spans="4:12">
      <c r="E29" t="s">
        <v>34</v>
      </c>
      <c r="F29">
        <v>12.699999999999996</v>
      </c>
      <c r="G29">
        <v>0</v>
      </c>
      <c r="H29">
        <v>48.4</v>
      </c>
      <c r="I29">
        <v>-35.700000000000003</v>
      </c>
      <c r="K29">
        <v>64.3</v>
      </c>
      <c r="L29">
        <v>-100</v>
      </c>
    </row>
    <row r="30" spans="4:12">
      <c r="E30" t="s">
        <v>66</v>
      </c>
      <c r="F30">
        <v>352.40000000000003</v>
      </c>
      <c r="G30">
        <v>0</v>
      </c>
      <c r="H30">
        <v>35.700000000000003</v>
      </c>
      <c r="I30">
        <v>316.70000000000005</v>
      </c>
      <c r="K30">
        <v>316.7</v>
      </c>
      <c r="L30">
        <v>0</v>
      </c>
    </row>
    <row r="33" spans="1:1">
      <c r="A33" t="s">
        <v>19</v>
      </c>
    </row>
    <row r="34" spans="1:1">
      <c r="A34" t="s">
        <v>21</v>
      </c>
    </row>
    <row r="35" spans="1:1">
      <c r="A35" t="s">
        <v>23</v>
      </c>
    </row>
    <row r="36" spans="1:1">
      <c r="A36" t="s">
        <v>30</v>
      </c>
    </row>
    <row r="37" spans="1:1">
      <c r="A37" t="s">
        <v>34</v>
      </c>
    </row>
    <row r="38" spans="1:1">
      <c r="A38" t="s">
        <v>25</v>
      </c>
    </row>
    <row r="39" spans="1:1">
      <c r="A39" t="s">
        <v>27</v>
      </c>
    </row>
    <row r="40" spans="1:1">
      <c r="A40" t="s">
        <v>33</v>
      </c>
    </row>
    <row r="41" spans="1:1">
      <c r="A41" t="s">
        <v>66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O12" sqref="O12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87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85.5</v>
      </c>
      <c r="M8" s="17">
        <v>85.5</v>
      </c>
      <c r="N8" s="17">
        <v>0</v>
      </c>
      <c r="O8" s="17">
        <v>89.04</v>
      </c>
      <c r="P8" s="17">
        <v>89.04</v>
      </c>
      <c r="Q8" s="17">
        <v>0</v>
      </c>
      <c r="R8" s="43">
        <v>353.53000000000003</v>
      </c>
      <c r="S8" s="17">
        <v>353.53000000000003</v>
      </c>
      <c r="T8" s="17">
        <v>0</v>
      </c>
      <c r="U8" s="17">
        <v>0</v>
      </c>
      <c r="V8" s="17">
        <v>0</v>
      </c>
      <c r="W8" s="17">
        <v>0</v>
      </c>
      <c r="X8" s="18"/>
      <c r="Y8" s="48"/>
      <c r="Z8" s="48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23.8</v>
      </c>
      <c r="M9" s="17">
        <v>23.8</v>
      </c>
      <c r="N9" s="17">
        <v>0</v>
      </c>
      <c r="O9" s="17">
        <v>20</v>
      </c>
      <c r="P9" s="17">
        <v>20</v>
      </c>
      <c r="Q9" s="17">
        <v>0</v>
      </c>
      <c r="R9" s="43">
        <f>878.8325+O9-L9</f>
        <v>875.03250000000003</v>
      </c>
      <c r="S9" s="17">
        <v>875.03250000000003</v>
      </c>
      <c r="T9" s="17">
        <v>0</v>
      </c>
      <c r="U9" s="17">
        <v>0</v>
      </c>
      <c r="V9" s="17">
        <v>0</v>
      </c>
      <c r="W9" s="17">
        <v>0</v>
      </c>
      <c r="X9" s="18"/>
      <c r="Y9" s="48"/>
      <c r="Z9" s="48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8"/>
      <c r="Z10" s="48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52</v>
      </c>
      <c r="M11" s="22">
        <v>52</v>
      </c>
      <c r="N11" s="22">
        <v>0</v>
      </c>
      <c r="O11" s="22">
        <v>85</v>
      </c>
      <c r="P11" s="22">
        <v>85</v>
      </c>
      <c r="Q11" s="22">
        <v>0</v>
      </c>
      <c r="R11" s="44">
        <v>73</v>
      </c>
      <c r="S11" s="22">
        <v>73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265.8</v>
      </c>
      <c r="M12" s="22">
        <v>265.8</v>
      </c>
      <c r="N12" s="22">
        <v>0</v>
      </c>
      <c r="O12" s="22">
        <v>273.39999999999998</v>
      </c>
      <c r="P12" s="22">
        <v>273.39999999999998</v>
      </c>
      <c r="Q12" s="22">
        <v>0</v>
      </c>
      <c r="R12" s="44">
        <v>365</v>
      </c>
      <c r="S12" s="22">
        <v>365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42.8</v>
      </c>
      <c r="D13" s="22">
        <v>80.349999999999994</v>
      </c>
      <c r="E13" s="22">
        <v>587.25</v>
      </c>
      <c r="F13" s="22">
        <v>33.54</v>
      </c>
      <c r="G13" s="22">
        <v>74.45</v>
      </c>
      <c r="H13" s="22">
        <v>184.33</v>
      </c>
      <c r="I13" s="22">
        <v>9.5</v>
      </c>
      <c r="J13" s="22">
        <v>14.4</v>
      </c>
      <c r="K13" s="22">
        <v>133.63</v>
      </c>
      <c r="L13" s="22">
        <v>113.91</v>
      </c>
      <c r="M13" s="22">
        <v>49.92</v>
      </c>
      <c r="N13" s="22">
        <v>63.99</v>
      </c>
      <c r="O13" s="22">
        <v>99.210000000000008</v>
      </c>
      <c r="P13" s="22">
        <v>22.85</v>
      </c>
      <c r="Q13" s="22">
        <v>76.36</v>
      </c>
      <c r="R13" s="44">
        <v>318.78999999999996</v>
      </c>
      <c r="S13" s="22">
        <v>143.72999999999999</v>
      </c>
      <c r="T13" s="22">
        <v>175.06</v>
      </c>
      <c r="U13" s="22">
        <v>23.92</v>
      </c>
      <c r="V13" s="22">
        <v>23.81</v>
      </c>
      <c r="W13" s="23">
        <v>18.87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18</v>
      </c>
      <c r="D14" s="22">
        <v>15</v>
      </c>
      <c r="E14" s="22">
        <v>93</v>
      </c>
      <c r="F14" s="22">
        <v>19</v>
      </c>
      <c r="G14" s="22">
        <v>15</v>
      </c>
      <c r="H14" s="22">
        <v>56</v>
      </c>
      <c r="I14" s="22">
        <v>16</v>
      </c>
      <c r="J14" s="22">
        <v>17</v>
      </c>
      <c r="K14" s="22">
        <v>95</v>
      </c>
      <c r="L14" s="22">
        <v>36</v>
      </c>
      <c r="M14" s="22">
        <v>17</v>
      </c>
      <c r="N14" s="22">
        <v>19</v>
      </c>
      <c r="O14" s="22">
        <v>37</v>
      </c>
      <c r="P14" s="22">
        <v>16</v>
      </c>
      <c r="Q14" s="22">
        <v>21</v>
      </c>
      <c r="R14" s="44">
        <v>118</v>
      </c>
      <c r="S14" s="22">
        <v>62</v>
      </c>
      <c r="T14" s="22">
        <v>56</v>
      </c>
      <c r="U14" s="22">
        <v>6</v>
      </c>
      <c r="V14" s="22">
        <v>7</v>
      </c>
      <c r="W14" s="22">
        <v>8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33</v>
      </c>
      <c r="C15" s="22">
        <v>5.87</v>
      </c>
      <c r="D15" s="22">
        <v>5</v>
      </c>
      <c r="E15" s="22">
        <v>29.2</v>
      </c>
      <c r="F15" s="22">
        <v>15</v>
      </c>
      <c r="G15" s="22">
        <v>16</v>
      </c>
      <c r="H15" s="22">
        <v>3.22</v>
      </c>
      <c r="I15" s="22">
        <v>4.29</v>
      </c>
      <c r="J15" s="22">
        <v>0</v>
      </c>
      <c r="K15" s="22">
        <v>41.15</v>
      </c>
      <c r="L15" s="22">
        <v>43.9</v>
      </c>
      <c r="M15" s="22">
        <v>15.5</v>
      </c>
      <c r="N15" s="22">
        <v>28.4</v>
      </c>
      <c r="O15" s="22">
        <v>0</v>
      </c>
      <c r="P15" s="22">
        <v>0</v>
      </c>
      <c r="Q15" s="22">
        <v>0</v>
      </c>
      <c r="R15" s="44">
        <v>28.549999999999997</v>
      </c>
      <c r="S15" s="22">
        <v>19.489999999999998</v>
      </c>
      <c r="T15" s="22">
        <v>9.06</v>
      </c>
      <c r="U15" s="22">
        <v>0.1</v>
      </c>
      <c r="V15" s="22">
        <v>0.1</v>
      </c>
      <c r="W15" s="22">
        <v>0.51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>
      <c r="A16" s="19">
        <v>6</v>
      </c>
      <c r="B16" s="26" t="s">
        <v>25</v>
      </c>
      <c r="C16" s="22">
        <v>5.5</v>
      </c>
      <c r="D16" s="22">
        <v>4.2</v>
      </c>
      <c r="E16" s="22">
        <v>8.1999999999999993</v>
      </c>
      <c r="F16" s="26">
        <v>3.3</v>
      </c>
      <c r="G16" s="26">
        <v>3</v>
      </c>
      <c r="H16" s="26">
        <v>6.05</v>
      </c>
      <c r="I16" s="22">
        <v>6</v>
      </c>
      <c r="J16" s="22">
        <v>6</v>
      </c>
      <c r="K16" s="22">
        <v>10.3</v>
      </c>
      <c r="L16" s="22">
        <v>41.5</v>
      </c>
      <c r="M16" s="22">
        <v>12.5</v>
      </c>
      <c r="N16" s="22">
        <v>29</v>
      </c>
      <c r="O16" s="22">
        <v>33.5</v>
      </c>
      <c r="P16" s="22">
        <v>10</v>
      </c>
      <c r="Q16" s="22">
        <v>23.5</v>
      </c>
      <c r="R16" s="44">
        <v>47.099999999999994</v>
      </c>
      <c r="S16" s="22">
        <v>28.2</v>
      </c>
      <c r="T16" s="22">
        <v>18.899999999999999</v>
      </c>
      <c r="U16" s="22">
        <v>6.9</v>
      </c>
      <c r="V16" s="22">
        <v>7</v>
      </c>
      <c r="W16" s="23">
        <v>4.8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27</v>
      </c>
      <c r="C17" s="22">
        <v>3.14</v>
      </c>
      <c r="D17" s="22">
        <v>0</v>
      </c>
      <c r="E17" s="22">
        <v>31.18</v>
      </c>
      <c r="F17" s="22">
        <v>3.9</v>
      </c>
      <c r="G17" s="22">
        <v>0</v>
      </c>
      <c r="H17" s="22">
        <v>59.59</v>
      </c>
      <c r="I17" s="22">
        <v>2.7</v>
      </c>
      <c r="J17" s="22">
        <v>0</v>
      </c>
      <c r="K17" s="22">
        <v>67.84</v>
      </c>
      <c r="L17" s="22">
        <v>17.3</v>
      </c>
      <c r="M17" s="22">
        <v>1.7</v>
      </c>
      <c r="N17" s="22">
        <v>15.6</v>
      </c>
      <c r="O17" s="22">
        <v>33</v>
      </c>
      <c r="P17" s="22">
        <v>3.3</v>
      </c>
      <c r="Q17" s="22">
        <v>29.7</v>
      </c>
      <c r="R17" s="44">
        <v>30</v>
      </c>
      <c r="S17" s="22">
        <v>3</v>
      </c>
      <c r="T17" s="22">
        <v>27</v>
      </c>
      <c r="U17" s="22">
        <v>0.44</v>
      </c>
      <c r="V17" s="22" t="s">
        <v>88</v>
      </c>
      <c r="W17" s="23">
        <v>25</v>
      </c>
      <c r="X17" s="21" t="s">
        <v>40</v>
      </c>
      <c r="Y17" s="29" t="s">
        <v>79</v>
      </c>
      <c r="Z17" s="29" t="s">
        <v>80</v>
      </c>
    </row>
    <row r="18" spans="1:26" s="2" customFormat="1" ht="30.95" customHeight="1">
      <c r="A18" s="19">
        <v>8</v>
      </c>
      <c r="B18" s="26" t="s">
        <v>34</v>
      </c>
      <c r="C18" s="22">
        <v>8.1999999999999993</v>
      </c>
      <c r="D18" s="22">
        <v>0</v>
      </c>
      <c r="E18" s="22">
        <v>109</v>
      </c>
      <c r="F18" s="22">
        <v>8.1999999999999993</v>
      </c>
      <c r="G18" s="22">
        <v>0</v>
      </c>
      <c r="H18" s="22">
        <v>90.4</v>
      </c>
      <c r="I18" s="22">
        <v>4.2</v>
      </c>
      <c r="J18" s="22">
        <v>0</v>
      </c>
      <c r="K18" s="22">
        <v>64</v>
      </c>
      <c r="L18" s="22">
        <v>48.4</v>
      </c>
      <c r="M18" s="22">
        <v>30.4</v>
      </c>
      <c r="N18" s="22">
        <v>18</v>
      </c>
      <c r="O18" s="22">
        <v>0</v>
      </c>
      <c r="P18" s="22">
        <v>0</v>
      </c>
      <c r="Q18" s="22">
        <v>0</v>
      </c>
      <c r="R18" s="44">
        <v>64.3</v>
      </c>
      <c r="S18" s="22">
        <v>32.799999999999997</v>
      </c>
      <c r="T18" s="22">
        <v>31.5</v>
      </c>
      <c r="U18" s="22">
        <v>8.9</v>
      </c>
      <c r="V18" s="22">
        <v>0</v>
      </c>
      <c r="W18" s="23">
        <v>7</v>
      </c>
      <c r="X18" s="21" t="s">
        <v>20</v>
      </c>
      <c r="Y18" s="29" t="s">
        <v>55</v>
      </c>
      <c r="Z18" s="29" t="s">
        <v>56</v>
      </c>
    </row>
    <row r="19" spans="1:26" s="2" customFormat="1" ht="30.95" customHeight="1">
      <c r="A19" s="19">
        <v>9</v>
      </c>
      <c r="B19" s="26" t="s">
        <v>42</v>
      </c>
      <c r="C19" s="22">
        <v>6.5</v>
      </c>
      <c r="D19" s="22">
        <v>0</v>
      </c>
      <c r="E19" s="22">
        <v>70.099999999999994</v>
      </c>
      <c r="F19" s="22">
        <v>3.6</v>
      </c>
      <c r="G19" s="22">
        <v>0</v>
      </c>
      <c r="H19" s="22">
        <v>43.8</v>
      </c>
      <c r="I19" s="22">
        <v>4.2</v>
      </c>
      <c r="J19" s="22">
        <v>0</v>
      </c>
      <c r="K19" s="22">
        <v>57.4</v>
      </c>
      <c r="L19" s="22">
        <v>35.700000000000003</v>
      </c>
      <c r="M19" s="22">
        <v>15.4</v>
      </c>
      <c r="N19" s="22">
        <v>20.3</v>
      </c>
      <c r="O19" s="22">
        <v>0</v>
      </c>
      <c r="P19" s="22">
        <v>0</v>
      </c>
      <c r="Q19" s="22">
        <v>0</v>
      </c>
      <c r="R19" s="44">
        <v>316.7</v>
      </c>
      <c r="S19" s="22">
        <v>111.2</v>
      </c>
      <c r="T19" s="22">
        <v>205.5</v>
      </c>
      <c r="U19" s="22">
        <v>2</v>
      </c>
      <c r="V19" s="22">
        <v>2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19" t="s">
        <v>36</v>
      </c>
      <c r="C20" s="26">
        <v>1.3</v>
      </c>
      <c r="D20" s="26">
        <v>4.12</v>
      </c>
      <c r="E20" s="26">
        <v>5.99</v>
      </c>
      <c r="F20" s="22">
        <v>0.25</v>
      </c>
      <c r="G20" s="22">
        <v>2.4</v>
      </c>
      <c r="H20" s="22">
        <v>4.0999999999999996</v>
      </c>
      <c r="I20" s="22">
        <v>0.38</v>
      </c>
      <c r="J20" s="22">
        <v>2.63</v>
      </c>
      <c r="K20" s="22">
        <v>4.91</v>
      </c>
      <c r="L20" s="22">
        <v>2.08</v>
      </c>
      <c r="M20" s="22">
        <v>1.1299999999999999</v>
      </c>
      <c r="N20" s="22">
        <v>0.95</v>
      </c>
      <c r="O20" s="22">
        <v>1.5499999999999998</v>
      </c>
      <c r="P20" s="22">
        <v>0.85</v>
      </c>
      <c r="Q20" s="22">
        <v>0.7</v>
      </c>
      <c r="R20" s="44">
        <v>2.99</v>
      </c>
      <c r="S20" s="22">
        <v>1.23</v>
      </c>
      <c r="T20" s="22">
        <v>1.76</v>
      </c>
      <c r="U20" s="22">
        <v>0.8</v>
      </c>
      <c r="V20" s="22">
        <v>0</v>
      </c>
      <c r="W20" s="26">
        <v>3</v>
      </c>
      <c r="X20" s="27" t="s">
        <v>84</v>
      </c>
      <c r="Y20" s="48"/>
      <c r="Z20" s="48"/>
    </row>
    <row r="21" spans="1:26" s="2" customFormat="1" ht="30.95" customHeight="1">
      <c r="A21" s="19">
        <v>11</v>
      </c>
      <c r="B21" s="26" t="s">
        <v>35</v>
      </c>
      <c r="C21" s="22">
        <v>2.8</v>
      </c>
      <c r="D21" s="22">
        <v>2.5</v>
      </c>
      <c r="E21" s="22">
        <v>10.4</v>
      </c>
      <c r="F21" s="22">
        <v>1.7</v>
      </c>
      <c r="G21" s="22">
        <v>2</v>
      </c>
      <c r="H21" s="22">
        <v>10.9</v>
      </c>
      <c r="I21" s="22">
        <v>2</v>
      </c>
      <c r="J21" s="22">
        <v>1.3</v>
      </c>
      <c r="K21" s="22">
        <v>6.5</v>
      </c>
      <c r="L21" s="22">
        <v>5.0999999999999996</v>
      </c>
      <c r="M21" s="22">
        <v>3.1</v>
      </c>
      <c r="N21" s="22">
        <v>2</v>
      </c>
      <c r="O21" s="22">
        <v>7.1</v>
      </c>
      <c r="P21" s="22">
        <v>4.5</v>
      </c>
      <c r="Q21" s="22">
        <v>2.6</v>
      </c>
      <c r="R21" s="44">
        <v>3.4000000000000004</v>
      </c>
      <c r="S21" s="22">
        <v>2.3000000000000003</v>
      </c>
      <c r="T21" s="22">
        <v>1.1000000000000001</v>
      </c>
      <c r="U21" s="22">
        <v>1.7</v>
      </c>
      <c r="V21" s="22">
        <v>2.6</v>
      </c>
      <c r="W21" s="22">
        <v>1.1000000000000001</v>
      </c>
      <c r="X21" s="21" t="s">
        <v>20</v>
      </c>
      <c r="Y21" s="48"/>
      <c r="Z21" s="48"/>
    </row>
    <row r="22" spans="1:26" s="2" customFormat="1" ht="30.95" customHeight="1">
      <c r="A22" s="19">
        <v>12</v>
      </c>
      <c r="B22" s="26" t="s">
        <v>24</v>
      </c>
      <c r="C22" s="25">
        <v>10</v>
      </c>
      <c r="D22" s="25">
        <v>20</v>
      </c>
      <c r="E22" s="22">
        <v>46</v>
      </c>
      <c r="F22" s="25">
        <v>20</v>
      </c>
      <c r="G22" s="25">
        <v>40</v>
      </c>
      <c r="H22" s="25">
        <v>51</v>
      </c>
      <c r="I22" s="25">
        <v>20</v>
      </c>
      <c r="J22" s="25">
        <v>10</v>
      </c>
      <c r="K22" s="22">
        <v>58</v>
      </c>
      <c r="L22" s="22">
        <v>8</v>
      </c>
      <c r="M22" s="22">
        <v>0</v>
      </c>
      <c r="N22" s="22">
        <v>8</v>
      </c>
      <c r="O22" s="22">
        <v>15</v>
      </c>
      <c r="P22" s="22">
        <v>0</v>
      </c>
      <c r="Q22" s="22">
        <v>15</v>
      </c>
      <c r="R22" s="44">
        <v>7</v>
      </c>
      <c r="S22" s="22">
        <v>0</v>
      </c>
      <c r="T22" s="22">
        <v>7</v>
      </c>
      <c r="U22" s="22">
        <v>12</v>
      </c>
      <c r="V22" s="25">
        <v>19</v>
      </c>
      <c r="W22" s="23">
        <v>7</v>
      </c>
      <c r="X22" s="21" t="s">
        <v>20</v>
      </c>
      <c r="Y22" s="46" t="s">
        <v>81</v>
      </c>
      <c r="Z22" s="29" t="s">
        <v>80</v>
      </c>
    </row>
    <row r="23" spans="1:26" s="2" customFormat="1" ht="30.95" customHeight="1">
      <c r="A23" s="19">
        <v>13</v>
      </c>
      <c r="B23" s="26" t="s">
        <v>29</v>
      </c>
      <c r="C23" s="25">
        <v>9.4</v>
      </c>
      <c r="D23" s="25">
        <v>15</v>
      </c>
      <c r="E23" s="22">
        <v>13.5</v>
      </c>
      <c r="F23" s="25">
        <v>21</v>
      </c>
      <c r="G23" s="25">
        <v>0</v>
      </c>
      <c r="H23" s="25">
        <v>48.5</v>
      </c>
      <c r="I23" s="25">
        <v>3.2</v>
      </c>
      <c r="J23" s="25">
        <v>0</v>
      </c>
      <c r="K23" s="22">
        <v>5.0999999999999996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5">
        <v>0</v>
      </c>
      <c r="W23" s="22">
        <v>0</v>
      </c>
      <c r="X23" s="21" t="s">
        <v>41</v>
      </c>
      <c r="Y23" s="48"/>
      <c r="Z23" s="48"/>
    </row>
    <row r="24" spans="1:26" s="2" customFormat="1" ht="30.95" customHeight="1">
      <c r="A24" s="19">
        <v>14</v>
      </c>
      <c r="B24" s="26" t="s">
        <v>32</v>
      </c>
      <c r="C24" s="22">
        <v>0</v>
      </c>
      <c r="D24" s="22">
        <v>0</v>
      </c>
      <c r="E24" s="25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308.86</v>
      </c>
      <c r="V24" s="22">
        <v>299.27</v>
      </c>
      <c r="W24" s="23">
        <v>2542.42</v>
      </c>
      <c r="X24" s="21" t="s">
        <v>20</v>
      </c>
      <c r="Y24" s="48"/>
      <c r="Z24" s="48"/>
    </row>
    <row r="25" spans="1:26" s="2" customFormat="1" ht="30.95" customHeight="1">
      <c r="A25" s="19">
        <v>15</v>
      </c>
      <c r="B25" s="26" t="s">
        <v>26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40</v>
      </c>
      <c r="V25" s="22">
        <v>45</v>
      </c>
      <c r="W25" s="22">
        <v>2010</v>
      </c>
      <c r="X25" s="21" t="s">
        <v>40</v>
      </c>
      <c r="Y25" s="48"/>
      <c r="Z25" s="48"/>
    </row>
    <row r="26" spans="1:26" s="2" customFormat="1" ht="30.95" customHeight="1">
      <c r="A26" s="19">
        <v>16</v>
      </c>
      <c r="B26" s="26" t="s">
        <v>31</v>
      </c>
      <c r="C26" s="22">
        <v>40</v>
      </c>
      <c r="D26" s="22">
        <v>60</v>
      </c>
      <c r="E26" s="22">
        <v>120</v>
      </c>
      <c r="F26" s="22">
        <v>30</v>
      </c>
      <c r="G26" s="22">
        <v>30</v>
      </c>
      <c r="H26" s="22">
        <v>60</v>
      </c>
      <c r="I26" s="22">
        <v>20</v>
      </c>
      <c r="J26" s="22">
        <v>0</v>
      </c>
      <c r="K26" s="22">
        <v>650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15</v>
      </c>
      <c r="V26" s="22">
        <v>18</v>
      </c>
      <c r="W26" s="22">
        <v>1200</v>
      </c>
      <c r="X26" s="21" t="s">
        <v>20</v>
      </c>
      <c r="Y26" s="48"/>
      <c r="Z26" s="48"/>
    </row>
    <row r="27" spans="1:26" s="2" customFormat="1" ht="30.95" customHeight="1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89</v>
      </c>
      <c r="Y27" s="48"/>
      <c r="Z27" s="48"/>
    </row>
    <row r="28" spans="1:26" s="2" customFormat="1" ht="30.95" customHeight="1">
      <c r="A28" s="19">
        <v>18</v>
      </c>
      <c r="B28" s="26" t="s">
        <v>22</v>
      </c>
      <c r="C28" s="26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76</v>
      </c>
      <c r="Y28" s="48"/>
      <c r="Z28" s="48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48"/>
      <c r="Z29" s="48"/>
    </row>
    <row r="30" spans="1:26" s="3" customFormat="1" ht="29.25" customHeight="1">
      <c r="A30" s="7"/>
      <c r="B30" s="11" t="s">
        <v>38</v>
      </c>
      <c r="C30" s="13">
        <f t="shared" ref="C30:W30" si="0">SUM(C8:C29)</f>
        <v>153.51</v>
      </c>
      <c r="D30" s="13">
        <f t="shared" si="0"/>
        <v>206.17000000000002</v>
      </c>
      <c r="E30" s="14">
        <f t="shared" si="0"/>
        <v>1123.8200000000002</v>
      </c>
      <c r="F30" s="13">
        <f t="shared" si="0"/>
        <v>159.49</v>
      </c>
      <c r="G30" s="13">
        <f t="shared" si="0"/>
        <v>182.85000000000002</v>
      </c>
      <c r="H30" s="14">
        <f t="shared" si="0"/>
        <v>617.8900000000001</v>
      </c>
      <c r="I30" s="13">
        <f t="shared" si="0"/>
        <v>92.470000000000013</v>
      </c>
      <c r="J30" s="13">
        <f t="shared" si="0"/>
        <v>51.33</v>
      </c>
      <c r="K30" s="14">
        <f t="shared" si="0"/>
        <v>1193.83</v>
      </c>
      <c r="L30" s="14">
        <f t="shared" si="0"/>
        <v>778.99</v>
      </c>
      <c r="M30" s="33">
        <f t="shared" si="0"/>
        <v>573.75</v>
      </c>
      <c r="N30" s="33">
        <f t="shared" si="0"/>
        <v>205.24</v>
      </c>
      <c r="O30" s="14">
        <f t="shared" si="0"/>
        <v>693.8</v>
      </c>
      <c r="P30" s="33">
        <f t="shared" si="0"/>
        <v>524.93999999999994</v>
      </c>
      <c r="Q30" s="33">
        <f t="shared" si="0"/>
        <v>168.85999999999999</v>
      </c>
      <c r="R30" s="14">
        <f t="shared" si="0"/>
        <v>2603.3924999999999</v>
      </c>
      <c r="S30" s="13">
        <f t="shared" si="0"/>
        <v>2070.5125000000003</v>
      </c>
      <c r="T30" s="13">
        <f t="shared" si="0"/>
        <v>532.88</v>
      </c>
      <c r="U30" s="13">
        <f t="shared" si="0"/>
        <v>426.62</v>
      </c>
      <c r="V30" s="13">
        <f t="shared" si="0"/>
        <v>423.78</v>
      </c>
      <c r="W30" s="14">
        <f t="shared" si="0"/>
        <v>5827.7000000000007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24" sqref="B24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85.5</v>
      </c>
      <c r="M8" s="17">
        <v>85.5</v>
      </c>
      <c r="N8" s="17">
        <v>0</v>
      </c>
      <c r="O8" s="17">
        <v>89.04</v>
      </c>
      <c r="P8" s="17">
        <v>89.04</v>
      </c>
      <c r="Q8" s="17">
        <v>0</v>
      </c>
      <c r="R8" s="43">
        <f>349.99+O8-L8</f>
        <v>353.53000000000003</v>
      </c>
      <c r="S8" s="17">
        <f>R8-T8</f>
        <v>353.53000000000003</v>
      </c>
      <c r="T8" s="17">
        <v>0</v>
      </c>
      <c r="U8" s="17">
        <v>0</v>
      </c>
      <c r="V8" s="17">
        <v>0</v>
      </c>
      <c r="W8" s="17">
        <v>0</v>
      </c>
      <c r="X8" s="18"/>
      <c r="Y8" s="47"/>
      <c r="Z8" s="47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53.69</v>
      </c>
      <c r="M9" s="17">
        <v>53.69</v>
      </c>
      <c r="N9" s="17">
        <v>0</v>
      </c>
      <c r="O9" s="17">
        <v>39.29</v>
      </c>
      <c r="P9" s="17">
        <v>39.29</v>
      </c>
      <c r="Q9" s="17">
        <v>0</v>
      </c>
      <c r="R9" s="43">
        <f>893.2325+O9-L9</f>
        <v>878.83249999999998</v>
      </c>
      <c r="S9" s="17">
        <v>878.83249999999998</v>
      </c>
      <c r="T9" s="17">
        <v>0</v>
      </c>
      <c r="U9" s="17">
        <v>0</v>
      </c>
      <c r="V9" s="17">
        <v>0</v>
      </c>
      <c r="W9" s="17">
        <v>0</v>
      </c>
      <c r="X9" s="18"/>
      <c r="Y9" s="47"/>
      <c r="Z9" s="47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7"/>
      <c r="Z10" s="47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31</v>
      </c>
      <c r="M11" s="22">
        <f>L11-N11</f>
        <v>31</v>
      </c>
      <c r="N11" s="22">
        <v>0</v>
      </c>
      <c r="O11" s="22">
        <v>54</v>
      </c>
      <c r="P11" s="22">
        <f>O11-Q11</f>
        <v>54</v>
      </c>
      <c r="Q11" s="22">
        <v>0</v>
      </c>
      <c r="R11" s="44">
        <v>74</v>
      </c>
      <c r="S11" s="22">
        <v>74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127.69999999999999</v>
      </c>
      <c r="M12" s="22">
        <v>127.69999999999999</v>
      </c>
      <c r="N12" s="22">
        <v>0</v>
      </c>
      <c r="O12" s="22">
        <v>230.1</v>
      </c>
      <c r="P12" s="22">
        <f t="shared" ref="P12:P19" si="0">O12-Q12</f>
        <v>230.1</v>
      </c>
      <c r="Q12" s="22">
        <v>0</v>
      </c>
      <c r="R12" s="44">
        <v>385.40000000000003</v>
      </c>
      <c r="S12" s="22">
        <v>385.4</v>
      </c>
      <c r="T12" s="22">
        <f>R12-S12</f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37.85</v>
      </c>
      <c r="D13" s="22">
        <v>0</v>
      </c>
      <c r="E13" s="22">
        <v>548.46</v>
      </c>
      <c r="F13" s="22">
        <v>33.51</v>
      </c>
      <c r="G13" s="22">
        <v>0</v>
      </c>
      <c r="H13" s="22">
        <v>141.34</v>
      </c>
      <c r="I13" s="22">
        <v>8.74</v>
      </c>
      <c r="J13" s="22">
        <v>0</v>
      </c>
      <c r="K13" s="22">
        <v>128.12</v>
      </c>
      <c r="L13" s="22">
        <v>99.81</v>
      </c>
      <c r="M13" s="22">
        <v>41.47</v>
      </c>
      <c r="N13" s="22">
        <f>L13-M13</f>
        <v>58.34</v>
      </c>
      <c r="O13" s="22">
        <v>222.66000000000003</v>
      </c>
      <c r="P13" s="22">
        <f t="shared" si="0"/>
        <v>140.62</v>
      </c>
      <c r="Q13" s="22">
        <v>82.04</v>
      </c>
      <c r="R13" s="44">
        <v>330.33</v>
      </c>
      <c r="S13" s="22">
        <v>169.47</v>
      </c>
      <c r="T13" s="22">
        <f t="shared" ref="T13:T26" si="1">R13-S13</f>
        <v>160.85999999999999</v>
      </c>
      <c r="U13" s="22">
        <v>16.350000000000001</v>
      </c>
      <c r="V13" s="22">
        <v>14.86</v>
      </c>
      <c r="W13" s="23">
        <v>15.75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12</v>
      </c>
      <c r="D14" s="22">
        <v>10</v>
      </c>
      <c r="E14" s="22">
        <v>96</v>
      </c>
      <c r="F14" s="22">
        <v>14</v>
      </c>
      <c r="G14" s="22">
        <v>11</v>
      </c>
      <c r="H14" s="22">
        <v>60</v>
      </c>
      <c r="I14" s="22">
        <v>11</v>
      </c>
      <c r="J14" s="22">
        <v>9</v>
      </c>
      <c r="K14" s="22">
        <v>94</v>
      </c>
      <c r="L14" s="22">
        <v>30</v>
      </c>
      <c r="M14" s="22">
        <v>14</v>
      </c>
      <c r="N14" s="22">
        <f t="shared" ref="N14:N18" si="2">L14-M14</f>
        <v>16</v>
      </c>
      <c r="O14" s="22">
        <v>35</v>
      </c>
      <c r="P14" s="22">
        <f t="shared" si="0"/>
        <v>16</v>
      </c>
      <c r="Q14" s="22">
        <v>19</v>
      </c>
      <c r="R14" s="44">
        <v>117</v>
      </c>
      <c r="S14" s="22">
        <v>63</v>
      </c>
      <c r="T14" s="22">
        <f t="shared" si="1"/>
        <v>54</v>
      </c>
      <c r="U14" s="22">
        <v>5</v>
      </c>
      <c r="V14" s="22">
        <v>5.5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33</v>
      </c>
      <c r="C15" s="22">
        <v>7.11</v>
      </c>
      <c r="D15" s="22">
        <v>0</v>
      </c>
      <c r="E15" s="22">
        <v>30.07</v>
      </c>
      <c r="F15" s="22">
        <v>10.89</v>
      </c>
      <c r="G15" s="22">
        <v>12</v>
      </c>
      <c r="H15" s="22">
        <v>2.2200000000000002</v>
      </c>
      <c r="I15" s="22">
        <v>6.8</v>
      </c>
      <c r="J15" s="22">
        <v>0</v>
      </c>
      <c r="K15" s="22">
        <v>45.44</v>
      </c>
      <c r="L15" s="22">
        <v>36.330408599999998</v>
      </c>
      <c r="M15" s="22">
        <v>16.170000000000002</v>
      </c>
      <c r="N15" s="22">
        <f>L15-M15</f>
        <v>20.160408599999997</v>
      </c>
      <c r="O15" s="22">
        <v>55.370000000000005</v>
      </c>
      <c r="P15" s="22">
        <f>O15-Q15</f>
        <v>21.810000000000002</v>
      </c>
      <c r="Q15" s="22">
        <v>33.56</v>
      </c>
      <c r="R15" s="44">
        <v>72.440000000000012</v>
      </c>
      <c r="S15" s="22">
        <v>34.99</v>
      </c>
      <c r="T15" s="22">
        <f>R15-S15</f>
        <v>37.45000000000001</v>
      </c>
      <c r="U15" s="22">
        <v>0.08</v>
      </c>
      <c r="V15" s="22">
        <v>0.17</v>
      </c>
      <c r="W15" s="22">
        <v>0.51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>
      <c r="A16" s="19">
        <v>6</v>
      </c>
      <c r="B16" s="26" t="s">
        <v>25</v>
      </c>
      <c r="C16" s="22">
        <v>6</v>
      </c>
      <c r="D16" s="22">
        <v>4</v>
      </c>
      <c r="E16" s="22">
        <v>9.5</v>
      </c>
      <c r="F16" s="26">
        <v>3.5</v>
      </c>
      <c r="G16" s="26">
        <v>3</v>
      </c>
      <c r="H16" s="26">
        <v>6.35</v>
      </c>
      <c r="I16" s="22">
        <v>6.3</v>
      </c>
      <c r="J16" s="22">
        <v>7</v>
      </c>
      <c r="K16" s="22">
        <v>10.3</v>
      </c>
      <c r="L16" s="22">
        <v>42</v>
      </c>
      <c r="M16" s="22">
        <v>13</v>
      </c>
      <c r="N16" s="22">
        <f t="shared" si="2"/>
        <v>29</v>
      </c>
      <c r="O16" s="22">
        <v>40</v>
      </c>
      <c r="P16" s="22">
        <f t="shared" si="0"/>
        <v>16</v>
      </c>
      <c r="Q16" s="22">
        <v>24</v>
      </c>
      <c r="R16" s="44">
        <v>55.099999999999994</v>
      </c>
      <c r="S16" s="22">
        <v>30.7</v>
      </c>
      <c r="T16" s="22">
        <f t="shared" si="1"/>
        <v>24.399999999999995</v>
      </c>
      <c r="U16" s="22">
        <v>7</v>
      </c>
      <c r="V16" s="22">
        <v>7.5</v>
      </c>
      <c r="W16" s="23">
        <v>4.7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27</v>
      </c>
      <c r="C17" s="22">
        <v>0.63</v>
      </c>
      <c r="D17" s="22">
        <v>0</v>
      </c>
      <c r="E17" s="22">
        <v>34.32</v>
      </c>
      <c r="F17" s="22">
        <v>1.59</v>
      </c>
      <c r="G17" s="22">
        <v>0</v>
      </c>
      <c r="H17" s="22">
        <v>63.49</v>
      </c>
      <c r="I17" s="22">
        <v>0.1</v>
      </c>
      <c r="J17" s="22">
        <v>0</v>
      </c>
      <c r="K17" s="22">
        <v>70.540000000000006</v>
      </c>
      <c r="L17" s="22">
        <v>6.8000000000000007</v>
      </c>
      <c r="M17" s="22">
        <v>1.24</v>
      </c>
      <c r="N17" s="22">
        <f>L17-M17</f>
        <v>5.5600000000000005</v>
      </c>
      <c r="O17" s="22">
        <v>0</v>
      </c>
      <c r="P17" s="22">
        <f>O17-Q17</f>
        <v>0</v>
      </c>
      <c r="Q17" s="22">
        <v>0</v>
      </c>
      <c r="R17" s="44">
        <v>14.2</v>
      </c>
      <c r="S17" s="22">
        <v>1.42</v>
      </c>
      <c r="T17" s="22">
        <f>R17-S17</f>
        <v>12.78</v>
      </c>
      <c r="U17" s="22">
        <v>1.05</v>
      </c>
      <c r="V17" s="22" t="s">
        <v>85</v>
      </c>
      <c r="W17" s="23">
        <v>16.75</v>
      </c>
      <c r="X17" s="21" t="s">
        <v>40</v>
      </c>
      <c r="Y17" s="29" t="s">
        <v>79</v>
      </c>
      <c r="Z17" s="29" t="s">
        <v>80</v>
      </c>
    </row>
    <row r="18" spans="1:26" s="2" customFormat="1" ht="30.95" customHeight="1">
      <c r="A18" s="19">
        <v>8</v>
      </c>
      <c r="B18" s="26" t="s">
        <v>34</v>
      </c>
      <c r="C18" s="22">
        <v>5.0999999999999996</v>
      </c>
      <c r="D18" s="22">
        <v>0</v>
      </c>
      <c r="E18" s="22">
        <v>114.8</v>
      </c>
      <c r="F18" s="22">
        <v>6.4</v>
      </c>
      <c r="G18" s="22">
        <v>0</v>
      </c>
      <c r="H18" s="22">
        <v>95.3</v>
      </c>
      <c r="I18" s="22">
        <v>2.7</v>
      </c>
      <c r="J18" s="22">
        <v>1.1000000000000001</v>
      </c>
      <c r="K18" s="22">
        <v>62.8</v>
      </c>
      <c r="L18" s="22">
        <v>48.9</v>
      </c>
      <c r="M18" s="22">
        <v>32</v>
      </c>
      <c r="N18" s="22">
        <f t="shared" si="2"/>
        <v>16.899999999999999</v>
      </c>
      <c r="O18" s="22">
        <v>33.100657999999996</v>
      </c>
      <c r="P18" s="22">
        <f t="shared" si="0"/>
        <v>18.000657999999994</v>
      </c>
      <c r="Q18" s="22">
        <v>15.1</v>
      </c>
      <c r="R18" s="44">
        <v>12.699999999999996</v>
      </c>
      <c r="S18" s="22">
        <v>0</v>
      </c>
      <c r="T18" s="22">
        <f t="shared" si="1"/>
        <v>12.699999999999996</v>
      </c>
      <c r="U18" s="22">
        <v>7</v>
      </c>
      <c r="V18" s="22">
        <v>8.1999999999999993</v>
      </c>
      <c r="W18" s="23">
        <v>6.7</v>
      </c>
      <c r="X18" s="21" t="s">
        <v>20</v>
      </c>
      <c r="Y18" s="29" t="s">
        <v>55</v>
      </c>
      <c r="Z18" s="29" t="s">
        <v>56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33</v>
      </c>
      <c r="E19" s="22">
        <v>76.599999999999994</v>
      </c>
      <c r="F19" s="22">
        <v>3.2</v>
      </c>
      <c r="G19" s="22">
        <v>10</v>
      </c>
      <c r="H19" s="22">
        <v>47.4</v>
      </c>
      <c r="I19" s="22">
        <v>3.2</v>
      </c>
      <c r="J19" s="22">
        <v>33</v>
      </c>
      <c r="K19" s="22">
        <v>61.6</v>
      </c>
      <c r="L19" s="22">
        <v>36.299999999999997</v>
      </c>
      <c r="M19" s="22">
        <v>16.8</v>
      </c>
      <c r="N19" s="22">
        <v>19.5</v>
      </c>
      <c r="O19" s="22">
        <v>0</v>
      </c>
      <c r="P19" s="22">
        <f t="shared" si="0"/>
        <v>0</v>
      </c>
      <c r="Q19" s="22">
        <v>0</v>
      </c>
      <c r="R19" s="44">
        <v>352.40000000000003</v>
      </c>
      <c r="S19" s="22">
        <v>126.6</v>
      </c>
      <c r="T19" s="22">
        <f t="shared" si="1"/>
        <v>225.80000000000004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19" t="s">
        <v>36</v>
      </c>
      <c r="C20" s="26">
        <v>0.35</v>
      </c>
      <c r="D20" s="26">
        <v>0.4</v>
      </c>
      <c r="E20" s="26">
        <v>1.87</v>
      </c>
      <c r="F20" s="22">
        <v>0.15</v>
      </c>
      <c r="G20" s="22">
        <v>0</v>
      </c>
      <c r="H20" s="22">
        <v>1.7</v>
      </c>
      <c r="I20" s="22">
        <v>0.45</v>
      </c>
      <c r="J20" s="22">
        <v>0</v>
      </c>
      <c r="K20" s="22">
        <v>2.2799999999999998</v>
      </c>
      <c r="L20" s="22">
        <v>1.56</v>
      </c>
      <c r="M20" s="22">
        <v>0.89</v>
      </c>
      <c r="N20" s="22">
        <v>0.67</v>
      </c>
      <c r="O20" s="22">
        <v>2.31</v>
      </c>
      <c r="P20" s="22">
        <v>1.2</v>
      </c>
      <c r="Q20" s="22">
        <v>1.1100000000000001</v>
      </c>
      <c r="R20" s="44">
        <v>4.4000000000000004</v>
      </c>
      <c r="S20" s="22">
        <v>1.86</v>
      </c>
      <c r="T20" s="22">
        <f>R20-S20</f>
        <v>2.54</v>
      </c>
      <c r="U20" s="22">
        <v>1.33</v>
      </c>
      <c r="V20" s="22">
        <v>2</v>
      </c>
      <c r="W20" s="26">
        <v>3.71</v>
      </c>
      <c r="X20" s="27" t="s">
        <v>84</v>
      </c>
      <c r="Y20" s="47"/>
      <c r="Z20" s="47"/>
    </row>
    <row r="21" spans="1:26" s="2" customFormat="1" ht="30.95" customHeight="1">
      <c r="A21" s="19">
        <v>11</v>
      </c>
      <c r="B21" s="26" t="s">
        <v>35</v>
      </c>
      <c r="C21" s="22">
        <v>1.2</v>
      </c>
      <c r="D21" s="22">
        <v>2</v>
      </c>
      <c r="E21" s="22">
        <v>11.2</v>
      </c>
      <c r="F21" s="22">
        <v>1.2</v>
      </c>
      <c r="G21" s="22">
        <v>2</v>
      </c>
      <c r="H21" s="22">
        <v>12.6</v>
      </c>
      <c r="I21" s="22">
        <v>1</v>
      </c>
      <c r="J21" s="22">
        <v>1.5</v>
      </c>
      <c r="K21" s="22">
        <v>13</v>
      </c>
      <c r="L21" s="22">
        <v>2.2999999999999998</v>
      </c>
      <c r="M21" s="22">
        <v>1.5</v>
      </c>
      <c r="N21" s="22">
        <v>0.8</v>
      </c>
      <c r="O21" s="22">
        <v>2.7</v>
      </c>
      <c r="P21" s="22">
        <v>1.5</v>
      </c>
      <c r="Q21" s="22">
        <v>1.2</v>
      </c>
      <c r="R21" s="44">
        <v>4.2</v>
      </c>
      <c r="S21" s="22">
        <v>2.5</v>
      </c>
      <c r="T21" s="22">
        <f t="shared" si="1"/>
        <v>1.7000000000000002</v>
      </c>
      <c r="U21" s="22">
        <v>0.5</v>
      </c>
      <c r="V21" s="22">
        <v>1.2</v>
      </c>
      <c r="W21" s="22">
        <v>1</v>
      </c>
      <c r="X21" s="21" t="s">
        <v>20</v>
      </c>
      <c r="Y21" s="47"/>
      <c r="Z21" s="47"/>
    </row>
    <row r="22" spans="1:26" s="2" customFormat="1" ht="30.95" customHeight="1">
      <c r="A22" s="19">
        <v>12</v>
      </c>
      <c r="B22" s="26" t="s">
        <v>24</v>
      </c>
      <c r="C22" s="25">
        <v>6</v>
      </c>
      <c r="D22" s="25">
        <v>0</v>
      </c>
      <c r="E22" s="22">
        <v>36</v>
      </c>
      <c r="F22" s="25">
        <v>6</v>
      </c>
      <c r="G22" s="25">
        <v>0</v>
      </c>
      <c r="H22" s="25">
        <v>31</v>
      </c>
      <c r="I22" s="25">
        <v>12</v>
      </c>
      <c r="J22" s="25">
        <v>10</v>
      </c>
      <c r="K22" s="22">
        <v>68</v>
      </c>
      <c r="L22" s="22">
        <v>8</v>
      </c>
      <c r="M22" s="22">
        <v>0</v>
      </c>
      <c r="N22" s="22">
        <v>8</v>
      </c>
      <c r="O22" s="22">
        <v>8</v>
      </c>
      <c r="P22" s="22">
        <v>0</v>
      </c>
      <c r="Q22" s="22">
        <v>8</v>
      </c>
      <c r="R22" s="44">
        <v>0</v>
      </c>
      <c r="S22" s="22">
        <v>0</v>
      </c>
      <c r="T22" s="22">
        <f>R22-S22</f>
        <v>0</v>
      </c>
      <c r="U22" s="22">
        <v>8</v>
      </c>
      <c r="V22" s="25">
        <v>12</v>
      </c>
      <c r="W22" s="23">
        <v>4</v>
      </c>
      <c r="X22" s="21" t="s">
        <v>20</v>
      </c>
      <c r="Y22" s="46" t="s">
        <v>81</v>
      </c>
      <c r="Z22" s="29" t="s">
        <v>80</v>
      </c>
    </row>
    <row r="23" spans="1:26" s="2" customFormat="1" ht="30.95" customHeight="1">
      <c r="A23" s="19">
        <v>13</v>
      </c>
      <c r="B23" s="26" t="s">
        <v>29</v>
      </c>
      <c r="C23" s="25">
        <v>4.2</v>
      </c>
      <c r="D23" s="25">
        <v>0</v>
      </c>
      <c r="E23" s="22">
        <v>7.9</v>
      </c>
      <c r="F23" s="25">
        <v>21</v>
      </c>
      <c r="G23" s="25">
        <v>66</v>
      </c>
      <c r="H23" s="25">
        <v>69.5</v>
      </c>
      <c r="I23" s="25">
        <v>3.8</v>
      </c>
      <c r="J23" s="25">
        <v>12.1</v>
      </c>
      <c r="K23" s="22">
        <v>8.3000000000000007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f t="shared" si="1"/>
        <v>0</v>
      </c>
      <c r="U23" s="22">
        <v>0</v>
      </c>
      <c r="V23" s="25">
        <v>0</v>
      </c>
      <c r="W23" s="22">
        <v>0</v>
      </c>
      <c r="X23" s="21" t="s">
        <v>41</v>
      </c>
      <c r="Y23" s="47"/>
      <c r="Z23" s="47"/>
    </row>
    <row r="24" spans="1:26" s="2" customFormat="1" ht="30.95" customHeight="1">
      <c r="A24" s="19">
        <v>14</v>
      </c>
      <c r="B24" s="26" t="s">
        <v>32</v>
      </c>
      <c r="C24" s="22">
        <v>0</v>
      </c>
      <c r="D24" s="22">
        <v>0</v>
      </c>
      <c r="E24" s="25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f t="shared" si="1"/>
        <v>0</v>
      </c>
      <c r="U24" s="22">
        <v>236.13</v>
      </c>
      <c r="V24" s="22">
        <v>193.14</v>
      </c>
      <c r="W24" s="23">
        <v>2685.91</v>
      </c>
      <c r="X24" s="21" t="s">
        <v>20</v>
      </c>
      <c r="Y24" s="47"/>
      <c r="Z24" s="47"/>
    </row>
    <row r="25" spans="1:26" s="2" customFormat="1" ht="30.95" customHeight="1">
      <c r="A25" s="19">
        <v>15</v>
      </c>
      <c r="B25" s="26" t="s">
        <v>26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f t="shared" si="1"/>
        <v>0</v>
      </c>
      <c r="U25" s="22">
        <v>34</v>
      </c>
      <c r="V25" s="22">
        <v>40</v>
      </c>
      <c r="W25" s="22">
        <v>2010</v>
      </c>
      <c r="X25" s="21" t="s">
        <v>40</v>
      </c>
      <c r="Y25" s="47"/>
      <c r="Z25" s="47"/>
    </row>
    <row r="26" spans="1:26" s="2" customFormat="1" ht="30.95" customHeight="1">
      <c r="A26" s="19">
        <v>16</v>
      </c>
      <c r="B26" s="26" t="s">
        <v>31</v>
      </c>
      <c r="C26" s="22">
        <v>26</v>
      </c>
      <c r="D26" s="22">
        <v>30</v>
      </c>
      <c r="E26" s="22">
        <v>200</v>
      </c>
      <c r="F26" s="22">
        <v>38</v>
      </c>
      <c r="G26" s="22">
        <v>60</v>
      </c>
      <c r="H26" s="22">
        <v>60</v>
      </c>
      <c r="I26" s="22">
        <v>30</v>
      </c>
      <c r="J26" s="22">
        <v>30</v>
      </c>
      <c r="K26" s="22">
        <v>700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f t="shared" si="1"/>
        <v>0</v>
      </c>
      <c r="U26" s="22">
        <v>15</v>
      </c>
      <c r="V26" s="22">
        <v>18</v>
      </c>
      <c r="W26" s="22">
        <v>1200</v>
      </c>
      <c r="X26" s="21" t="s">
        <v>20</v>
      </c>
      <c r="Y26" s="47"/>
      <c r="Z26" s="47"/>
    </row>
    <row r="27" spans="1:26" s="2" customFormat="1" ht="30.95" customHeight="1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82</v>
      </c>
      <c r="Y27" s="47"/>
      <c r="Z27" s="47"/>
    </row>
    <row r="28" spans="1:26" s="2" customFormat="1" ht="30.95" customHeight="1">
      <c r="A28" s="19">
        <v>18</v>
      </c>
      <c r="B28" s="26" t="s">
        <v>22</v>
      </c>
      <c r="C28" s="26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76</v>
      </c>
      <c r="Y28" s="47"/>
      <c r="Z28" s="47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47"/>
      <c r="Z29" s="47"/>
    </row>
    <row r="30" spans="1:26" s="3" customFormat="1" ht="29.25" customHeight="1">
      <c r="A30" s="7"/>
      <c r="B30" s="11" t="s">
        <v>38</v>
      </c>
      <c r="C30" s="13">
        <f t="shared" ref="C30:W30" si="3">SUM(C8:C29)</f>
        <v>112.24</v>
      </c>
      <c r="D30" s="13">
        <f t="shared" si="3"/>
        <v>79.400000000000006</v>
      </c>
      <c r="E30" s="14">
        <f t="shared" si="3"/>
        <v>1166.7200000000003</v>
      </c>
      <c r="F30" s="13">
        <f t="shared" si="3"/>
        <v>139.44</v>
      </c>
      <c r="G30" s="13">
        <f t="shared" si="3"/>
        <v>164</v>
      </c>
      <c r="H30" s="14">
        <f t="shared" si="3"/>
        <v>590.9</v>
      </c>
      <c r="I30" s="13">
        <f t="shared" si="3"/>
        <v>86.09</v>
      </c>
      <c r="J30" s="13">
        <f t="shared" si="3"/>
        <v>103.7</v>
      </c>
      <c r="K30" s="14">
        <f t="shared" si="3"/>
        <v>1264.3800000000001</v>
      </c>
      <c r="L30" s="14">
        <f t="shared" si="3"/>
        <v>609.89040859999977</v>
      </c>
      <c r="M30" s="33">
        <f t="shared" si="3"/>
        <v>434.96000000000004</v>
      </c>
      <c r="N30" s="33">
        <f t="shared" si="3"/>
        <v>174.93040859999999</v>
      </c>
      <c r="O30" s="14">
        <f t="shared" si="3"/>
        <v>811.57065799999998</v>
      </c>
      <c r="P30" s="33">
        <f t="shared" si="3"/>
        <v>627.56065799999999</v>
      </c>
      <c r="Q30" s="33">
        <f t="shared" si="3"/>
        <v>184.01000000000002</v>
      </c>
      <c r="R30" s="14">
        <f t="shared" si="3"/>
        <v>2654.5324999999993</v>
      </c>
      <c r="S30" s="13">
        <f t="shared" si="3"/>
        <v>2122.3025000000002</v>
      </c>
      <c r="T30" s="13">
        <f t="shared" si="3"/>
        <v>532.23</v>
      </c>
      <c r="U30" s="13">
        <f t="shared" si="3"/>
        <v>331.44</v>
      </c>
      <c r="V30" s="13">
        <f t="shared" si="3"/>
        <v>302.57</v>
      </c>
      <c r="W30" s="14">
        <f t="shared" si="3"/>
        <v>5956.03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M11" unlocked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0"/>
  <sheetViews>
    <sheetView workbookViewId="0">
      <selection activeCell="I8" sqref="I8:I16"/>
    </sheetView>
  </sheetViews>
  <sheetFormatPr defaultRowHeight="13.5"/>
  <cols>
    <col min="11" max="11" width="15.5" customWidth="1"/>
    <col min="12" max="12" width="15" customWidth="1"/>
  </cols>
  <sheetData>
    <row r="6" spans="4:14">
      <c r="D6" s="36" t="s">
        <v>70</v>
      </c>
    </row>
    <row r="7" spans="4:14">
      <c r="E7">
        <v>430</v>
      </c>
      <c r="F7" t="s">
        <v>58</v>
      </c>
      <c r="G7" t="s">
        <v>59</v>
      </c>
      <c r="H7" t="s">
        <v>60</v>
      </c>
      <c r="I7" t="s">
        <v>61</v>
      </c>
      <c r="K7" t="s">
        <v>62</v>
      </c>
      <c r="L7" t="s">
        <v>68</v>
      </c>
    </row>
    <row r="8" spans="4:14">
      <c r="E8" t="s">
        <v>19</v>
      </c>
      <c r="F8">
        <v>51</v>
      </c>
      <c r="G8" s="34">
        <f>82-28</f>
        <v>54</v>
      </c>
      <c r="H8">
        <v>31</v>
      </c>
      <c r="I8">
        <f>F8+G8-H8</f>
        <v>74</v>
      </c>
      <c r="K8">
        <v>74</v>
      </c>
      <c r="L8" s="34">
        <f>I8-K8</f>
        <v>0</v>
      </c>
    </row>
    <row r="9" spans="4:14">
      <c r="E9" t="s">
        <v>21</v>
      </c>
      <c r="F9">
        <v>283</v>
      </c>
      <c r="G9">
        <v>230.1</v>
      </c>
      <c r="H9" s="34">
        <f>199.17-71.47</f>
        <v>127.69999999999999</v>
      </c>
      <c r="I9">
        <f>F9+G9-H9</f>
        <v>385.40000000000003</v>
      </c>
      <c r="K9">
        <v>385.4</v>
      </c>
      <c r="L9" s="34">
        <f t="shared" ref="L9:L16" si="0">I9-K9</f>
        <v>0</v>
      </c>
    </row>
    <row r="10" spans="4:14">
      <c r="E10" t="s">
        <v>23</v>
      </c>
      <c r="F10">
        <v>207.47999999999993</v>
      </c>
      <c r="G10" s="34">
        <f>153.68+68.98</f>
        <v>222.66000000000003</v>
      </c>
      <c r="H10">
        <v>99.81</v>
      </c>
      <c r="I10">
        <f t="shared" ref="I10:I16" si="1">F10+G10-H10</f>
        <v>330.33</v>
      </c>
      <c r="K10">
        <v>330.33000000000004</v>
      </c>
      <c r="L10" s="34">
        <f t="shared" si="0"/>
        <v>0</v>
      </c>
      <c r="N10" s="32" t="s">
        <v>86</v>
      </c>
    </row>
    <row r="11" spans="4:14">
      <c r="E11" t="s">
        <v>30</v>
      </c>
      <c r="F11">
        <v>112</v>
      </c>
      <c r="G11">
        <v>35</v>
      </c>
      <c r="H11">
        <v>30</v>
      </c>
      <c r="I11">
        <f t="shared" si="1"/>
        <v>117</v>
      </c>
      <c r="K11">
        <v>117</v>
      </c>
      <c r="L11">
        <f t="shared" si="0"/>
        <v>0</v>
      </c>
    </row>
    <row r="12" spans="4:14">
      <c r="E12" t="s">
        <v>33</v>
      </c>
      <c r="F12">
        <v>53.400408600000006</v>
      </c>
      <c r="G12">
        <v>55.370000000000005</v>
      </c>
      <c r="H12" s="34">
        <f>36.91-0.5795914</f>
        <v>36.330408599999998</v>
      </c>
      <c r="I12">
        <f>F12+G12-H12</f>
        <v>72.440000000000012</v>
      </c>
      <c r="K12">
        <v>72.44</v>
      </c>
      <c r="L12" s="34">
        <f>I12-K12</f>
        <v>0</v>
      </c>
    </row>
    <row r="13" spans="4:14">
      <c r="E13" t="s">
        <v>25</v>
      </c>
      <c r="F13">
        <v>57.099999999999994</v>
      </c>
      <c r="G13" s="34">
        <v>40</v>
      </c>
      <c r="H13">
        <v>42</v>
      </c>
      <c r="I13">
        <f t="shared" si="1"/>
        <v>55.099999999999994</v>
      </c>
      <c r="K13">
        <v>55.099999999999994</v>
      </c>
      <c r="L13" s="34">
        <f t="shared" si="0"/>
        <v>0</v>
      </c>
    </row>
    <row r="14" spans="4:14">
      <c r="E14" t="s">
        <v>27</v>
      </c>
      <c r="F14">
        <v>21</v>
      </c>
      <c r="G14">
        <v>0</v>
      </c>
      <c r="H14" s="34">
        <f>12.4-5.6</f>
        <v>6.8000000000000007</v>
      </c>
      <c r="I14">
        <f>F14+G14-H14</f>
        <v>14.2</v>
      </c>
      <c r="K14">
        <v>14.2</v>
      </c>
      <c r="L14" s="34">
        <f>I14-K14</f>
        <v>0</v>
      </c>
    </row>
    <row r="15" spans="4:14">
      <c r="E15" t="s">
        <v>34</v>
      </c>
      <c r="F15">
        <v>28.499341999999999</v>
      </c>
      <c r="G15" s="34">
        <v>33.100657999999996</v>
      </c>
      <c r="H15">
        <v>48.9</v>
      </c>
      <c r="I15">
        <f t="shared" si="1"/>
        <v>12.699999999999996</v>
      </c>
      <c r="K15">
        <v>12.7</v>
      </c>
      <c r="L15" s="34">
        <f>I15-K15</f>
        <v>0</v>
      </c>
    </row>
    <row r="16" spans="4:14">
      <c r="E16" t="s">
        <v>66</v>
      </c>
      <c r="F16">
        <v>388.70000000000005</v>
      </c>
      <c r="G16">
        <v>0</v>
      </c>
      <c r="H16">
        <v>36.299999999999997</v>
      </c>
      <c r="I16">
        <f t="shared" si="1"/>
        <v>352.40000000000003</v>
      </c>
      <c r="K16">
        <v>352.4</v>
      </c>
      <c r="L16">
        <f t="shared" si="0"/>
        <v>0</v>
      </c>
    </row>
    <row r="20" spans="4:12">
      <c r="D20" s="36" t="s">
        <v>69</v>
      </c>
    </row>
    <row r="21" spans="4:12">
      <c r="E21">
        <v>430</v>
      </c>
      <c r="F21" t="s">
        <v>58</v>
      </c>
      <c r="G21" t="s">
        <v>59</v>
      </c>
      <c r="H21" t="s">
        <v>60</v>
      </c>
      <c r="I21" t="s">
        <v>61</v>
      </c>
      <c r="K21" t="s">
        <v>62</v>
      </c>
      <c r="L21" t="s">
        <v>68</v>
      </c>
    </row>
    <row r="22" spans="4:12">
      <c r="E22" t="s">
        <v>19</v>
      </c>
      <c r="F22">
        <v>51</v>
      </c>
      <c r="G22">
        <v>82</v>
      </c>
      <c r="H22">
        <v>31</v>
      </c>
      <c r="I22">
        <v>102</v>
      </c>
      <c r="K22">
        <v>74</v>
      </c>
      <c r="L22">
        <v>28</v>
      </c>
    </row>
    <row r="23" spans="4:12">
      <c r="E23" t="s">
        <v>21</v>
      </c>
      <c r="F23">
        <v>283</v>
      </c>
      <c r="G23">
        <v>230.1</v>
      </c>
      <c r="H23">
        <v>199.17</v>
      </c>
      <c r="I23">
        <v>313.93000000000006</v>
      </c>
      <c r="K23">
        <v>385.4</v>
      </c>
      <c r="L23">
        <v>-71.469999999999914</v>
      </c>
    </row>
    <row r="24" spans="4:12">
      <c r="E24" t="s">
        <v>23</v>
      </c>
      <c r="F24">
        <v>207.47999999999993</v>
      </c>
      <c r="G24">
        <v>153.68</v>
      </c>
      <c r="H24">
        <v>99.81</v>
      </c>
      <c r="I24">
        <v>261.34999999999997</v>
      </c>
      <c r="K24">
        <v>330.33000000000004</v>
      </c>
      <c r="L24">
        <v>-68.980000000000075</v>
      </c>
    </row>
    <row r="25" spans="4:12">
      <c r="E25" t="s">
        <v>30</v>
      </c>
      <c r="F25">
        <v>112</v>
      </c>
      <c r="G25">
        <v>35</v>
      </c>
      <c r="H25">
        <v>30</v>
      </c>
      <c r="I25">
        <v>117</v>
      </c>
      <c r="K25">
        <v>117</v>
      </c>
      <c r="L25">
        <v>0</v>
      </c>
    </row>
    <row r="26" spans="4:12">
      <c r="E26" t="s">
        <v>25</v>
      </c>
      <c r="F26">
        <v>57.099999999999994</v>
      </c>
      <c r="G26">
        <v>35</v>
      </c>
      <c r="H26">
        <v>42</v>
      </c>
      <c r="I26">
        <v>50.099999999999994</v>
      </c>
      <c r="K26">
        <v>55.099999999999994</v>
      </c>
      <c r="L26">
        <v>-5</v>
      </c>
    </row>
    <row r="27" spans="4:12">
      <c r="E27" t="s">
        <v>33</v>
      </c>
      <c r="F27">
        <v>53.400408600000006</v>
      </c>
      <c r="G27">
        <v>55.370000000000005</v>
      </c>
      <c r="H27">
        <v>36.909999999999997</v>
      </c>
      <c r="I27">
        <v>71.860408600000014</v>
      </c>
      <c r="K27">
        <v>72.44</v>
      </c>
      <c r="L27">
        <v>-0.57959139999998399</v>
      </c>
    </row>
    <row r="28" spans="4:12">
      <c r="E28" t="s">
        <v>34</v>
      </c>
      <c r="F28">
        <v>28.499341999999999</v>
      </c>
      <c r="G28">
        <v>46.1</v>
      </c>
      <c r="H28">
        <v>48.9</v>
      </c>
      <c r="I28">
        <v>25.699342000000009</v>
      </c>
      <c r="K28">
        <v>12.7</v>
      </c>
      <c r="L28">
        <v>12.999342000000009</v>
      </c>
    </row>
    <row r="29" spans="4:12">
      <c r="E29" t="s">
        <v>27</v>
      </c>
      <c r="F29">
        <v>21</v>
      </c>
      <c r="G29">
        <v>0</v>
      </c>
      <c r="H29">
        <v>12.4</v>
      </c>
      <c r="I29">
        <v>8.6</v>
      </c>
      <c r="K29">
        <v>14.2</v>
      </c>
      <c r="L29">
        <v>-5.6</v>
      </c>
    </row>
    <row r="30" spans="4:12">
      <c r="E30" t="s">
        <v>66</v>
      </c>
      <c r="F30">
        <v>388.70000000000005</v>
      </c>
      <c r="G30">
        <v>0</v>
      </c>
      <c r="H30">
        <v>36.299999999999997</v>
      </c>
      <c r="I30">
        <v>352.40000000000003</v>
      </c>
      <c r="K30">
        <v>352.4</v>
      </c>
      <c r="L30">
        <v>0</v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N9" sqref="N9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>
        <v>0</v>
      </c>
      <c r="O8" s="17"/>
      <c r="P8" s="17"/>
      <c r="Q8" s="17">
        <v>0</v>
      </c>
      <c r="R8" s="43">
        <v>349.99</v>
      </c>
      <c r="S8" s="17">
        <v>349.99</v>
      </c>
      <c r="T8" s="17">
        <v>0</v>
      </c>
      <c r="U8" s="17">
        <v>0</v>
      </c>
      <c r="V8" s="17">
        <v>0</v>
      </c>
      <c r="W8" s="17">
        <v>0</v>
      </c>
      <c r="X8" s="18"/>
      <c r="Y8" s="42"/>
      <c r="Z8" s="42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53.69</v>
      </c>
      <c r="M9" s="17">
        <v>53.69</v>
      </c>
      <c r="N9" s="17">
        <v>0</v>
      </c>
      <c r="O9" s="17">
        <v>39.29</v>
      </c>
      <c r="P9" s="17">
        <v>39.29</v>
      </c>
      <c r="Q9" s="17">
        <v>0</v>
      </c>
      <c r="R9" s="43">
        <f>893.2325+O9-L9</f>
        <v>878.83249999999998</v>
      </c>
      <c r="S9" s="17">
        <v>893.23249999999996</v>
      </c>
      <c r="T9" s="17">
        <v>0</v>
      </c>
      <c r="U9" s="17">
        <v>0</v>
      </c>
      <c r="V9" s="17">
        <v>0</v>
      </c>
      <c r="W9" s="17">
        <v>0</v>
      </c>
      <c r="X9" s="18"/>
      <c r="Y9" s="42"/>
      <c r="Z9" s="42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2"/>
      <c r="Z10" s="42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31</v>
      </c>
      <c r="M11" s="22">
        <v>31</v>
      </c>
      <c r="N11" s="22">
        <v>0</v>
      </c>
      <c r="O11" s="22">
        <v>82</v>
      </c>
      <c r="P11" s="22">
        <v>82</v>
      </c>
      <c r="Q11" s="22">
        <v>0</v>
      </c>
      <c r="R11" s="44">
        <v>74</v>
      </c>
      <c r="S11" s="22">
        <v>74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199.17</v>
      </c>
      <c r="M12" s="22">
        <v>199.17</v>
      </c>
      <c r="N12" s="22">
        <v>0</v>
      </c>
      <c r="O12" s="22">
        <v>230.1</v>
      </c>
      <c r="P12" s="22">
        <v>230.1</v>
      </c>
      <c r="Q12" s="22">
        <v>0</v>
      </c>
      <c r="R12" s="44">
        <v>385.4</v>
      </c>
      <c r="S12" s="22">
        <v>385.4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37.85</v>
      </c>
      <c r="D13" s="22">
        <v>0</v>
      </c>
      <c r="E13" s="22">
        <v>548.46</v>
      </c>
      <c r="F13" s="22">
        <v>33.51</v>
      </c>
      <c r="G13" s="22">
        <v>0</v>
      </c>
      <c r="H13" s="22">
        <v>141.34</v>
      </c>
      <c r="I13" s="22">
        <v>8.74</v>
      </c>
      <c r="J13" s="22">
        <v>0</v>
      </c>
      <c r="K13" s="22">
        <v>128.12</v>
      </c>
      <c r="L13" s="22">
        <v>99.81</v>
      </c>
      <c r="M13" s="22">
        <v>41.47</v>
      </c>
      <c r="N13" s="22">
        <v>58.34</v>
      </c>
      <c r="O13" s="22">
        <v>153.68</v>
      </c>
      <c r="P13" s="22">
        <v>71.64</v>
      </c>
      <c r="Q13" s="22">
        <v>82.04</v>
      </c>
      <c r="R13" s="44">
        <v>330.33000000000004</v>
      </c>
      <c r="S13" s="22">
        <v>169.47</v>
      </c>
      <c r="T13" s="22">
        <v>160.86000000000001</v>
      </c>
      <c r="U13" s="22">
        <v>16.350000000000001</v>
      </c>
      <c r="V13" s="22">
        <v>14.86</v>
      </c>
      <c r="W13" s="23">
        <v>15.75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12</v>
      </c>
      <c r="D14" s="22">
        <v>10</v>
      </c>
      <c r="E14" s="22">
        <v>96</v>
      </c>
      <c r="F14" s="22">
        <v>14</v>
      </c>
      <c r="G14" s="22">
        <v>11</v>
      </c>
      <c r="H14" s="22">
        <v>60</v>
      </c>
      <c r="I14" s="22">
        <v>11</v>
      </c>
      <c r="J14" s="22">
        <v>9</v>
      </c>
      <c r="K14" s="22">
        <v>94</v>
      </c>
      <c r="L14" s="22">
        <v>30</v>
      </c>
      <c r="M14" s="22">
        <v>14</v>
      </c>
      <c r="N14" s="22">
        <v>16</v>
      </c>
      <c r="O14" s="22">
        <v>35</v>
      </c>
      <c r="P14" s="22">
        <v>16</v>
      </c>
      <c r="Q14" s="22">
        <v>19</v>
      </c>
      <c r="R14" s="44">
        <v>117</v>
      </c>
      <c r="S14" s="22">
        <v>63</v>
      </c>
      <c r="T14" s="22">
        <v>54</v>
      </c>
      <c r="U14" s="22">
        <v>5</v>
      </c>
      <c r="V14" s="22">
        <v>5.5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6</v>
      </c>
      <c r="D15" s="22">
        <v>4</v>
      </c>
      <c r="E15" s="22">
        <v>9.5</v>
      </c>
      <c r="F15" s="26">
        <v>3.5</v>
      </c>
      <c r="G15" s="26">
        <v>3</v>
      </c>
      <c r="H15" s="26">
        <v>6.35</v>
      </c>
      <c r="I15" s="22">
        <v>6.3</v>
      </c>
      <c r="J15" s="22">
        <v>7</v>
      </c>
      <c r="K15" s="22">
        <v>10.3</v>
      </c>
      <c r="L15" s="22">
        <v>42</v>
      </c>
      <c r="M15" s="22">
        <v>13</v>
      </c>
      <c r="N15" s="22">
        <v>29</v>
      </c>
      <c r="O15" s="22">
        <v>35</v>
      </c>
      <c r="P15" s="22">
        <v>11</v>
      </c>
      <c r="Q15" s="22">
        <v>24</v>
      </c>
      <c r="R15" s="44">
        <v>55.099999999999994</v>
      </c>
      <c r="S15" s="22">
        <v>30.7</v>
      </c>
      <c r="T15" s="22">
        <v>24.4</v>
      </c>
      <c r="U15" s="22">
        <v>7</v>
      </c>
      <c r="V15" s="22">
        <v>7.5</v>
      </c>
      <c r="W15" s="23">
        <v>4.7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33</v>
      </c>
      <c r="C16" s="22">
        <v>7.11</v>
      </c>
      <c r="D16" s="22">
        <v>0</v>
      </c>
      <c r="E16" s="22">
        <v>30.07</v>
      </c>
      <c r="F16" s="22">
        <v>10.89</v>
      </c>
      <c r="G16" s="22">
        <v>12</v>
      </c>
      <c r="H16" s="22">
        <v>2.2200000000000002</v>
      </c>
      <c r="I16" s="22">
        <v>6.8</v>
      </c>
      <c r="J16" s="22">
        <v>0</v>
      </c>
      <c r="K16" s="22">
        <v>45.44</v>
      </c>
      <c r="L16" s="22">
        <v>36.909999999999997</v>
      </c>
      <c r="M16" s="22">
        <v>16.170000000000002</v>
      </c>
      <c r="N16" s="22">
        <v>20.74</v>
      </c>
      <c r="O16" s="22">
        <v>55.370000000000005</v>
      </c>
      <c r="P16" s="22">
        <v>21.81</v>
      </c>
      <c r="Q16" s="22">
        <v>33.56</v>
      </c>
      <c r="R16" s="44">
        <v>72.44</v>
      </c>
      <c r="S16" s="22">
        <v>34.99</v>
      </c>
      <c r="T16" s="22">
        <v>37.450000000000003</v>
      </c>
      <c r="U16" s="22">
        <v>0.08</v>
      </c>
      <c r="V16" s="22">
        <v>0.17</v>
      </c>
      <c r="W16" s="22">
        <v>0.51</v>
      </c>
      <c r="X16" s="21" t="s">
        <v>20</v>
      </c>
      <c r="Y16" s="29" t="s">
        <v>48</v>
      </c>
      <c r="Z16" s="29" t="s">
        <v>49</v>
      </c>
    </row>
    <row r="17" spans="1:26" s="2" customFormat="1" ht="30.95" customHeight="1">
      <c r="A17" s="19">
        <v>7</v>
      </c>
      <c r="B17" s="26" t="s">
        <v>34</v>
      </c>
      <c r="C17" s="22">
        <v>5.0999999999999996</v>
      </c>
      <c r="D17" s="22">
        <v>0</v>
      </c>
      <c r="E17" s="22">
        <v>114.8</v>
      </c>
      <c r="F17" s="22">
        <v>6.4</v>
      </c>
      <c r="G17" s="22">
        <v>0</v>
      </c>
      <c r="H17" s="22">
        <v>95.3</v>
      </c>
      <c r="I17" s="22">
        <v>2.7</v>
      </c>
      <c r="J17" s="22">
        <v>1.1000000000000001</v>
      </c>
      <c r="K17" s="22">
        <v>62.8</v>
      </c>
      <c r="L17" s="22">
        <v>48.9</v>
      </c>
      <c r="M17" s="22">
        <v>32</v>
      </c>
      <c r="N17" s="22">
        <v>16.899999999999999</v>
      </c>
      <c r="O17" s="22">
        <v>46.1</v>
      </c>
      <c r="P17" s="22">
        <v>31</v>
      </c>
      <c r="Q17" s="22">
        <v>15.1</v>
      </c>
      <c r="R17" s="44">
        <v>12.7</v>
      </c>
      <c r="S17" s="22">
        <v>0</v>
      </c>
      <c r="T17" s="22">
        <v>12.7</v>
      </c>
      <c r="U17" s="22">
        <v>7</v>
      </c>
      <c r="V17" s="22">
        <v>8.1999999999999993</v>
      </c>
      <c r="W17" s="23">
        <v>6.7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27</v>
      </c>
      <c r="C18" s="22">
        <v>0.63</v>
      </c>
      <c r="D18" s="22">
        <v>0</v>
      </c>
      <c r="E18" s="22">
        <v>34.32</v>
      </c>
      <c r="F18" s="22">
        <v>1.59</v>
      </c>
      <c r="G18" s="22">
        <v>0</v>
      </c>
      <c r="H18" s="22">
        <v>63.49</v>
      </c>
      <c r="I18" s="22">
        <v>0.1</v>
      </c>
      <c r="J18" s="22">
        <v>0</v>
      </c>
      <c r="K18" s="22">
        <v>70.540000000000006</v>
      </c>
      <c r="L18" s="22">
        <v>12.4</v>
      </c>
      <c r="M18" s="22">
        <v>1.24</v>
      </c>
      <c r="N18" s="22">
        <v>11.16</v>
      </c>
      <c r="O18" s="22">
        <v>0</v>
      </c>
      <c r="P18" s="22">
        <v>0</v>
      </c>
      <c r="Q18" s="22">
        <v>0</v>
      </c>
      <c r="R18" s="44">
        <v>14.2</v>
      </c>
      <c r="S18" s="22">
        <v>1.42</v>
      </c>
      <c r="T18" s="22">
        <v>12.78</v>
      </c>
      <c r="U18" s="22">
        <v>1.05</v>
      </c>
      <c r="V18" s="22" t="s">
        <v>85</v>
      </c>
      <c r="W18" s="23">
        <v>16.75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33</v>
      </c>
      <c r="E19" s="22">
        <v>76.599999999999994</v>
      </c>
      <c r="F19" s="22">
        <v>3.2</v>
      </c>
      <c r="G19" s="22">
        <v>10</v>
      </c>
      <c r="H19" s="22">
        <v>47.4</v>
      </c>
      <c r="I19" s="22">
        <v>3.2</v>
      </c>
      <c r="J19" s="22">
        <v>33</v>
      </c>
      <c r="K19" s="22">
        <v>61.6</v>
      </c>
      <c r="L19" s="22">
        <v>36.299999999999997</v>
      </c>
      <c r="M19" s="22">
        <v>16.8</v>
      </c>
      <c r="N19" s="22">
        <v>19.5</v>
      </c>
      <c r="O19" s="22">
        <v>0</v>
      </c>
      <c r="P19" s="22">
        <v>0</v>
      </c>
      <c r="Q19" s="22">
        <v>0</v>
      </c>
      <c r="R19" s="44">
        <v>352.4</v>
      </c>
      <c r="S19" s="22">
        <v>126.6</v>
      </c>
      <c r="T19" s="22">
        <v>225.8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6</v>
      </c>
      <c r="D20" s="25">
        <v>0</v>
      </c>
      <c r="E20" s="22">
        <v>36</v>
      </c>
      <c r="F20" s="25">
        <v>6</v>
      </c>
      <c r="G20" s="25">
        <v>0</v>
      </c>
      <c r="H20" s="25">
        <v>31</v>
      </c>
      <c r="I20" s="25">
        <v>12</v>
      </c>
      <c r="J20" s="25">
        <v>10</v>
      </c>
      <c r="K20" s="22">
        <v>68</v>
      </c>
      <c r="L20" s="22">
        <v>8</v>
      </c>
      <c r="M20" s="22">
        <v>0</v>
      </c>
      <c r="N20" s="22">
        <v>8</v>
      </c>
      <c r="O20" s="22">
        <v>8</v>
      </c>
      <c r="P20" s="22">
        <v>0</v>
      </c>
      <c r="Q20" s="22">
        <v>8</v>
      </c>
      <c r="R20" s="44">
        <v>0</v>
      </c>
      <c r="S20" s="22">
        <v>0</v>
      </c>
      <c r="T20" s="22">
        <v>0</v>
      </c>
      <c r="U20" s="22">
        <v>8</v>
      </c>
      <c r="V20" s="25">
        <v>12</v>
      </c>
      <c r="W20" s="23">
        <v>4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35</v>
      </c>
      <c r="C21" s="22">
        <v>1.2</v>
      </c>
      <c r="D21" s="22">
        <v>2</v>
      </c>
      <c r="E21" s="22">
        <v>11.2</v>
      </c>
      <c r="F21" s="22">
        <v>1.2</v>
      </c>
      <c r="G21" s="22">
        <v>2</v>
      </c>
      <c r="H21" s="22">
        <v>12.6</v>
      </c>
      <c r="I21" s="22">
        <v>1</v>
      </c>
      <c r="J21" s="22">
        <v>1.5</v>
      </c>
      <c r="K21" s="22">
        <v>13</v>
      </c>
      <c r="L21" s="22">
        <v>2.2999999999999998</v>
      </c>
      <c r="M21" s="22">
        <v>1.5</v>
      </c>
      <c r="N21" s="22">
        <v>0.8</v>
      </c>
      <c r="O21" s="22">
        <v>2.7</v>
      </c>
      <c r="P21" s="22">
        <v>1.5</v>
      </c>
      <c r="Q21" s="22">
        <v>1.2</v>
      </c>
      <c r="R21" s="22">
        <v>4.2</v>
      </c>
      <c r="S21" s="22">
        <v>2.5</v>
      </c>
      <c r="T21" s="22">
        <v>1.7</v>
      </c>
      <c r="U21" s="22">
        <v>0.5</v>
      </c>
      <c r="V21" s="22">
        <v>1.2</v>
      </c>
      <c r="W21" s="22">
        <v>1</v>
      </c>
      <c r="X21" s="21" t="s">
        <v>20</v>
      </c>
      <c r="Y21" s="42"/>
      <c r="Z21" s="42"/>
    </row>
    <row r="22" spans="1:26" s="2" customFormat="1" ht="30.95" customHeight="1">
      <c r="A22" s="19">
        <v>12</v>
      </c>
      <c r="B22" s="26" t="s">
        <v>29</v>
      </c>
      <c r="C22" s="25">
        <v>4.2</v>
      </c>
      <c r="D22" s="25">
        <v>0</v>
      </c>
      <c r="E22" s="22">
        <v>7.9</v>
      </c>
      <c r="F22" s="25">
        <v>21</v>
      </c>
      <c r="G22" s="25">
        <v>66</v>
      </c>
      <c r="H22" s="25">
        <v>69.5</v>
      </c>
      <c r="I22" s="25">
        <v>3.8</v>
      </c>
      <c r="J22" s="25">
        <v>12.1</v>
      </c>
      <c r="K22" s="22">
        <v>8.3000000000000007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5">
        <v>0</v>
      </c>
      <c r="W22" s="22">
        <v>0</v>
      </c>
      <c r="X22" s="21" t="s">
        <v>41</v>
      </c>
      <c r="Y22" s="42"/>
      <c r="Z22" s="42"/>
    </row>
    <row r="23" spans="1:26" s="2" customFormat="1" ht="30.95" customHeight="1">
      <c r="A23" s="19">
        <v>13</v>
      </c>
      <c r="B23" s="26" t="s">
        <v>32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236.13</v>
      </c>
      <c r="V23" s="22">
        <v>193.14</v>
      </c>
      <c r="W23" s="23">
        <v>2685.91</v>
      </c>
      <c r="X23" s="21" t="s">
        <v>20</v>
      </c>
      <c r="Y23" s="42"/>
      <c r="Z23" s="42"/>
    </row>
    <row r="24" spans="1:26" s="2" customFormat="1" ht="30.95" customHeight="1">
      <c r="A24" s="19">
        <v>14</v>
      </c>
      <c r="B24" s="26" t="s">
        <v>26</v>
      </c>
      <c r="C24" s="22">
        <v>0</v>
      </c>
      <c r="D24" s="22">
        <v>0</v>
      </c>
      <c r="E24" s="25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34</v>
      </c>
      <c r="V24" s="22">
        <v>40</v>
      </c>
      <c r="W24" s="22">
        <v>2010</v>
      </c>
      <c r="X24" s="21" t="s">
        <v>40</v>
      </c>
      <c r="Y24" s="42"/>
      <c r="Z24" s="42"/>
    </row>
    <row r="25" spans="1:26" s="2" customFormat="1" ht="30.95" customHeight="1">
      <c r="A25" s="19">
        <v>15</v>
      </c>
      <c r="B25" s="26" t="s">
        <v>31</v>
      </c>
      <c r="C25" s="22">
        <v>26</v>
      </c>
      <c r="D25" s="22">
        <v>30</v>
      </c>
      <c r="E25" s="22">
        <v>200</v>
      </c>
      <c r="F25" s="22">
        <v>38</v>
      </c>
      <c r="G25" s="22">
        <v>60</v>
      </c>
      <c r="H25" s="22">
        <v>60</v>
      </c>
      <c r="I25" s="22">
        <v>30</v>
      </c>
      <c r="J25" s="22">
        <v>30</v>
      </c>
      <c r="K25" s="22">
        <v>700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15</v>
      </c>
      <c r="V25" s="22">
        <v>18</v>
      </c>
      <c r="W25" s="22">
        <v>1200</v>
      </c>
      <c r="X25" s="21" t="s">
        <v>20</v>
      </c>
      <c r="Y25" s="42"/>
      <c r="Z25" s="42"/>
    </row>
    <row r="26" spans="1:26" s="2" customFormat="1" ht="30.95" customHeight="1">
      <c r="A26" s="19">
        <v>16</v>
      </c>
      <c r="B26" s="19" t="s">
        <v>36</v>
      </c>
      <c r="C26" s="26">
        <v>0.35</v>
      </c>
      <c r="D26" s="26">
        <v>0.4</v>
      </c>
      <c r="E26" s="26">
        <v>1.87</v>
      </c>
      <c r="F26" s="22">
        <v>0.15</v>
      </c>
      <c r="G26" s="22">
        <v>0</v>
      </c>
      <c r="H26" s="22">
        <v>1.7</v>
      </c>
      <c r="I26" s="22">
        <v>0.45</v>
      </c>
      <c r="J26" s="22">
        <v>0</v>
      </c>
      <c r="K26" s="22">
        <v>2.2799999999999998</v>
      </c>
      <c r="L26" s="22">
        <v>1.56</v>
      </c>
      <c r="M26" s="22">
        <v>0.89</v>
      </c>
      <c r="N26" s="22">
        <v>0.67</v>
      </c>
      <c r="O26" s="22">
        <v>2.31</v>
      </c>
      <c r="P26" s="22">
        <v>1.2</v>
      </c>
      <c r="Q26" s="22">
        <v>1.1100000000000001</v>
      </c>
      <c r="R26" s="22">
        <v>4.4000000000000004</v>
      </c>
      <c r="S26" s="22">
        <v>1.86</v>
      </c>
      <c r="T26" s="22">
        <v>2.54</v>
      </c>
      <c r="U26" s="22">
        <v>1.33</v>
      </c>
      <c r="V26" s="22">
        <v>2</v>
      </c>
      <c r="W26" s="26">
        <v>3.71</v>
      </c>
      <c r="X26" s="27" t="s">
        <v>84</v>
      </c>
      <c r="Y26" s="42"/>
      <c r="Z26" s="42"/>
    </row>
    <row r="27" spans="1:26" s="2" customFormat="1" ht="30.95" customHeight="1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82</v>
      </c>
      <c r="Y27" s="42"/>
      <c r="Z27" s="42"/>
    </row>
    <row r="28" spans="1:26" s="2" customFormat="1" ht="30.95" customHeight="1">
      <c r="A28" s="19">
        <v>18</v>
      </c>
      <c r="B28" s="26" t="s">
        <v>22</v>
      </c>
      <c r="C28" s="26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76</v>
      </c>
      <c r="Y28" s="42"/>
      <c r="Z28" s="42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42"/>
      <c r="Z29" s="42"/>
    </row>
    <row r="30" spans="1:26" s="3" customFormat="1" ht="29.25" customHeight="1">
      <c r="A30" s="7"/>
      <c r="B30" s="11" t="s">
        <v>38</v>
      </c>
      <c r="C30" s="13">
        <f t="shared" ref="C30:W30" si="0">SUM(C8:C29)</f>
        <v>112.24</v>
      </c>
      <c r="D30" s="13">
        <f t="shared" si="0"/>
        <v>79.400000000000006</v>
      </c>
      <c r="E30" s="14">
        <f t="shared" si="0"/>
        <v>1166.72</v>
      </c>
      <c r="F30" s="13">
        <f t="shared" si="0"/>
        <v>139.44000000000003</v>
      </c>
      <c r="G30" s="13">
        <f t="shared" si="0"/>
        <v>164</v>
      </c>
      <c r="H30" s="14">
        <f t="shared" si="0"/>
        <v>590.90000000000009</v>
      </c>
      <c r="I30" s="13">
        <f t="shared" si="0"/>
        <v>86.090000000000018</v>
      </c>
      <c r="J30" s="13">
        <f t="shared" si="0"/>
        <v>103.7</v>
      </c>
      <c r="K30" s="14">
        <f t="shared" si="0"/>
        <v>1264.3799999999999</v>
      </c>
      <c r="L30" s="14">
        <f t="shared" si="0"/>
        <v>602.03999999999985</v>
      </c>
      <c r="M30" s="33">
        <f t="shared" si="0"/>
        <v>420.93000000000006</v>
      </c>
      <c r="N30" s="33">
        <f t="shared" si="0"/>
        <v>181.10999999999999</v>
      </c>
      <c r="O30" s="14">
        <f t="shared" si="0"/>
        <v>689.55</v>
      </c>
      <c r="P30" s="33">
        <f t="shared" si="0"/>
        <v>505.53999999999996</v>
      </c>
      <c r="Q30" s="33">
        <f t="shared" si="0"/>
        <v>184.01000000000002</v>
      </c>
      <c r="R30" s="14">
        <f t="shared" si="0"/>
        <v>2650.9924999999994</v>
      </c>
      <c r="S30" s="13">
        <f t="shared" si="0"/>
        <v>2133.1625000000004</v>
      </c>
      <c r="T30" s="13">
        <f t="shared" si="0"/>
        <v>532.23</v>
      </c>
      <c r="U30" s="13">
        <f t="shared" si="0"/>
        <v>331.44</v>
      </c>
      <c r="V30" s="13">
        <f t="shared" si="0"/>
        <v>302.57</v>
      </c>
      <c r="W30" s="14">
        <f t="shared" si="0"/>
        <v>5956.03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G11" activePane="bottomRight" state="frozen"/>
      <selection pane="topRight" activeCell="C1" sqref="C1"/>
      <selection pane="bottomLeft" activeCell="A8" sqref="A8"/>
      <selection pane="bottomRight" activeCell="R11" sqref="R11:R19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72</v>
      </c>
      <c r="M8" s="17">
        <v>72</v>
      </c>
      <c r="N8" s="17">
        <v>0</v>
      </c>
      <c r="O8" s="17">
        <v>90.23</v>
      </c>
      <c r="P8" s="17">
        <v>90.23</v>
      </c>
      <c r="Q8" s="17">
        <v>0</v>
      </c>
      <c r="R8" s="43">
        <v>349.99</v>
      </c>
      <c r="S8" s="17">
        <v>349.99</v>
      </c>
      <c r="T8" s="17">
        <v>0</v>
      </c>
      <c r="U8" s="17">
        <v>0</v>
      </c>
      <c r="V8" s="17">
        <v>0</v>
      </c>
      <c r="W8" s="17">
        <v>0</v>
      </c>
      <c r="X8" s="18"/>
      <c r="Y8" s="41"/>
      <c r="Z8" s="41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75.38</v>
      </c>
      <c r="M9" s="17">
        <v>75.38</v>
      </c>
      <c r="N9" s="17">
        <v>0</v>
      </c>
      <c r="O9" s="17">
        <v>80.180000000000007</v>
      </c>
      <c r="P9" s="17">
        <v>80.180000000000007</v>
      </c>
      <c r="Q9" s="17">
        <v>0</v>
      </c>
      <c r="R9" s="43">
        <v>893.23249999999996</v>
      </c>
      <c r="S9" s="17">
        <v>893.23249999999996</v>
      </c>
      <c r="T9" s="17">
        <v>0</v>
      </c>
      <c r="U9" s="17">
        <v>0</v>
      </c>
      <c r="V9" s="17">
        <v>0</v>
      </c>
      <c r="W9" s="17">
        <v>0</v>
      </c>
      <c r="X9" s="18"/>
      <c r="Y9" s="41"/>
      <c r="Z9" s="41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1"/>
      <c r="Z10" s="41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19</v>
      </c>
      <c r="M11" s="22">
        <v>19</v>
      </c>
      <c r="N11" s="22">
        <v>0</v>
      </c>
      <c r="O11" s="22">
        <v>70</v>
      </c>
      <c r="P11" s="22">
        <v>70</v>
      </c>
      <c r="Q11" s="22">
        <v>0</v>
      </c>
      <c r="R11" s="44">
        <v>51</v>
      </c>
      <c r="S11" s="22">
        <v>51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165</v>
      </c>
      <c r="M12" s="22">
        <v>165</v>
      </c>
      <c r="N12" s="22">
        <v>0</v>
      </c>
      <c r="O12" s="22">
        <v>312</v>
      </c>
      <c r="P12" s="22">
        <v>312</v>
      </c>
      <c r="Q12" s="22">
        <v>0</v>
      </c>
      <c r="R12" s="44">
        <v>283</v>
      </c>
      <c r="S12" s="22">
        <v>283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40.15</v>
      </c>
      <c r="D13" s="22">
        <v>38.93</v>
      </c>
      <c r="E13" s="22">
        <v>571.11</v>
      </c>
      <c r="F13" s="22">
        <v>29.51</v>
      </c>
      <c r="G13" s="22">
        <v>0</v>
      </c>
      <c r="H13" s="22">
        <v>161.33000000000001</v>
      </c>
      <c r="I13" s="22">
        <v>10.79</v>
      </c>
      <c r="J13" s="22">
        <v>0</v>
      </c>
      <c r="K13" s="22">
        <v>133.22999999999999</v>
      </c>
      <c r="L13" s="22">
        <v>131.79</v>
      </c>
      <c r="M13" s="22">
        <v>50.99</v>
      </c>
      <c r="N13" s="22">
        <v>80.8</v>
      </c>
      <c r="O13" s="22">
        <v>70.074000000000012</v>
      </c>
      <c r="P13" s="22">
        <v>31.304000000000009</v>
      </c>
      <c r="Q13" s="22">
        <v>38.770000000000003</v>
      </c>
      <c r="R13" s="44">
        <v>207.47999999999993</v>
      </c>
      <c r="S13" s="22">
        <v>107.57999999999993</v>
      </c>
      <c r="T13" s="22">
        <v>99.9</v>
      </c>
      <c r="U13" s="22">
        <v>14.99</v>
      </c>
      <c r="V13" s="22">
        <v>9.08</v>
      </c>
      <c r="W13" s="23">
        <v>19.72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10</v>
      </c>
      <c r="D14" s="22">
        <v>12</v>
      </c>
      <c r="E14" s="22">
        <v>98</v>
      </c>
      <c r="F14" s="22">
        <v>11</v>
      </c>
      <c r="G14" s="22">
        <v>8</v>
      </c>
      <c r="H14" s="22">
        <v>63</v>
      </c>
      <c r="I14" s="22">
        <v>9</v>
      </c>
      <c r="J14" s="22">
        <v>7</v>
      </c>
      <c r="K14" s="22">
        <v>96</v>
      </c>
      <c r="L14" s="22">
        <v>25</v>
      </c>
      <c r="M14" s="22">
        <v>11</v>
      </c>
      <c r="N14" s="22">
        <v>14</v>
      </c>
      <c r="O14" s="22">
        <v>35</v>
      </c>
      <c r="P14" s="22">
        <v>16</v>
      </c>
      <c r="Q14" s="22">
        <v>19</v>
      </c>
      <c r="R14" s="44">
        <v>112</v>
      </c>
      <c r="S14" s="22">
        <v>61</v>
      </c>
      <c r="T14" s="22">
        <v>51</v>
      </c>
      <c r="U14" s="22">
        <v>4.5</v>
      </c>
      <c r="V14" s="22">
        <v>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5</v>
      </c>
      <c r="D15" s="22">
        <v>3</v>
      </c>
      <c r="E15" s="22">
        <v>9.5</v>
      </c>
      <c r="F15" s="26">
        <v>1.5</v>
      </c>
      <c r="G15" s="26">
        <v>1</v>
      </c>
      <c r="H15" s="26">
        <v>5.35</v>
      </c>
      <c r="I15" s="22">
        <v>4.5</v>
      </c>
      <c r="J15" s="22">
        <v>3</v>
      </c>
      <c r="K15" s="22">
        <v>8.1</v>
      </c>
      <c r="L15" s="22">
        <v>31</v>
      </c>
      <c r="M15" s="22">
        <v>11</v>
      </c>
      <c r="N15" s="22">
        <v>20</v>
      </c>
      <c r="O15" s="22">
        <v>25</v>
      </c>
      <c r="P15" s="22">
        <v>8</v>
      </c>
      <c r="Q15" s="22">
        <v>17</v>
      </c>
      <c r="R15" s="44">
        <v>57.099999999999994</v>
      </c>
      <c r="S15" s="22">
        <v>30.699999999999996</v>
      </c>
      <c r="T15" s="22">
        <v>26.4</v>
      </c>
      <c r="U15" s="22">
        <v>6</v>
      </c>
      <c r="V15" s="22">
        <v>5</v>
      </c>
      <c r="W15" s="23">
        <v>3.2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33</v>
      </c>
      <c r="C16" s="22">
        <v>6.69</v>
      </c>
      <c r="D16" s="22">
        <v>0</v>
      </c>
      <c r="E16" s="22">
        <v>37.18</v>
      </c>
      <c r="F16" s="22">
        <v>9.2799999999999994</v>
      </c>
      <c r="G16" s="22">
        <v>0</v>
      </c>
      <c r="H16" s="22">
        <v>1.1100000000000001</v>
      </c>
      <c r="I16" s="22">
        <v>4.8</v>
      </c>
      <c r="J16" s="22">
        <v>0</v>
      </c>
      <c r="K16" s="22">
        <v>52.24</v>
      </c>
      <c r="L16" s="22">
        <v>30.2</v>
      </c>
      <c r="M16" s="22">
        <v>10.25</v>
      </c>
      <c r="N16" s="22">
        <v>19.95</v>
      </c>
      <c r="O16" s="22">
        <v>29.61</v>
      </c>
      <c r="P16" s="22">
        <v>10.52</v>
      </c>
      <c r="Q16" s="22">
        <v>19.09</v>
      </c>
      <c r="R16" s="44">
        <v>53.400408600000006</v>
      </c>
      <c r="S16" s="22">
        <v>28.770408600000007</v>
      </c>
      <c r="T16" s="22">
        <v>24.63</v>
      </c>
      <c r="U16" s="22">
        <v>0.15</v>
      </c>
      <c r="V16" s="22">
        <v>0</v>
      </c>
      <c r="W16" s="22">
        <v>0.43</v>
      </c>
      <c r="X16" s="21" t="s">
        <v>20</v>
      </c>
      <c r="Y16" s="29" t="s">
        <v>48</v>
      </c>
      <c r="Z16" s="29" t="s">
        <v>49</v>
      </c>
    </row>
    <row r="17" spans="1:26" s="2" customFormat="1" ht="30.95" customHeight="1">
      <c r="A17" s="19">
        <v>7</v>
      </c>
      <c r="B17" s="26" t="s">
        <v>34</v>
      </c>
      <c r="C17" s="22">
        <v>4.5</v>
      </c>
      <c r="D17" s="22">
        <v>0</v>
      </c>
      <c r="E17" s="22">
        <v>121</v>
      </c>
      <c r="F17" s="22">
        <v>4.2</v>
      </c>
      <c r="G17" s="22">
        <v>0</v>
      </c>
      <c r="H17" s="22">
        <v>104.5</v>
      </c>
      <c r="I17" s="22">
        <v>2</v>
      </c>
      <c r="J17" s="22">
        <v>0</v>
      </c>
      <c r="K17" s="22">
        <v>64.400000000000006</v>
      </c>
      <c r="L17" s="22">
        <v>38.799999999999997</v>
      </c>
      <c r="M17" s="22">
        <v>26.3</v>
      </c>
      <c r="N17" s="22">
        <v>12.5</v>
      </c>
      <c r="O17" s="22">
        <v>38.1</v>
      </c>
      <c r="P17" s="22">
        <v>25.6</v>
      </c>
      <c r="Q17" s="22">
        <v>12.5</v>
      </c>
      <c r="R17" s="44">
        <v>28.499341999999999</v>
      </c>
      <c r="S17" s="22">
        <v>13.499341999999999</v>
      </c>
      <c r="T17" s="22">
        <v>15</v>
      </c>
      <c r="U17" s="22">
        <v>6.9</v>
      </c>
      <c r="V17" s="22">
        <v>0</v>
      </c>
      <c r="W17" s="23">
        <v>5.6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27</v>
      </c>
      <c r="C18" s="22">
        <v>1.3</v>
      </c>
      <c r="D18" s="22">
        <v>0</v>
      </c>
      <c r="E18" s="22">
        <v>28.7</v>
      </c>
      <c r="F18" s="22">
        <v>1.2</v>
      </c>
      <c r="G18" s="22">
        <v>0</v>
      </c>
      <c r="H18" s="22">
        <v>36.1</v>
      </c>
      <c r="I18" s="22">
        <v>0</v>
      </c>
      <c r="J18" s="22">
        <v>0</v>
      </c>
      <c r="K18" s="22">
        <v>97.1</v>
      </c>
      <c r="L18" s="22">
        <v>3.9</v>
      </c>
      <c r="M18" s="22">
        <v>0.4</v>
      </c>
      <c r="N18" s="22">
        <v>3.5</v>
      </c>
      <c r="O18" s="22">
        <v>0</v>
      </c>
      <c r="P18" s="22">
        <v>0</v>
      </c>
      <c r="Q18" s="22">
        <v>0</v>
      </c>
      <c r="R18" s="44">
        <v>21</v>
      </c>
      <c r="S18" s="22">
        <v>2.1000000000000014</v>
      </c>
      <c r="T18" s="22">
        <v>18.899999999999999</v>
      </c>
      <c r="U18" s="22">
        <v>0.3</v>
      </c>
      <c r="V18" s="22">
        <v>0</v>
      </c>
      <c r="W18" s="23">
        <v>14.6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6</v>
      </c>
      <c r="D19" s="22">
        <v>0</v>
      </c>
      <c r="E19" s="22">
        <v>49.4</v>
      </c>
      <c r="F19" s="22">
        <v>4</v>
      </c>
      <c r="G19" s="22">
        <v>0</v>
      </c>
      <c r="H19" s="22">
        <v>40.4</v>
      </c>
      <c r="I19" s="22">
        <v>3.2</v>
      </c>
      <c r="J19" s="22">
        <v>0</v>
      </c>
      <c r="K19" s="22">
        <v>31.8</v>
      </c>
      <c r="L19" s="22">
        <v>41.5</v>
      </c>
      <c r="M19" s="22">
        <v>20</v>
      </c>
      <c r="N19" s="22">
        <v>21.5</v>
      </c>
      <c r="O19" s="22">
        <v>0</v>
      </c>
      <c r="P19" s="22">
        <v>0</v>
      </c>
      <c r="Q19" s="22">
        <v>0</v>
      </c>
      <c r="R19" s="44">
        <v>388.70000000000005</v>
      </c>
      <c r="S19" s="22">
        <v>143.40000000000003</v>
      </c>
      <c r="T19" s="22">
        <v>245.3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5</v>
      </c>
      <c r="D20" s="25">
        <v>0</v>
      </c>
      <c r="E20" s="22">
        <v>42</v>
      </c>
      <c r="F20" s="25">
        <v>4</v>
      </c>
      <c r="G20" s="25">
        <v>0</v>
      </c>
      <c r="H20" s="25">
        <v>37</v>
      </c>
      <c r="I20" s="25">
        <v>9</v>
      </c>
      <c r="J20" s="25">
        <v>0</v>
      </c>
      <c r="K20" s="22">
        <v>70</v>
      </c>
      <c r="L20" s="22">
        <v>10</v>
      </c>
      <c r="M20" s="22">
        <v>0</v>
      </c>
      <c r="N20" s="22">
        <v>10</v>
      </c>
      <c r="O20" s="22">
        <v>14</v>
      </c>
      <c r="P20" s="22">
        <v>0</v>
      </c>
      <c r="Q20" s="22">
        <v>14</v>
      </c>
      <c r="R20" s="44">
        <v>4</v>
      </c>
      <c r="S20" s="22">
        <v>0</v>
      </c>
      <c r="T20" s="22">
        <v>4</v>
      </c>
      <c r="U20" s="22">
        <v>5</v>
      </c>
      <c r="V20" s="25">
        <v>9</v>
      </c>
      <c r="W20" s="23">
        <v>4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35</v>
      </c>
      <c r="C21" s="22">
        <v>0.21</v>
      </c>
      <c r="D21" s="22">
        <v>1.5</v>
      </c>
      <c r="E21" s="22">
        <v>12</v>
      </c>
      <c r="F21" s="22">
        <v>0.1</v>
      </c>
      <c r="G21" s="22">
        <v>1</v>
      </c>
      <c r="H21" s="22">
        <v>2</v>
      </c>
      <c r="I21" s="22">
        <v>0.1</v>
      </c>
      <c r="J21" s="22">
        <v>1</v>
      </c>
      <c r="K21" s="22">
        <v>8</v>
      </c>
      <c r="L21" s="22">
        <v>0.11</v>
      </c>
      <c r="M21" s="22">
        <v>0.1</v>
      </c>
      <c r="N21" s="22">
        <v>0.01</v>
      </c>
      <c r="O21" s="22">
        <v>1.6</v>
      </c>
      <c r="P21" s="22">
        <v>0.1</v>
      </c>
      <c r="Q21" s="22">
        <v>1.5</v>
      </c>
      <c r="R21" s="22">
        <v>1.5</v>
      </c>
      <c r="S21" s="22">
        <v>1</v>
      </c>
      <c r="T21" s="22">
        <v>0.5</v>
      </c>
      <c r="U21" s="22">
        <v>0.05</v>
      </c>
      <c r="V21" s="22">
        <v>0.5</v>
      </c>
      <c r="W21" s="22">
        <v>0.8</v>
      </c>
      <c r="X21" s="45" t="s">
        <v>78</v>
      </c>
      <c r="Y21" s="41"/>
      <c r="Z21" s="41"/>
    </row>
    <row r="22" spans="1:26" s="2" customFormat="1" ht="30.95" customHeight="1">
      <c r="A22" s="19">
        <v>12</v>
      </c>
      <c r="B22" s="26" t="s">
        <v>29</v>
      </c>
      <c r="C22" s="25">
        <v>8.6</v>
      </c>
      <c r="D22" s="25">
        <v>15</v>
      </c>
      <c r="E22" s="22">
        <v>12.1</v>
      </c>
      <c r="F22" s="25">
        <v>16</v>
      </c>
      <c r="G22" s="25">
        <v>0</v>
      </c>
      <c r="H22" s="25">
        <v>24.5</v>
      </c>
      <c r="I22" s="25">
        <v>7.2</v>
      </c>
      <c r="J22" s="25">
        <v>15</v>
      </c>
      <c r="K22" s="22">
        <v>12.1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5">
        <v>0</v>
      </c>
      <c r="W22" s="22">
        <v>0</v>
      </c>
      <c r="X22" s="21" t="s">
        <v>41</v>
      </c>
      <c r="Y22" s="41"/>
      <c r="Z22" s="41"/>
    </row>
    <row r="23" spans="1:26" s="2" customFormat="1" ht="30.95" customHeight="1">
      <c r="A23" s="19">
        <v>13</v>
      </c>
      <c r="B23" s="26" t="s">
        <v>32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130.21</v>
      </c>
      <c r="V23" s="22">
        <v>172.49</v>
      </c>
      <c r="W23" s="23">
        <v>2688.09</v>
      </c>
      <c r="X23" s="21" t="s">
        <v>20</v>
      </c>
      <c r="Y23" s="41"/>
      <c r="Z23" s="41"/>
    </row>
    <row r="24" spans="1:26" s="2" customFormat="1" ht="30.95" customHeight="1">
      <c r="A24" s="19">
        <v>14</v>
      </c>
      <c r="B24" s="26" t="s">
        <v>26</v>
      </c>
      <c r="C24" s="22">
        <v>0</v>
      </c>
      <c r="D24" s="22">
        <v>0</v>
      </c>
      <c r="E24" s="25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22</v>
      </c>
      <c r="V24" s="22">
        <v>34</v>
      </c>
      <c r="W24" s="22">
        <v>2010</v>
      </c>
      <c r="X24" s="21" t="s">
        <v>40</v>
      </c>
      <c r="Y24" s="41"/>
      <c r="Z24" s="41"/>
    </row>
    <row r="25" spans="1:26" s="2" customFormat="1" ht="30.95" customHeight="1">
      <c r="A25" s="19">
        <v>15</v>
      </c>
      <c r="B25" s="26" t="s">
        <v>31</v>
      </c>
      <c r="C25" s="22">
        <v>50</v>
      </c>
      <c r="D25" s="22">
        <v>0</v>
      </c>
      <c r="E25" s="22">
        <v>100</v>
      </c>
      <c r="F25" s="22">
        <v>60</v>
      </c>
      <c r="G25" s="22">
        <v>0</v>
      </c>
      <c r="H25" s="22">
        <v>90</v>
      </c>
      <c r="I25" s="22">
        <v>60</v>
      </c>
      <c r="J25" s="22">
        <v>0</v>
      </c>
      <c r="K25" s="22">
        <v>640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16</v>
      </c>
      <c r="V25" s="22">
        <v>20</v>
      </c>
      <c r="W25" s="22">
        <v>1280</v>
      </c>
      <c r="X25" s="21" t="s">
        <v>20</v>
      </c>
      <c r="Y25" s="41"/>
      <c r="Z25" s="41"/>
    </row>
    <row r="26" spans="1:26" s="2" customFormat="1" ht="30.95" customHeight="1">
      <c r="A26" s="19">
        <v>16</v>
      </c>
      <c r="B26" s="19" t="s">
        <v>36</v>
      </c>
      <c r="C26" s="26"/>
      <c r="D26" s="26"/>
      <c r="E26" s="26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6"/>
      <c r="X26" s="27" t="s">
        <v>75</v>
      </c>
      <c r="Y26" s="41"/>
      <c r="Z26" s="41"/>
    </row>
    <row r="27" spans="1:26" s="2" customFormat="1" ht="30.95" customHeight="1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82</v>
      </c>
      <c r="Y27" s="41"/>
      <c r="Z27" s="41"/>
    </row>
    <row r="28" spans="1:26" s="2" customFormat="1" ht="30.95" customHeight="1">
      <c r="A28" s="19">
        <v>18</v>
      </c>
      <c r="B28" s="26" t="s">
        <v>22</v>
      </c>
      <c r="C28" s="26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76</v>
      </c>
      <c r="Y28" s="41"/>
      <c r="Z28" s="41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41"/>
      <c r="Z29" s="41"/>
    </row>
    <row r="30" spans="1:26" s="3" customFormat="1" ht="29.25" customHeight="1">
      <c r="A30" s="7"/>
      <c r="B30" s="11" t="s">
        <v>38</v>
      </c>
      <c r="C30" s="13">
        <f t="shared" ref="C30:W30" si="0">SUM(C8:C29)</f>
        <v>137.44999999999999</v>
      </c>
      <c r="D30" s="13">
        <f t="shared" si="0"/>
        <v>70.430000000000007</v>
      </c>
      <c r="E30" s="14">
        <f t="shared" si="0"/>
        <v>1080.99</v>
      </c>
      <c r="F30" s="13">
        <f t="shared" si="0"/>
        <v>140.79000000000002</v>
      </c>
      <c r="G30" s="13">
        <f t="shared" si="0"/>
        <v>10</v>
      </c>
      <c r="H30" s="14">
        <f t="shared" si="0"/>
        <v>565.29</v>
      </c>
      <c r="I30" s="13">
        <f t="shared" si="0"/>
        <v>110.59</v>
      </c>
      <c r="J30" s="13">
        <f t="shared" si="0"/>
        <v>26</v>
      </c>
      <c r="K30" s="14">
        <f t="shared" si="0"/>
        <v>1212.9700000000003</v>
      </c>
      <c r="L30" s="14">
        <f t="shared" si="0"/>
        <v>643.67999999999995</v>
      </c>
      <c r="M30" s="33">
        <f t="shared" si="0"/>
        <v>461.42</v>
      </c>
      <c r="N30" s="33">
        <f t="shared" si="0"/>
        <v>182.26</v>
      </c>
      <c r="O30" s="14">
        <f t="shared" si="0"/>
        <v>765.79400000000021</v>
      </c>
      <c r="P30" s="33">
        <f t="shared" si="0"/>
        <v>643.93400000000008</v>
      </c>
      <c r="Q30" s="33">
        <f t="shared" si="0"/>
        <v>121.86000000000001</v>
      </c>
      <c r="R30" s="14">
        <f t="shared" si="0"/>
        <v>2450.9022506000001</v>
      </c>
      <c r="S30" s="13">
        <f t="shared" si="0"/>
        <v>1965.2722506</v>
      </c>
      <c r="T30" s="13">
        <f t="shared" si="0"/>
        <v>485.63</v>
      </c>
      <c r="U30" s="13">
        <f t="shared" si="0"/>
        <v>206.1</v>
      </c>
      <c r="V30" s="13">
        <f t="shared" si="0"/>
        <v>255.07</v>
      </c>
      <c r="W30" s="14">
        <f t="shared" si="0"/>
        <v>6033.4400000000005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39"/>
  <sheetViews>
    <sheetView workbookViewId="0">
      <selection activeCell="Q29" sqref="Q29"/>
    </sheetView>
  </sheetViews>
  <sheetFormatPr defaultRowHeight="13.5"/>
  <sheetData>
    <row r="5" spans="5:12">
      <c r="E5" t="s">
        <v>104</v>
      </c>
    </row>
    <row r="6" spans="5:12">
      <c r="E6">
        <v>504</v>
      </c>
      <c r="F6" t="s">
        <v>58</v>
      </c>
      <c r="G6" t="s">
        <v>59</v>
      </c>
      <c r="H6" t="s">
        <v>60</v>
      </c>
      <c r="I6" t="s">
        <v>61</v>
      </c>
      <c r="K6" t="s">
        <v>62</v>
      </c>
      <c r="L6" t="s">
        <v>68</v>
      </c>
    </row>
    <row r="7" spans="5:12" ht="14.25">
      <c r="E7" s="26" t="s">
        <v>19</v>
      </c>
      <c r="F7">
        <v>200</v>
      </c>
      <c r="G7">
        <v>51.75</v>
      </c>
      <c r="H7" s="34">
        <f>16+15.75</f>
        <v>31.75</v>
      </c>
      <c r="I7">
        <f>F7+G7-H7</f>
        <v>220</v>
      </c>
      <c r="K7">
        <v>220</v>
      </c>
      <c r="L7">
        <f>I7-K7</f>
        <v>0</v>
      </c>
    </row>
    <row r="8" spans="5:12" ht="14.25">
      <c r="E8" s="26" t="s">
        <v>21</v>
      </c>
      <c r="F8">
        <v>833</v>
      </c>
      <c r="G8">
        <v>15.2</v>
      </c>
      <c r="H8" s="34">
        <f>156.8+26.2</f>
        <v>183</v>
      </c>
      <c r="I8">
        <f t="shared" ref="I8:I19" si="0">F8+G8-H8</f>
        <v>665.2</v>
      </c>
      <c r="K8">
        <v>665.2</v>
      </c>
      <c r="L8" s="34">
        <f t="shared" ref="L8:L19" si="1">I8-K8</f>
        <v>0</v>
      </c>
    </row>
    <row r="9" spans="5:12" ht="14.25">
      <c r="E9" s="26" t="s">
        <v>23</v>
      </c>
      <c r="F9">
        <v>380.32</v>
      </c>
      <c r="G9">
        <v>44.31</v>
      </c>
      <c r="H9" s="34">
        <f>53.86-15.03</f>
        <v>38.83</v>
      </c>
      <c r="I9">
        <f t="shared" si="0"/>
        <v>385.8</v>
      </c>
      <c r="K9">
        <v>385.8</v>
      </c>
      <c r="L9">
        <f t="shared" si="1"/>
        <v>0</v>
      </c>
    </row>
    <row r="10" spans="5:12" ht="14.25">
      <c r="E10" s="26" t="s">
        <v>30</v>
      </c>
      <c r="F10">
        <v>99</v>
      </c>
      <c r="G10">
        <v>5</v>
      </c>
      <c r="H10">
        <v>15</v>
      </c>
      <c r="I10">
        <f t="shared" si="0"/>
        <v>89</v>
      </c>
      <c r="K10">
        <v>82</v>
      </c>
      <c r="L10">
        <f t="shared" si="1"/>
        <v>7</v>
      </c>
    </row>
    <row r="11" spans="5:12" ht="14.25">
      <c r="E11" s="26" t="s">
        <v>25</v>
      </c>
      <c r="F11">
        <v>40.799999999999997</v>
      </c>
      <c r="G11">
        <v>13</v>
      </c>
      <c r="H11">
        <v>15.9</v>
      </c>
      <c r="I11">
        <f t="shared" si="0"/>
        <v>37.9</v>
      </c>
      <c r="K11">
        <v>37.9</v>
      </c>
      <c r="L11">
        <f t="shared" si="1"/>
        <v>0</v>
      </c>
    </row>
    <row r="12" spans="5:12" ht="14.25">
      <c r="E12" s="26" t="s">
        <v>34</v>
      </c>
      <c r="F12">
        <v>24.300000000000011</v>
      </c>
      <c r="G12">
        <v>45.4</v>
      </c>
      <c r="H12" s="34">
        <f>31.8+2.6</f>
        <v>34.4</v>
      </c>
      <c r="I12">
        <f t="shared" si="0"/>
        <v>35.300000000000018</v>
      </c>
      <c r="K12">
        <v>35.299999999999997</v>
      </c>
      <c r="L12">
        <f t="shared" si="1"/>
        <v>0</v>
      </c>
    </row>
    <row r="13" spans="5:12" ht="14.25">
      <c r="E13" s="26" t="s">
        <v>27</v>
      </c>
      <c r="F13">
        <v>16.900000000000002</v>
      </c>
      <c r="G13">
        <v>16.64</v>
      </c>
      <c r="H13">
        <v>14.64</v>
      </c>
      <c r="I13">
        <f>F13+G13-H13</f>
        <v>18.900000000000006</v>
      </c>
      <c r="K13">
        <v>19</v>
      </c>
      <c r="L13">
        <f>I13-K13</f>
        <v>-9.9999999999994316E-2</v>
      </c>
    </row>
    <row r="14" spans="5:12" ht="14.25">
      <c r="E14" s="26" t="s">
        <v>33</v>
      </c>
      <c r="F14">
        <v>18.999999999999996</v>
      </c>
      <c r="G14">
        <v>15</v>
      </c>
      <c r="H14">
        <v>16.11</v>
      </c>
      <c r="I14">
        <f t="shared" si="0"/>
        <v>17.89</v>
      </c>
      <c r="K14">
        <v>17.899999999999999</v>
      </c>
      <c r="L14">
        <f t="shared" si="1"/>
        <v>-9.9999999999980105E-3</v>
      </c>
    </row>
    <row r="15" spans="5:12" ht="14.25">
      <c r="E15" s="26" t="s">
        <v>42</v>
      </c>
      <c r="F15">
        <v>249.60000000000005</v>
      </c>
      <c r="G15">
        <v>10</v>
      </c>
      <c r="H15">
        <v>33.1</v>
      </c>
      <c r="I15">
        <f t="shared" si="0"/>
        <v>226.50000000000003</v>
      </c>
      <c r="K15">
        <v>226.5</v>
      </c>
      <c r="L15">
        <f t="shared" si="1"/>
        <v>0</v>
      </c>
    </row>
    <row r="16" spans="5:12" ht="14.25">
      <c r="E16" s="26" t="s">
        <v>24</v>
      </c>
      <c r="F16">
        <v>11</v>
      </c>
      <c r="G16">
        <v>15</v>
      </c>
      <c r="H16">
        <v>10</v>
      </c>
      <c r="I16">
        <f t="shared" si="0"/>
        <v>16</v>
      </c>
      <c r="K16">
        <v>13</v>
      </c>
      <c r="L16">
        <f t="shared" si="1"/>
        <v>3</v>
      </c>
    </row>
    <row r="17" spans="5:12" ht="14.25">
      <c r="E17" s="19" t="s">
        <v>36</v>
      </c>
      <c r="F17">
        <v>4.5400000000000027</v>
      </c>
      <c r="G17">
        <v>1.5</v>
      </c>
      <c r="H17">
        <v>2.6</v>
      </c>
      <c r="I17">
        <f>F17+G17-H17</f>
        <v>3.4400000000000026</v>
      </c>
      <c r="K17">
        <v>4.9000000000000004</v>
      </c>
      <c r="L17">
        <f>I17-K17</f>
        <v>-1.4599999999999977</v>
      </c>
    </row>
    <row r="18" spans="5:12" ht="14.25">
      <c r="E18" s="26" t="s">
        <v>28</v>
      </c>
      <c r="F18">
        <v>5.7399999999999984</v>
      </c>
      <c r="G18">
        <v>1.7000000000000002</v>
      </c>
      <c r="H18">
        <v>5.4</v>
      </c>
      <c r="I18">
        <f t="shared" si="0"/>
        <v>2.0399999999999983</v>
      </c>
      <c r="K18">
        <v>5.1400000000000006</v>
      </c>
      <c r="L18">
        <f t="shared" si="1"/>
        <v>-3.1000000000000023</v>
      </c>
    </row>
    <row r="19" spans="5:12" ht="14.25">
      <c r="E19" s="26" t="s">
        <v>35</v>
      </c>
      <c r="F19">
        <v>1.1000000000000001</v>
      </c>
      <c r="G19">
        <v>1.6</v>
      </c>
      <c r="H19">
        <v>2</v>
      </c>
      <c r="I19">
        <f t="shared" si="0"/>
        <v>0.70000000000000018</v>
      </c>
      <c r="K19">
        <v>2.2999999999999998</v>
      </c>
      <c r="L19">
        <f t="shared" si="1"/>
        <v>-1.5999999999999996</v>
      </c>
    </row>
    <row r="25" spans="5:12">
      <c r="E25" t="s">
        <v>104</v>
      </c>
    </row>
    <row r="26" spans="5:12">
      <c r="E26">
        <v>504</v>
      </c>
      <c r="F26" t="s">
        <v>58</v>
      </c>
      <c r="G26" t="s">
        <v>59</v>
      </c>
      <c r="H26" t="s">
        <v>60</v>
      </c>
      <c r="I26" t="s">
        <v>61</v>
      </c>
      <c r="K26" t="s">
        <v>62</v>
      </c>
      <c r="L26" t="s">
        <v>68</v>
      </c>
    </row>
    <row r="27" spans="5:12">
      <c r="E27" t="s">
        <v>19</v>
      </c>
      <c r="F27">
        <v>200</v>
      </c>
      <c r="G27">
        <v>51.75</v>
      </c>
      <c r="H27">
        <v>16</v>
      </c>
      <c r="I27">
        <v>235.75</v>
      </c>
      <c r="K27">
        <v>220</v>
      </c>
      <c r="L27">
        <v>15.75</v>
      </c>
    </row>
    <row r="28" spans="5:12">
      <c r="E28" t="s">
        <v>21</v>
      </c>
      <c r="F28">
        <v>833</v>
      </c>
      <c r="G28">
        <v>15.2</v>
      </c>
      <c r="H28">
        <v>156.80000000000001</v>
      </c>
      <c r="I28">
        <v>691.40000000000009</v>
      </c>
      <c r="K28">
        <v>665.2</v>
      </c>
      <c r="L28">
        <v>26.200000000000045</v>
      </c>
    </row>
    <row r="29" spans="5:12">
      <c r="E29" t="s">
        <v>23</v>
      </c>
      <c r="F29">
        <v>380.32</v>
      </c>
      <c r="G29">
        <v>44.31</v>
      </c>
      <c r="H29">
        <v>53.86</v>
      </c>
      <c r="I29">
        <v>370.77</v>
      </c>
      <c r="K29">
        <v>385.8</v>
      </c>
      <c r="L29">
        <v>-15.03000000000003</v>
      </c>
    </row>
    <row r="30" spans="5:12">
      <c r="E30" t="s">
        <v>30</v>
      </c>
      <c r="F30">
        <v>99</v>
      </c>
      <c r="G30">
        <v>5</v>
      </c>
      <c r="H30">
        <v>15</v>
      </c>
      <c r="I30">
        <v>89</v>
      </c>
      <c r="K30">
        <v>82</v>
      </c>
      <c r="L30">
        <v>7</v>
      </c>
    </row>
    <row r="31" spans="5:12">
      <c r="E31" t="s">
        <v>25</v>
      </c>
      <c r="F31">
        <v>40.799999999999997</v>
      </c>
      <c r="G31">
        <v>13</v>
      </c>
      <c r="H31">
        <v>15.9</v>
      </c>
      <c r="I31">
        <v>37.9</v>
      </c>
      <c r="K31">
        <v>37.9</v>
      </c>
      <c r="L31">
        <v>0</v>
      </c>
    </row>
    <row r="32" spans="5:12">
      <c r="E32" t="s">
        <v>34</v>
      </c>
      <c r="F32">
        <v>24.300000000000011</v>
      </c>
      <c r="G32">
        <v>45.4</v>
      </c>
      <c r="H32">
        <v>31.8</v>
      </c>
      <c r="I32">
        <v>37.90000000000002</v>
      </c>
      <c r="K32">
        <v>35.299999999999997</v>
      </c>
      <c r="L32">
        <v>2.6000000000000227</v>
      </c>
    </row>
    <row r="33" spans="5:12">
      <c r="E33" t="s">
        <v>33</v>
      </c>
      <c r="F33">
        <v>18.999999999999996</v>
      </c>
      <c r="G33">
        <v>15</v>
      </c>
      <c r="H33">
        <v>16.11</v>
      </c>
      <c r="I33">
        <v>17.89</v>
      </c>
      <c r="K33">
        <v>17.899999999999999</v>
      </c>
      <c r="L33">
        <v>-9.9999999999980105E-3</v>
      </c>
    </row>
    <row r="34" spans="5:12">
      <c r="E34" t="s">
        <v>27</v>
      </c>
      <c r="F34">
        <v>16.900000000000002</v>
      </c>
      <c r="G34">
        <v>16.64</v>
      </c>
      <c r="H34">
        <v>14.64</v>
      </c>
      <c r="I34">
        <v>18.900000000000006</v>
      </c>
      <c r="K34">
        <v>19</v>
      </c>
      <c r="L34">
        <v>-9.9999999999994316E-2</v>
      </c>
    </row>
    <row r="35" spans="5:12">
      <c r="E35" t="s">
        <v>66</v>
      </c>
      <c r="F35">
        <v>249.60000000000005</v>
      </c>
      <c r="G35">
        <v>10</v>
      </c>
      <c r="H35">
        <v>33.1</v>
      </c>
      <c r="I35">
        <v>226.50000000000003</v>
      </c>
      <c r="K35">
        <v>226.5</v>
      </c>
      <c r="L35">
        <v>0</v>
      </c>
    </row>
    <row r="36" spans="5:12">
      <c r="E36" t="s">
        <v>24</v>
      </c>
      <c r="F36">
        <v>11</v>
      </c>
      <c r="G36">
        <v>15</v>
      </c>
      <c r="H36">
        <v>10</v>
      </c>
      <c r="I36">
        <v>16</v>
      </c>
      <c r="K36">
        <v>13</v>
      </c>
      <c r="L36">
        <v>3</v>
      </c>
    </row>
    <row r="37" spans="5:12">
      <c r="E37" t="s">
        <v>28</v>
      </c>
      <c r="F37">
        <v>5.7399999999999984</v>
      </c>
      <c r="G37">
        <v>1.7000000000000002</v>
      </c>
      <c r="H37">
        <v>5.4</v>
      </c>
      <c r="I37">
        <v>2.0399999999999983</v>
      </c>
      <c r="K37">
        <v>5.1400000000000006</v>
      </c>
      <c r="L37">
        <v>-3.1000000000000023</v>
      </c>
    </row>
    <row r="38" spans="5:12">
      <c r="E38" t="s">
        <v>36</v>
      </c>
      <c r="F38">
        <v>4.5400000000000027</v>
      </c>
      <c r="G38">
        <v>1.5</v>
      </c>
      <c r="H38">
        <v>2.6</v>
      </c>
      <c r="I38">
        <v>3.4400000000000026</v>
      </c>
      <c r="K38">
        <v>4.9000000000000004</v>
      </c>
      <c r="L38">
        <v>-1.4599999999999977</v>
      </c>
    </row>
    <row r="39" spans="5:12">
      <c r="E39" t="s">
        <v>35</v>
      </c>
      <c r="F39">
        <v>1.1000000000000001</v>
      </c>
      <c r="G39">
        <v>1.6</v>
      </c>
      <c r="H39">
        <v>2</v>
      </c>
      <c r="I39">
        <v>0.70000000000000018</v>
      </c>
      <c r="K39">
        <v>2.2999999999999998</v>
      </c>
      <c r="L39">
        <v>-1.5999999999999996</v>
      </c>
    </row>
  </sheetData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M37"/>
  <sheetViews>
    <sheetView topLeftCell="A7" workbookViewId="0">
      <selection activeCell="F14" sqref="F14:M14"/>
    </sheetView>
  </sheetViews>
  <sheetFormatPr defaultRowHeight="13.5"/>
  <sheetData>
    <row r="12" spans="5:13">
      <c r="E12" s="36" t="s">
        <v>70</v>
      </c>
    </row>
    <row r="14" spans="5:13">
      <c r="F14">
        <v>429</v>
      </c>
      <c r="G14" t="s">
        <v>58</v>
      </c>
      <c r="H14" t="s">
        <v>59</v>
      </c>
      <c r="I14" t="s">
        <v>60</v>
      </c>
      <c r="J14" t="s">
        <v>61</v>
      </c>
      <c r="L14" t="s">
        <v>62</v>
      </c>
      <c r="M14" t="s">
        <v>68</v>
      </c>
    </row>
    <row r="15" spans="5:13">
      <c r="F15" t="s">
        <v>19</v>
      </c>
      <c r="G15">
        <v>0</v>
      </c>
      <c r="H15">
        <v>70</v>
      </c>
      <c r="I15">
        <v>19</v>
      </c>
      <c r="J15">
        <f>G15+H15-I15</f>
        <v>51</v>
      </c>
      <c r="L15">
        <v>51</v>
      </c>
      <c r="M15">
        <f>J15-L15</f>
        <v>0</v>
      </c>
    </row>
    <row r="16" spans="5:13">
      <c r="F16" t="s">
        <v>21</v>
      </c>
      <c r="G16">
        <v>136</v>
      </c>
      <c r="H16" s="34">
        <f>359.79-47.79</f>
        <v>312</v>
      </c>
      <c r="I16">
        <v>165</v>
      </c>
      <c r="J16">
        <f t="shared" ref="J16:J23" si="0">G16+H16-I16</f>
        <v>283</v>
      </c>
      <c r="L16">
        <v>283</v>
      </c>
      <c r="M16" s="34">
        <f t="shared" ref="M16:M23" si="1">J16-L16</f>
        <v>0</v>
      </c>
    </row>
    <row r="17" spans="5:13">
      <c r="F17" t="s">
        <v>23</v>
      </c>
      <c r="G17">
        <v>269.19599999999991</v>
      </c>
      <c r="H17" s="34">
        <f>84.62-14.546</f>
        <v>70.074000000000012</v>
      </c>
      <c r="I17">
        <v>131.79</v>
      </c>
      <c r="J17">
        <f t="shared" si="0"/>
        <v>207.47999999999993</v>
      </c>
      <c r="L17">
        <v>207.48000000000002</v>
      </c>
      <c r="M17" s="34">
        <f t="shared" si="1"/>
        <v>0</v>
      </c>
    </row>
    <row r="18" spans="5:13">
      <c r="F18" t="s">
        <v>30</v>
      </c>
      <c r="G18">
        <v>102</v>
      </c>
      <c r="H18">
        <v>35</v>
      </c>
      <c r="I18">
        <v>25</v>
      </c>
      <c r="J18">
        <f t="shared" si="0"/>
        <v>112</v>
      </c>
      <c r="L18">
        <v>112</v>
      </c>
      <c r="M18">
        <f t="shared" si="1"/>
        <v>0</v>
      </c>
    </row>
    <row r="19" spans="5:13">
      <c r="F19" t="s">
        <v>25</v>
      </c>
      <c r="G19">
        <v>63.099999999999994</v>
      </c>
      <c r="H19">
        <v>25</v>
      </c>
      <c r="I19">
        <v>31</v>
      </c>
      <c r="J19">
        <f t="shared" si="0"/>
        <v>57.099999999999994</v>
      </c>
      <c r="L19">
        <v>56.099999999999994</v>
      </c>
      <c r="M19">
        <f t="shared" si="1"/>
        <v>1</v>
      </c>
    </row>
    <row r="20" spans="5:13">
      <c r="F20" t="s">
        <v>33</v>
      </c>
      <c r="G20">
        <v>53.990408600000009</v>
      </c>
      <c r="H20">
        <v>29.61</v>
      </c>
      <c r="I20">
        <v>30.2</v>
      </c>
      <c r="J20">
        <f t="shared" si="0"/>
        <v>53.400408600000006</v>
      </c>
      <c r="L20">
        <v>53.989999999999995</v>
      </c>
      <c r="M20">
        <f t="shared" si="1"/>
        <v>-0.58959139999998911</v>
      </c>
    </row>
    <row r="21" spans="5:13">
      <c r="F21" t="s">
        <v>34</v>
      </c>
      <c r="G21">
        <v>29.199341999999987</v>
      </c>
      <c r="H21">
        <v>38.1</v>
      </c>
      <c r="I21">
        <v>38.799999999999997</v>
      </c>
      <c r="J21">
        <f t="shared" si="0"/>
        <v>28.499341999999999</v>
      </c>
      <c r="L21">
        <v>28.7</v>
      </c>
      <c r="M21">
        <f t="shared" si="1"/>
        <v>-0.20065800000000067</v>
      </c>
    </row>
    <row r="22" spans="5:13">
      <c r="F22" t="s">
        <v>27</v>
      </c>
      <c r="G22">
        <v>24.9</v>
      </c>
      <c r="H22">
        <v>0</v>
      </c>
      <c r="I22">
        <v>3.9</v>
      </c>
      <c r="J22">
        <f t="shared" si="0"/>
        <v>21</v>
      </c>
      <c r="L22">
        <v>20.9</v>
      </c>
      <c r="M22">
        <f t="shared" si="1"/>
        <v>0.10000000000000142</v>
      </c>
    </row>
    <row r="23" spans="5:13">
      <c r="F23" t="s">
        <v>66</v>
      </c>
      <c r="G23">
        <v>430.20000000000005</v>
      </c>
      <c r="H23">
        <v>0</v>
      </c>
      <c r="I23">
        <v>41.5</v>
      </c>
      <c r="J23">
        <f t="shared" si="0"/>
        <v>388.70000000000005</v>
      </c>
      <c r="L23">
        <v>388.70000000000005</v>
      </c>
      <c r="M23">
        <f t="shared" si="1"/>
        <v>0</v>
      </c>
    </row>
    <row r="27" spans="5:13">
      <c r="E27" s="36" t="s">
        <v>69</v>
      </c>
    </row>
    <row r="28" spans="5:13">
      <c r="F28">
        <v>429</v>
      </c>
      <c r="G28" t="s">
        <v>58</v>
      </c>
      <c r="H28" t="s">
        <v>59</v>
      </c>
      <c r="I28" t="s">
        <v>60</v>
      </c>
      <c r="J28" t="s">
        <v>61</v>
      </c>
      <c r="L28" t="s">
        <v>62</v>
      </c>
      <c r="M28" t="s">
        <v>68</v>
      </c>
    </row>
    <row r="29" spans="5:13">
      <c r="F29" t="s">
        <v>19</v>
      </c>
      <c r="G29">
        <v>0</v>
      </c>
      <c r="H29">
        <v>70</v>
      </c>
      <c r="I29">
        <v>19</v>
      </c>
      <c r="J29">
        <v>51</v>
      </c>
      <c r="L29">
        <v>51</v>
      </c>
      <c r="M29">
        <v>0</v>
      </c>
    </row>
    <row r="30" spans="5:13">
      <c r="F30" t="s">
        <v>21</v>
      </c>
      <c r="G30">
        <v>136</v>
      </c>
      <c r="H30">
        <v>359.79</v>
      </c>
      <c r="I30">
        <v>165</v>
      </c>
      <c r="J30">
        <v>330.79</v>
      </c>
      <c r="L30">
        <v>283</v>
      </c>
      <c r="M30">
        <v>47.79000000000002</v>
      </c>
    </row>
    <row r="31" spans="5:13">
      <c r="F31" t="s">
        <v>23</v>
      </c>
      <c r="G31">
        <v>269.19599999999991</v>
      </c>
      <c r="H31">
        <v>84.62</v>
      </c>
      <c r="I31">
        <v>131.79</v>
      </c>
      <c r="J31">
        <v>222.02599999999993</v>
      </c>
      <c r="L31">
        <v>207.48000000000002</v>
      </c>
      <c r="M31">
        <v>14.545999999999907</v>
      </c>
    </row>
    <row r="32" spans="5:13">
      <c r="F32" t="s">
        <v>30</v>
      </c>
      <c r="G32">
        <v>102</v>
      </c>
      <c r="H32">
        <v>35</v>
      </c>
      <c r="I32">
        <v>25</v>
      </c>
      <c r="J32">
        <v>112</v>
      </c>
      <c r="L32">
        <v>112</v>
      </c>
      <c r="M32">
        <v>0</v>
      </c>
    </row>
    <row r="33" spans="6:13">
      <c r="F33" t="s">
        <v>25</v>
      </c>
      <c r="G33">
        <v>63.099999999999994</v>
      </c>
      <c r="H33">
        <v>25</v>
      </c>
      <c r="I33">
        <v>31</v>
      </c>
      <c r="J33">
        <v>57.099999999999994</v>
      </c>
      <c r="L33">
        <v>56.099999999999994</v>
      </c>
      <c r="M33">
        <v>1</v>
      </c>
    </row>
    <row r="34" spans="6:13">
      <c r="F34" t="s">
        <v>33</v>
      </c>
      <c r="G34">
        <v>53.990408600000009</v>
      </c>
      <c r="H34">
        <v>29.61</v>
      </c>
      <c r="I34">
        <v>30.2</v>
      </c>
      <c r="J34">
        <v>53.400408600000006</v>
      </c>
      <c r="L34">
        <v>53.989999999999995</v>
      </c>
      <c r="M34">
        <v>-0.58959139999998911</v>
      </c>
    </row>
    <row r="35" spans="6:13">
      <c r="F35" t="s">
        <v>34</v>
      </c>
      <c r="G35">
        <v>29.199341999999987</v>
      </c>
      <c r="H35">
        <v>38.1</v>
      </c>
      <c r="I35">
        <v>38.799999999999997</v>
      </c>
      <c r="J35">
        <v>28.499341999999999</v>
      </c>
      <c r="L35">
        <v>28.7</v>
      </c>
      <c r="M35">
        <v>-0.20065800000000067</v>
      </c>
    </row>
    <row r="36" spans="6:13">
      <c r="F36" t="s">
        <v>27</v>
      </c>
      <c r="G36">
        <v>24.9</v>
      </c>
      <c r="H36">
        <v>0</v>
      </c>
      <c r="I36">
        <v>3.9</v>
      </c>
      <c r="J36">
        <v>21</v>
      </c>
      <c r="L36">
        <v>20.9</v>
      </c>
      <c r="M36">
        <v>0.10000000000000142</v>
      </c>
    </row>
    <row r="37" spans="6:13">
      <c r="F37" t="s">
        <v>66</v>
      </c>
      <c r="G37">
        <v>430.20000000000005</v>
      </c>
      <c r="H37">
        <v>0</v>
      </c>
      <c r="I37">
        <v>41.5</v>
      </c>
      <c r="J37">
        <v>388.70000000000005</v>
      </c>
      <c r="L37">
        <v>388.70000000000005</v>
      </c>
      <c r="M37">
        <v>0</v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13" sqref="Q1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>
        <v>0</v>
      </c>
      <c r="O8" s="17"/>
      <c r="P8" s="17"/>
      <c r="Q8" s="17">
        <v>0</v>
      </c>
      <c r="R8" s="17">
        <v>331.76</v>
      </c>
      <c r="S8" s="17">
        <v>331.76</v>
      </c>
      <c r="T8" s="17">
        <v>0</v>
      </c>
      <c r="U8" s="17">
        <v>0</v>
      </c>
      <c r="V8" s="17">
        <v>0</v>
      </c>
      <c r="W8" s="17">
        <v>0</v>
      </c>
      <c r="X8" s="18"/>
      <c r="Y8" s="40"/>
      <c r="Z8" s="40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75.38</v>
      </c>
      <c r="M9" s="17">
        <v>75.38</v>
      </c>
      <c r="N9" s="17">
        <v>0</v>
      </c>
      <c r="O9" s="17">
        <v>80.180000000000007</v>
      </c>
      <c r="P9" s="17">
        <v>80.180000000000007</v>
      </c>
      <c r="Q9" s="17">
        <v>0</v>
      </c>
      <c r="R9" s="17">
        <f>888.4325+O9-L9</f>
        <v>893.23249999999996</v>
      </c>
      <c r="S9" s="17">
        <v>893.23249999999996</v>
      </c>
      <c r="T9" s="17">
        <v>0</v>
      </c>
      <c r="U9" s="17">
        <v>0</v>
      </c>
      <c r="V9" s="17">
        <v>0</v>
      </c>
      <c r="W9" s="17">
        <v>0</v>
      </c>
      <c r="X9" s="18"/>
      <c r="Y9" s="40"/>
      <c r="Z9" s="40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117.49</v>
      </c>
      <c r="M10" s="17">
        <v>117.49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40"/>
      <c r="Z10" s="40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19</v>
      </c>
      <c r="M11" s="22">
        <v>19</v>
      </c>
      <c r="N11" s="22">
        <v>0</v>
      </c>
      <c r="O11" s="22">
        <v>70</v>
      </c>
      <c r="P11" s="22">
        <v>70</v>
      </c>
      <c r="Q11" s="22">
        <v>0</v>
      </c>
      <c r="R11" s="22">
        <v>51</v>
      </c>
      <c r="S11" s="22">
        <v>51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165</v>
      </c>
      <c r="M12" s="22">
        <v>165</v>
      </c>
      <c r="N12" s="22">
        <v>0</v>
      </c>
      <c r="O12" s="22">
        <v>359.79</v>
      </c>
      <c r="P12" s="22">
        <v>359.79</v>
      </c>
      <c r="Q12" s="22">
        <v>0</v>
      </c>
      <c r="R12" s="22">
        <v>283</v>
      </c>
      <c r="S12" s="22">
        <v>283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40.15</v>
      </c>
      <c r="D13" s="22">
        <v>38.93</v>
      </c>
      <c r="E13" s="22">
        <v>571.11</v>
      </c>
      <c r="F13" s="22">
        <v>29.51</v>
      </c>
      <c r="G13" s="22">
        <v>0</v>
      </c>
      <c r="H13" s="22">
        <v>161.33000000000001</v>
      </c>
      <c r="I13" s="22">
        <v>10.79</v>
      </c>
      <c r="J13" s="22">
        <v>0</v>
      </c>
      <c r="K13" s="22">
        <v>133.22999999999999</v>
      </c>
      <c r="L13" s="22">
        <v>131.79</v>
      </c>
      <c r="M13" s="22">
        <v>50.99</v>
      </c>
      <c r="N13" s="22">
        <v>80.8</v>
      </c>
      <c r="O13" s="22">
        <v>84.62</v>
      </c>
      <c r="P13" s="22">
        <v>45.85</v>
      </c>
      <c r="Q13" s="22">
        <v>38.770000000000003</v>
      </c>
      <c r="R13" s="22">
        <v>207.48000000000002</v>
      </c>
      <c r="S13" s="22">
        <v>107.58</v>
      </c>
      <c r="T13" s="22">
        <v>99.9</v>
      </c>
      <c r="U13" s="22">
        <v>14.99</v>
      </c>
      <c r="V13" s="22">
        <v>9.08</v>
      </c>
      <c r="W13" s="23">
        <v>19.72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10</v>
      </c>
      <c r="D14" s="22">
        <v>12</v>
      </c>
      <c r="E14" s="22">
        <v>98</v>
      </c>
      <c r="F14" s="22">
        <v>11</v>
      </c>
      <c r="G14" s="22">
        <v>8</v>
      </c>
      <c r="H14" s="22">
        <v>63</v>
      </c>
      <c r="I14" s="22">
        <v>9</v>
      </c>
      <c r="J14" s="22">
        <v>7</v>
      </c>
      <c r="K14" s="22">
        <v>96</v>
      </c>
      <c r="L14" s="22">
        <v>25</v>
      </c>
      <c r="M14" s="22">
        <v>11</v>
      </c>
      <c r="N14" s="22">
        <v>14</v>
      </c>
      <c r="O14" s="22">
        <v>35</v>
      </c>
      <c r="P14" s="22">
        <v>16</v>
      </c>
      <c r="Q14" s="22">
        <v>19</v>
      </c>
      <c r="R14" s="22">
        <v>112</v>
      </c>
      <c r="S14" s="22">
        <v>61</v>
      </c>
      <c r="T14" s="22">
        <v>51</v>
      </c>
      <c r="U14" s="22">
        <v>4.5</v>
      </c>
      <c r="V14" s="22">
        <v>5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5</v>
      </c>
      <c r="D15" s="22">
        <v>3</v>
      </c>
      <c r="E15" s="22">
        <v>9.5</v>
      </c>
      <c r="F15" s="26">
        <v>1.5</v>
      </c>
      <c r="G15" s="26">
        <v>1</v>
      </c>
      <c r="H15" s="26">
        <v>5.35</v>
      </c>
      <c r="I15" s="22">
        <v>4.5</v>
      </c>
      <c r="J15" s="22">
        <v>3</v>
      </c>
      <c r="K15" s="22">
        <v>8.1</v>
      </c>
      <c r="L15" s="22">
        <v>31</v>
      </c>
      <c r="M15" s="22">
        <v>11</v>
      </c>
      <c r="N15" s="22">
        <v>20</v>
      </c>
      <c r="O15" s="22">
        <v>25</v>
      </c>
      <c r="P15" s="22">
        <v>8</v>
      </c>
      <c r="Q15" s="22">
        <v>17</v>
      </c>
      <c r="R15" s="22">
        <v>56.099999999999994</v>
      </c>
      <c r="S15" s="22">
        <v>29.7</v>
      </c>
      <c r="T15" s="22">
        <v>26.4</v>
      </c>
      <c r="U15" s="22">
        <v>6</v>
      </c>
      <c r="V15" s="22">
        <v>5</v>
      </c>
      <c r="W15" s="23">
        <v>3.2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33</v>
      </c>
      <c r="C16" s="22">
        <v>6.69</v>
      </c>
      <c r="D16" s="22">
        <v>0</v>
      </c>
      <c r="E16" s="22">
        <v>37.18</v>
      </c>
      <c r="F16" s="22">
        <v>9.2799999999999994</v>
      </c>
      <c r="G16" s="22">
        <v>0</v>
      </c>
      <c r="H16" s="22">
        <v>1.1100000000000001</v>
      </c>
      <c r="I16" s="22">
        <v>4.8</v>
      </c>
      <c r="J16" s="22">
        <v>0</v>
      </c>
      <c r="K16" s="22">
        <v>52.24</v>
      </c>
      <c r="L16" s="22">
        <v>30.2</v>
      </c>
      <c r="M16" s="22">
        <v>10.25</v>
      </c>
      <c r="N16" s="22">
        <v>19.95</v>
      </c>
      <c r="O16" s="22">
        <v>29.61</v>
      </c>
      <c r="P16" s="22">
        <v>10.52</v>
      </c>
      <c r="Q16" s="22">
        <v>19.09</v>
      </c>
      <c r="R16" s="22">
        <v>53.989999999999995</v>
      </c>
      <c r="S16" s="22">
        <v>29.36</v>
      </c>
      <c r="T16" s="22">
        <v>24.63</v>
      </c>
      <c r="U16" s="22">
        <v>0.15</v>
      </c>
      <c r="V16" s="22">
        <v>0</v>
      </c>
      <c r="W16" s="22">
        <v>0.43</v>
      </c>
      <c r="X16" s="21" t="s">
        <v>20</v>
      </c>
      <c r="Y16" s="29" t="s">
        <v>48</v>
      </c>
      <c r="Z16" s="29" t="s">
        <v>49</v>
      </c>
    </row>
    <row r="17" spans="1:26" s="2" customFormat="1" ht="30.95" customHeight="1">
      <c r="A17" s="19">
        <v>7</v>
      </c>
      <c r="B17" s="26" t="s">
        <v>34</v>
      </c>
      <c r="C17" s="22">
        <v>4.5</v>
      </c>
      <c r="D17" s="22">
        <v>0</v>
      </c>
      <c r="E17" s="22">
        <v>121</v>
      </c>
      <c r="F17" s="22">
        <v>4.2</v>
      </c>
      <c r="G17" s="22">
        <v>0</v>
      </c>
      <c r="H17" s="22">
        <v>104.5</v>
      </c>
      <c r="I17" s="22">
        <v>2</v>
      </c>
      <c r="J17" s="22">
        <v>0</v>
      </c>
      <c r="K17" s="22">
        <v>64.400000000000006</v>
      </c>
      <c r="L17" s="22">
        <v>38.799999999999997</v>
      </c>
      <c r="M17" s="22">
        <v>26.3</v>
      </c>
      <c r="N17" s="22">
        <v>12.5</v>
      </c>
      <c r="O17" s="22">
        <v>38.1</v>
      </c>
      <c r="P17" s="22">
        <v>25.6</v>
      </c>
      <c r="Q17" s="22">
        <v>12.5</v>
      </c>
      <c r="R17" s="22">
        <v>28.7</v>
      </c>
      <c r="S17" s="22">
        <v>13.7</v>
      </c>
      <c r="T17" s="22">
        <v>15</v>
      </c>
      <c r="U17" s="22">
        <v>6.9</v>
      </c>
      <c r="V17" s="22">
        <v>0</v>
      </c>
      <c r="W17" s="23">
        <v>5.6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27</v>
      </c>
      <c r="C18" s="22">
        <v>1.3</v>
      </c>
      <c r="D18" s="22">
        <v>0</v>
      </c>
      <c r="E18" s="22">
        <v>28.7</v>
      </c>
      <c r="F18" s="22">
        <v>1.2</v>
      </c>
      <c r="G18" s="22">
        <v>0</v>
      </c>
      <c r="H18" s="22">
        <v>36.1</v>
      </c>
      <c r="I18" s="22">
        <v>0</v>
      </c>
      <c r="J18" s="22">
        <v>0</v>
      </c>
      <c r="K18" s="22">
        <v>97.1</v>
      </c>
      <c r="L18" s="22">
        <v>3.9</v>
      </c>
      <c r="M18" s="22">
        <v>0.4</v>
      </c>
      <c r="N18" s="22">
        <v>3.5</v>
      </c>
      <c r="O18" s="22">
        <v>0</v>
      </c>
      <c r="P18" s="22">
        <v>0</v>
      </c>
      <c r="Q18" s="22">
        <v>0</v>
      </c>
      <c r="R18" s="22">
        <v>20.9</v>
      </c>
      <c r="S18" s="22">
        <v>2</v>
      </c>
      <c r="T18" s="22">
        <v>18.899999999999999</v>
      </c>
      <c r="U18" s="22">
        <v>0.3</v>
      </c>
      <c r="V18" s="22">
        <v>0</v>
      </c>
      <c r="W18" s="23">
        <v>14.6</v>
      </c>
      <c r="X18" s="21" t="s">
        <v>40</v>
      </c>
      <c r="Y18" s="40"/>
      <c r="Z18" s="40"/>
    </row>
    <row r="19" spans="1:26" s="2" customFormat="1" ht="30.95" customHeight="1">
      <c r="A19" s="19">
        <v>9</v>
      </c>
      <c r="B19" s="26" t="s">
        <v>42</v>
      </c>
      <c r="C19" s="22">
        <v>6</v>
      </c>
      <c r="D19" s="22">
        <v>0</v>
      </c>
      <c r="E19" s="22">
        <v>49.4</v>
      </c>
      <c r="F19" s="22">
        <v>4</v>
      </c>
      <c r="G19" s="22">
        <v>0</v>
      </c>
      <c r="H19" s="22">
        <v>40.4</v>
      </c>
      <c r="I19" s="22">
        <v>3.2</v>
      </c>
      <c r="J19" s="22">
        <v>0</v>
      </c>
      <c r="K19" s="22">
        <v>31.8</v>
      </c>
      <c r="L19" s="22">
        <v>41.5</v>
      </c>
      <c r="M19" s="22">
        <v>20</v>
      </c>
      <c r="N19" s="22">
        <v>21.5</v>
      </c>
      <c r="O19" s="22">
        <v>0</v>
      </c>
      <c r="P19" s="22">
        <v>0</v>
      </c>
      <c r="Q19" s="22">
        <v>0</v>
      </c>
      <c r="R19" s="22">
        <v>388.70000000000005</v>
      </c>
      <c r="S19" s="22">
        <v>143.4</v>
      </c>
      <c r="T19" s="22">
        <v>245.3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5</v>
      </c>
      <c r="D20" s="25">
        <v>0</v>
      </c>
      <c r="E20" s="22">
        <v>42</v>
      </c>
      <c r="F20" s="25">
        <v>4</v>
      </c>
      <c r="G20" s="25">
        <v>0</v>
      </c>
      <c r="H20" s="25">
        <v>37</v>
      </c>
      <c r="I20" s="25">
        <v>9</v>
      </c>
      <c r="J20" s="25">
        <v>0</v>
      </c>
      <c r="K20" s="22">
        <v>70</v>
      </c>
      <c r="L20" s="22">
        <v>10</v>
      </c>
      <c r="M20" s="22">
        <v>0</v>
      </c>
      <c r="N20" s="22">
        <v>10</v>
      </c>
      <c r="O20" s="22">
        <v>14</v>
      </c>
      <c r="P20" s="22">
        <v>0</v>
      </c>
      <c r="Q20" s="22">
        <v>14</v>
      </c>
      <c r="R20" s="22">
        <v>4</v>
      </c>
      <c r="S20" s="22">
        <v>0</v>
      </c>
      <c r="T20" s="22">
        <v>4</v>
      </c>
      <c r="U20" s="22">
        <v>5</v>
      </c>
      <c r="V20" s="25">
        <v>9</v>
      </c>
      <c r="W20" s="23">
        <v>4</v>
      </c>
      <c r="X20" s="21" t="s">
        <v>20</v>
      </c>
      <c r="Y20" s="40"/>
      <c r="Z20" s="40"/>
    </row>
    <row r="21" spans="1:26" s="2" customFormat="1" ht="30.95" customHeight="1">
      <c r="A21" s="19">
        <v>11</v>
      </c>
      <c r="B21" s="26" t="s">
        <v>29</v>
      </c>
      <c r="C21" s="25">
        <v>8.6</v>
      </c>
      <c r="D21" s="25">
        <v>15</v>
      </c>
      <c r="E21" s="22">
        <v>12.1</v>
      </c>
      <c r="F21" s="25">
        <v>16</v>
      </c>
      <c r="G21" s="25">
        <v>0</v>
      </c>
      <c r="H21" s="25">
        <v>24.5</v>
      </c>
      <c r="I21" s="25">
        <v>7.2</v>
      </c>
      <c r="J21" s="25">
        <v>15</v>
      </c>
      <c r="K21" s="22">
        <v>12.1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0"/>
      <c r="Z21" s="40"/>
    </row>
    <row r="22" spans="1:26" s="2" customFormat="1" ht="30.95" customHeight="1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130.21</v>
      </c>
      <c r="V22" s="22">
        <v>172.49</v>
      </c>
      <c r="W22" s="23">
        <v>2688.09</v>
      </c>
      <c r="X22" s="21" t="s">
        <v>20</v>
      </c>
      <c r="Y22" s="40"/>
      <c r="Z22" s="40"/>
    </row>
    <row r="23" spans="1:26" s="2" customFormat="1" ht="30.95" customHeight="1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22</v>
      </c>
      <c r="V23" s="22">
        <v>34</v>
      </c>
      <c r="W23" s="22">
        <v>2010</v>
      </c>
      <c r="X23" s="21" t="s">
        <v>40</v>
      </c>
      <c r="Y23" s="40"/>
      <c r="Z23" s="40"/>
    </row>
    <row r="24" spans="1:26" s="2" customFormat="1" ht="30.95" customHeight="1">
      <c r="A24" s="19">
        <v>14</v>
      </c>
      <c r="B24" s="26" t="s">
        <v>31</v>
      </c>
      <c r="C24" s="22">
        <v>50</v>
      </c>
      <c r="D24" s="22">
        <v>0</v>
      </c>
      <c r="E24" s="22">
        <v>100</v>
      </c>
      <c r="F24" s="22">
        <v>60</v>
      </c>
      <c r="G24" s="22">
        <v>0</v>
      </c>
      <c r="H24" s="22">
        <v>90</v>
      </c>
      <c r="I24" s="22">
        <v>60</v>
      </c>
      <c r="J24" s="22">
        <v>0</v>
      </c>
      <c r="K24" s="22">
        <v>640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16</v>
      </c>
      <c r="V24" s="22">
        <v>20</v>
      </c>
      <c r="W24" s="22">
        <v>1280</v>
      </c>
      <c r="X24" s="21" t="s">
        <v>20</v>
      </c>
      <c r="Y24" s="40"/>
      <c r="Z24" s="40"/>
    </row>
    <row r="25" spans="1:26" s="2" customFormat="1" ht="30.95" customHeight="1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40"/>
      <c r="Z25" s="40"/>
    </row>
    <row r="26" spans="1:26" s="2" customFormat="1" ht="30.95" customHeight="1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0"/>
      <c r="Z26" s="40"/>
    </row>
    <row r="27" spans="1:26" s="2" customFormat="1" ht="30.95" customHeight="1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67</v>
      </c>
      <c r="Y27" s="40"/>
      <c r="Z27" s="40"/>
    </row>
    <row r="28" spans="1:26" s="2" customFormat="1" ht="30.95" customHeight="1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0"/>
      <c r="Z28" s="40"/>
    </row>
    <row r="29" spans="1:26" s="2" customFormat="1" ht="30.95" customHeight="1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0"/>
      <c r="Z29" s="40"/>
    </row>
    <row r="30" spans="1:26" s="3" customFormat="1" ht="29.25" customHeight="1">
      <c r="A30" s="7"/>
      <c r="B30" s="11" t="s">
        <v>38</v>
      </c>
      <c r="C30" s="13">
        <f t="shared" ref="C30:W30" si="0">SUM(C8:C29)</f>
        <v>137.24</v>
      </c>
      <c r="D30" s="13">
        <f t="shared" si="0"/>
        <v>68.930000000000007</v>
      </c>
      <c r="E30" s="14">
        <f t="shared" si="0"/>
        <v>1068.99</v>
      </c>
      <c r="F30" s="13">
        <f t="shared" si="0"/>
        <v>140.69</v>
      </c>
      <c r="G30" s="13">
        <f t="shared" si="0"/>
        <v>9</v>
      </c>
      <c r="H30" s="14">
        <f t="shared" si="0"/>
        <v>563.29</v>
      </c>
      <c r="I30" s="13">
        <f t="shared" si="0"/>
        <v>110.49000000000001</v>
      </c>
      <c r="J30" s="13">
        <f t="shared" si="0"/>
        <v>25</v>
      </c>
      <c r="K30" s="14">
        <f t="shared" si="0"/>
        <v>1204.9700000000003</v>
      </c>
      <c r="L30" s="14">
        <f t="shared" si="0"/>
        <v>689.06</v>
      </c>
      <c r="M30" s="33">
        <f t="shared" si="0"/>
        <v>506.81</v>
      </c>
      <c r="N30" s="33">
        <f t="shared" si="0"/>
        <v>182.25</v>
      </c>
      <c r="O30" s="14">
        <f t="shared" si="0"/>
        <v>736.30000000000007</v>
      </c>
      <c r="P30" s="33">
        <f t="shared" si="0"/>
        <v>615.94000000000005</v>
      </c>
      <c r="Q30" s="33">
        <f t="shared" si="0"/>
        <v>120.36000000000001</v>
      </c>
      <c r="R30" s="14">
        <f t="shared" si="0"/>
        <v>2430.8625000000002</v>
      </c>
      <c r="S30" s="13">
        <f t="shared" si="0"/>
        <v>1945.7324999999998</v>
      </c>
      <c r="T30" s="13">
        <f t="shared" si="0"/>
        <v>485.13</v>
      </c>
      <c r="U30" s="13">
        <f t="shared" si="0"/>
        <v>206.05</v>
      </c>
      <c r="V30" s="13">
        <f t="shared" si="0"/>
        <v>254.57</v>
      </c>
      <c r="W30" s="14">
        <f t="shared" si="0"/>
        <v>6032.64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R11" sqref="R11:R19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126.43</v>
      </c>
      <c r="M8" s="17">
        <v>126.43</v>
      </c>
      <c r="N8" s="17">
        <v>0</v>
      </c>
      <c r="O8" s="17">
        <v>85.96</v>
      </c>
      <c r="P8" s="17">
        <v>85.96</v>
      </c>
      <c r="Q8" s="17">
        <v>0</v>
      </c>
      <c r="R8" s="17">
        <f>372.23+O8-L8</f>
        <v>331.76</v>
      </c>
      <c r="S8" s="17">
        <v>331.76</v>
      </c>
      <c r="T8" s="17">
        <v>0</v>
      </c>
      <c r="U8" s="17">
        <v>0</v>
      </c>
      <c r="V8" s="17">
        <v>0</v>
      </c>
      <c r="W8" s="17">
        <v>0</v>
      </c>
      <c r="X8" s="18"/>
      <c r="Y8" s="37"/>
      <c r="Z8" s="37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128.5</v>
      </c>
      <c r="M9" s="17">
        <v>128.5</v>
      </c>
      <c r="N9" s="17">
        <v>0</v>
      </c>
      <c r="O9" s="17">
        <v>128.30000000000001</v>
      </c>
      <c r="P9" s="17">
        <v>128.30000000000001</v>
      </c>
      <c r="Q9" s="17">
        <v>0</v>
      </c>
      <c r="R9" s="17">
        <f>888.6325+O9-L9</f>
        <v>888.43250000000012</v>
      </c>
      <c r="S9" s="17">
        <v>888.43250000000012</v>
      </c>
      <c r="T9" s="17">
        <v>0</v>
      </c>
      <c r="U9" s="17">
        <v>0</v>
      </c>
      <c r="V9" s="17">
        <v>0</v>
      </c>
      <c r="W9" s="17">
        <v>0</v>
      </c>
      <c r="X9" s="18"/>
      <c r="Y9" s="37"/>
      <c r="Z9" s="37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117.49</v>
      </c>
      <c r="M10" s="17">
        <v>117.49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37"/>
      <c r="Z10" s="37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f>L11-M11</f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f>R11-S11</f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43.36</v>
      </c>
      <c r="M12" s="22">
        <v>43.36</v>
      </c>
      <c r="N12" s="22">
        <f t="shared" ref="N12:N19" si="0">L12-M12</f>
        <v>0</v>
      </c>
      <c r="O12" s="22">
        <v>13.360000000000014</v>
      </c>
      <c r="P12" s="22">
        <v>13.360000000000014</v>
      </c>
      <c r="Q12" s="22">
        <v>0</v>
      </c>
      <c r="R12" s="22">
        <v>136</v>
      </c>
      <c r="S12" s="22">
        <v>136</v>
      </c>
      <c r="T12" s="22">
        <f t="shared" ref="T12:T19" si="1">R12-S12</f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13.14</v>
      </c>
      <c r="D13" s="22">
        <v>35</v>
      </c>
      <c r="E13" s="22">
        <v>593.58000000000004</v>
      </c>
      <c r="F13" s="22">
        <v>12.59</v>
      </c>
      <c r="G13" s="22">
        <v>0</v>
      </c>
      <c r="H13" s="22">
        <v>208.73</v>
      </c>
      <c r="I13" s="22">
        <v>5.38</v>
      </c>
      <c r="J13" s="22">
        <v>4</v>
      </c>
      <c r="K13" s="22">
        <v>149.4</v>
      </c>
      <c r="L13" s="22">
        <v>97.87</v>
      </c>
      <c r="M13" s="22">
        <v>33.86</v>
      </c>
      <c r="N13" s="22">
        <f t="shared" si="0"/>
        <v>64.010000000000005</v>
      </c>
      <c r="O13" s="22">
        <v>85.28</v>
      </c>
      <c r="P13" s="22">
        <v>21.25</v>
      </c>
      <c r="Q13" s="22">
        <v>64.03</v>
      </c>
      <c r="R13" s="22">
        <v>269.19599999999991</v>
      </c>
      <c r="S13" s="22">
        <v>142.75</v>
      </c>
      <c r="T13" s="22">
        <f t="shared" si="1"/>
        <v>126.44599999999991</v>
      </c>
      <c r="U13" s="22">
        <v>8.74</v>
      </c>
      <c r="V13" s="22">
        <v>7.15</v>
      </c>
      <c r="W13" s="23">
        <v>29.23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7</v>
      </c>
      <c r="D14" s="22">
        <v>6</v>
      </c>
      <c r="E14" s="22">
        <v>96</v>
      </c>
      <c r="F14" s="22">
        <v>8</v>
      </c>
      <c r="G14" s="22">
        <v>9</v>
      </c>
      <c r="H14" s="22">
        <v>66</v>
      </c>
      <c r="I14" s="22">
        <v>6</v>
      </c>
      <c r="J14" s="22">
        <v>5</v>
      </c>
      <c r="K14" s="22">
        <v>98</v>
      </c>
      <c r="L14" s="22">
        <v>26</v>
      </c>
      <c r="M14" s="22">
        <v>11</v>
      </c>
      <c r="N14" s="22">
        <f t="shared" si="0"/>
        <v>15</v>
      </c>
      <c r="O14" s="22">
        <v>29</v>
      </c>
      <c r="P14" s="22">
        <v>13</v>
      </c>
      <c r="Q14" s="22">
        <v>16</v>
      </c>
      <c r="R14" s="22">
        <v>102</v>
      </c>
      <c r="S14" s="22">
        <v>56</v>
      </c>
      <c r="T14" s="22">
        <f t="shared" si="1"/>
        <v>46</v>
      </c>
      <c r="U14" s="22">
        <v>3.8</v>
      </c>
      <c r="V14" s="22">
        <v>4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2</v>
      </c>
      <c r="D15" s="22">
        <v>1</v>
      </c>
      <c r="E15" s="22">
        <v>11.5</v>
      </c>
      <c r="F15" s="26">
        <v>0.5</v>
      </c>
      <c r="G15" s="26">
        <v>0.5</v>
      </c>
      <c r="H15" s="26">
        <v>5.85</v>
      </c>
      <c r="I15" s="22">
        <v>1.5</v>
      </c>
      <c r="J15" s="22">
        <v>2</v>
      </c>
      <c r="K15" s="22">
        <v>9.6</v>
      </c>
      <c r="L15" s="22">
        <v>9</v>
      </c>
      <c r="M15" s="22">
        <v>6</v>
      </c>
      <c r="N15" s="22">
        <f>L15-M15</f>
        <v>3</v>
      </c>
      <c r="O15" s="22">
        <v>15</v>
      </c>
      <c r="P15" s="22">
        <v>7</v>
      </c>
      <c r="Q15" s="22">
        <v>8</v>
      </c>
      <c r="R15" s="22">
        <v>63.099999999999994</v>
      </c>
      <c r="S15" s="22">
        <v>33.700000000000003</v>
      </c>
      <c r="T15" s="22">
        <f>R15-S15</f>
        <v>29.399999999999991</v>
      </c>
      <c r="U15" s="22">
        <v>2.5</v>
      </c>
      <c r="V15" s="22">
        <v>2.5</v>
      </c>
      <c r="W15" s="23">
        <v>4.2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33</v>
      </c>
      <c r="C16" s="22">
        <v>4.05</v>
      </c>
      <c r="D16" s="22">
        <v>0</v>
      </c>
      <c r="E16" s="22">
        <v>43.87</v>
      </c>
      <c r="F16" s="22">
        <v>20</v>
      </c>
      <c r="G16" s="22">
        <v>25</v>
      </c>
      <c r="H16" s="22">
        <v>10.39</v>
      </c>
      <c r="I16" s="22">
        <v>5.5</v>
      </c>
      <c r="J16" s="22">
        <v>0</v>
      </c>
      <c r="K16" s="22">
        <v>57.04</v>
      </c>
      <c r="L16" s="22">
        <v>19.45</v>
      </c>
      <c r="M16" s="22">
        <v>4.8600000000000003</v>
      </c>
      <c r="N16" s="22">
        <f t="shared" si="0"/>
        <v>14.59</v>
      </c>
      <c r="O16" s="22">
        <v>14.930000000000001</v>
      </c>
      <c r="P16" s="22">
        <v>3.97</v>
      </c>
      <c r="Q16" s="22">
        <v>10.96</v>
      </c>
      <c r="R16" s="22">
        <v>53.990408600000009</v>
      </c>
      <c r="S16" s="22">
        <v>29.09</v>
      </c>
      <c r="T16" s="22">
        <f t="shared" si="1"/>
        <v>24.900408600000009</v>
      </c>
      <c r="U16" s="22">
        <v>0.02</v>
      </c>
      <c r="V16" s="22">
        <v>0.06</v>
      </c>
      <c r="W16" s="22">
        <v>0.56999999999999995</v>
      </c>
      <c r="X16" s="21" t="s">
        <v>20</v>
      </c>
      <c r="Y16" s="29" t="s">
        <v>48</v>
      </c>
      <c r="Z16" s="29" t="s">
        <v>49</v>
      </c>
    </row>
    <row r="17" spans="1:26" s="2" customFormat="1" ht="30.95" customHeight="1">
      <c r="A17" s="19">
        <v>7</v>
      </c>
      <c r="B17" s="26" t="s">
        <v>34</v>
      </c>
      <c r="C17" s="22">
        <v>2.1</v>
      </c>
      <c r="D17" s="22">
        <v>0</v>
      </c>
      <c r="E17" s="22">
        <v>116.5</v>
      </c>
      <c r="F17" s="22">
        <v>1.2</v>
      </c>
      <c r="G17" s="22">
        <v>0</v>
      </c>
      <c r="H17" s="22">
        <v>110.3</v>
      </c>
      <c r="I17" s="22">
        <v>0.6</v>
      </c>
      <c r="J17" s="22">
        <v>0</v>
      </c>
      <c r="K17" s="22">
        <v>66.400000000000006</v>
      </c>
      <c r="L17" s="22">
        <v>38.5</v>
      </c>
      <c r="M17" s="22">
        <v>25.2</v>
      </c>
      <c r="N17" s="22">
        <f t="shared" si="0"/>
        <v>13.3</v>
      </c>
      <c r="O17" s="22">
        <v>29.9</v>
      </c>
      <c r="P17" s="22">
        <v>18.7</v>
      </c>
      <c r="Q17" s="22">
        <v>11.2</v>
      </c>
      <c r="R17" s="22">
        <v>29.199341999999987</v>
      </c>
      <c r="S17" s="22">
        <v>14.4</v>
      </c>
      <c r="T17" s="22">
        <f t="shared" si="1"/>
        <v>14.799341999999987</v>
      </c>
      <c r="U17" s="22">
        <v>1.3</v>
      </c>
      <c r="V17" s="22">
        <v>3.9</v>
      </c>
      <c r="W17" s="23">
        <v>8.6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27</v>
      </c>
      <c r="C18" s="22">
        <v>0</v>
      </c>
      <c r="D18" s="22">
        <v>0</v>
      </c>
      <c r="E18" s="22">
        <v>30</v>
      </c>
      <c r="F18" s="22">
        <v>0</v>
      </c>
      <c r="G18" s="22">
        <v>0</v>
      </c>
      <c r="H18" s="22">
        <v>37.299999999999997</v>
      </c>
      <c r="I18" s="22">
        <v>0</v>
      </c>
      <c r="J18" s="22">
        <v>0</v>
      </c>
      <c r="K18" s="22">
        <v>97.1</v>
      </c>
      <c r="L18" s="22">
        <v>3</v>
      </c>
      <c r="M18" s="22">
        <v>0.3</v>
      </c>
      <c r="N18" s="22">
        <v>2.7</v>
      </c>
      <c r="O18" s="22">
        <v>23</v>
      </c>
      <c r="P18" s="22">
        <v>2.2999999999999998</v>
      </c>
      <c r="Q18" s="22">
        <v>20.7</v>
      </c>
      <c r="R18" s="22">
        <v>24.9</v>
      </c>
      <c r="S18" s="22">
        <v>2.5</v>
      </c>
      <c r="T18" s="22">
        <v>22.4</v>
      </c>
      <c r="U18" s="22">
        <v>0</v>
      </c>
      <c r="V18" s="22">
        <v>0</v>
      </c>
      <c r="W18" s="23">
        <v>14.9</v>
      </c>
      <c r="X18" s="21" t="s">
        <v>40</v>
      </c>
      <c r="Y18" s="37"/>
      <c r="Z18" s="37"/>
    </row>
    <row r="19" spans="1:26" s="2" customFormat="1" ht="30.95" customHeight="1">
      <c r="A19" s="19">
        <v>9</v>
      </c>
      <c r="B19" s="26" t="s">
        <v>42</v>
      </c>
      <c r="C19" s="22">
        <v>6.7</v>
      </c>
      <c r="D19" s="22">
        <v>0</v>
      </c>
      <c r="E19" s="22">
        <v>55.4</v>
      </c>
      <c r="F19" s="22">
        <v>3.6</v>
      </c>
      <c r="G19" s="22">
        <v>0</v>
      </c>
      <c r="H19" s="22">
        <v>44.6</v>
      </c>
      <c r="I19" s="22">
        <v>2.8</v>
      </c>
      <c r="J19" s="22">
        <v>0</v>
      </c>
      <c r="K19" s="22">
        <v>35</v>
      </c>
      <c r="L19" s="22">
        <v>60.8</v>
      </c>
      <c r="M19" s="22">
        <v>19.600000000000001</v>
      </c>
      <c r="N19" s="22">
        <f t="shared" si="0"/>
        <v>41.199999999999996</v>
      </c>
      <c r="O19" s="22">
        <v>0</v>
      </c>
      <c r="P19" s="22">
        <v>0</v>
      </c>
      <c r="Q19" s="22">
        <v>0</v>
      </c>
      <c r="R19" s="22">
        <v>430.20000000000005</v>
      </c>
      <c r="S19" s="22">
        <v>163.4</v>
      </c>
      <c r="T19" s="22">
        <f t="shared" si="1"/>
        <v>266.80000000000007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3</v>
      </c>
      <c r="D20" s="25">
        <v>0</v>
      </c>
      <c r="E20" s="22">
        <v>47</v>
      </c>
      <c r="F20" s="25">
        <v>3</v>
      </c>
      <c r="G20" s="25">
        <v>0</v>
      </c>
      <c r="H20" s="25">
        <v>41</v>
      </c>
      <c r="I20" s="25">
        <v>4</v>
      </c>
      <c r="J20" s="25">
        <v>0</v>
      </c>
      <c r="K20" s="22">
        <v>79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5">
        <v>1</v>
      </c>
      <c r="W20" s="23">
        <v>0</v>
      </c>
      <c r="X20" s="21" t="s">
        <v>20</v>
      </c>
      <c r="Y20" s="37"/>
      <c r="Z20" s="37"/>
    </row>
    <row r="21" spans="1:26" s="2" customFormat="1" ht="30.95" customHeight="1">
      <c r="A21" s="19">
        <v>11</v>
      </c>
      <c r="B21" s="26" t="s">
        <v>29</v>
      </c>
      <c r="C21" s="25">
        <v>7.6</v>
      </c>
      <c r="D21" s="25">
        <v>0</v>
      </c>
      <c r="E21" s="22">
        <v>5.7</v>
      </c>
      <c r="F21" s="25">
        <v>13.5</v>
      </c>
      <c r="G21" s="25">
        <v>0</v>
      </c>
      <c r="H21" s="25">
        <v>40.5</v>
      </c>
      <c r="I21" s="25">
        <v>6.3</v>
      </c>
      <c r="J21" s="25">
        <v>0</v>
      </c>
      <c r="K21" s="22">
        <v>4.3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7"/>
      <c r="Z21" s="37"/>
    </row>
    <row r="22" spans="1:26" s="2" customFormat="1" ht="30.95" customHeight="1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101.41</v>
      </c>
      <c r="V22" s="22">
        <v>133.87</v>
      </c>
      <c r="W22" s="23">
        <v>2685.4</v>
      </c>
      <c r="X22" s="21" t="s">
        <v>20</v>
      </c>
      <c r="Y22" s="37"/>
      <c r="Z22" s="37"/>
    </row>
    <row r="23" spans="1:26" s="2" customFormat="1" ht="30.95" customHeight="1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26</v>
      </c>
      <c r="V23" s="22">
        <v>22</v>
      </c>
      <c r="W23" s="22">
        <v>2010</v>
      </c>
      <c r="X23" s="21" t="s">
        <v>40</v>
      </c>
      <c r="Y23" s="37"/>
      <c r="Z23" s="37"/>
    </row>
    <row r="24" spans="1:26" s="2" customFormat="1" ht="30.95" customHeight="1">
      <c r="A24" s="19">
        <v>14</v>
      </c>
      <c r="B24" s="26" t="s">
        <v>31</v>
      </c>
      <c r="C24" s="22">
        <v>50</v>
      </c>
      <c r="D24" s="22">
        <v>60</v>
      </c>
      <c r="E24" s="22">
        <v>100</v>
      </c>
      <c r="F24" s="22">
        <v>50</v>
      </c>
      <c r="G24" s="22">
        <v>30</v>
      </c>
      <c r="H24" s="22">
        <v>150</v>
      </c>
      <c r="I24" s="22">
        <v>60</v>
      </c>
      <c r="J24" s="22">
        <v>350</v>
      </c>
      <c r="K24" s="22">
        <v>700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16</v>
      </c>
      <c r="V24" s="22">
        <v>15</v>
      </c>
      <c r="W24" s="22">
        <v>1290</v>
      </c>
      <c r="X24" s="21" t="s">
        <v>20</v>
      </c>
      <c r="Y24" s="37"/>
      <c r="Z24" s="37"/>
    </row>
    <row r="25" spans="1:26" s="2" customFormat="1" ht="30.95" customHeight="1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37"/>
      <c r="Z25" s="37"/>
    </row>
    <row r="26" spans="1:26" s="2" customFormat="1" ht="30.95" customHeight="1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7"/>
      <c r="Z26" s="37"/>
    </row>
    <row r="27" spans="1:26" s="2" customFormat="1" ht="30.95" customHeight="1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67</v>
      </c>
      <c r="Y27" s="37"/>
      <c r="Z27" s="37"/>
    </row>
    <row r="28" spans="1:26" s="2" customFormat="1" ht="30.95" customHeight="1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7"/>
      <c r="Z28" s="37"/>
    </row>
    <row r="29" spans="1:26" s="2" customFormat="1" ht="30.95" customHeight="1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7"/>
      <c r="Z29" s="37"/>
    </row>
    <row r="30" spans="1:26" s="3" customFormat="1" ht="29.25" customHeight="1">
      <c r="A30" s="7"/>
      <c r="B30" s="11" t="s">
        <v>38</v>
      </c>
      <c r="C30" s="13">
        <f t="shared" ref="C30:W30" si="2">SUM(C8:C29)</f>
        <v>95.59</v>
      </c>
      <c r="D30" s="13">
        <f t="shared" si="2"/>
        <v>102</v>
      </c>
      <c r="E30" s="14">
        <f t="shared" si="2"/>
        <v>1099.5500000000002</v>
      </c>
      <c r="F30" s="13">
        <f t="shared" si="2"/>
        <v>112.39000000000001</v>
      </c>
      <c r="G30" s="13">
        <f t="shared" si="2"/>
        <v>64.5</v>
      </c>
      <c r="H30" s="14">
        <f t="shared" si="2"/>
        <v>714.67000000000007</v>
      </c>
      <c r="I30" s="13">
        <f t="shared" si="2"/>
        <v>92.08</v>
      </c>
      <c r="J30" s="13">
        <f t="shared" si="2"/>
        <v>361</v>
      </c>
      <c r="K30" s="14">
        <f t="shared" si="2"/>
        <v>1295.8400000000001</v>
      </c>
      <c r="L30" s="14">
        <f t="shared" si="2"/>
        <v>670.40000000000009</v>
      </c>
      <c r="M30" s="33">
        <f t="shared" si="2"/>
        <v>516.6</v>
      </c>
      <c r="N30" s="33">
        <f t="shared" si="2"/>
        <v>153.80000000000001</v>
      </c>
      <c r="O30" s="14">
        <f t="shared" si="2"/>
        <v>424.72999999999996</v>
      </c>
      <c r="P30" s="33">
        <f t="shared" si="2"/>
        <v>293.84000000000003</v>
      </c>
      <c r="Q30" s="33">
        <f t="shared" si="2"/>
        <v>130.89000000000001</v>
      </c>
      <c r="R30" s="14">
        <f t="shared" si="2"/>
        <v>2328.7782505999999</v>
      </c>
      <c r="S30" s="13">
        <f t="shared" si="2"/>
        <v>1798.0325000000003</v>
      </c>
      <c r="T30" s="13">
        <f t="shared" si="2"/>
        <v>530.74575059999995</v>
      </c>
      <c r="U30" s="13">
        <f t="shared" si="2"/>
        <v>160.76999999999998</v>
      </c>
      <c r="V30" s="13">
        <f t="shared" si="2"/>
        <v>189.48000000000002</v>
      </c>
      <c r="W30" s="14">
        <f t="shared" si="2"/>
        <v>6048.9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R13" sqref="R1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>
        <v>0</v>
      </c>
      <c r="O8" s="17"/>
      <c r="P8" s="17"/>
      <c r="Q8" s="17">
        <v>0</v>
      </c>
      <c r="R8" s="17">
        <v>372.23</v>
      </c>
      <c r="S8" s="17">
        <v>372.23</v>
      </c>
      <c r="T8" s="17">
        <v>0</v>
      </c>
      <c r="U8" s="17">
        <v>0</v>
      </c>
      <c r="V8" s="17">
        <v>0</v>
      </c>
      <c r="W8" s="17">
        <v>0</v>
      </c>
      <c r="X8" s="18"/>
      <c r="Y8" s="37"/>
      <c r="Z8" s="37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128.5</v>
      </c>
      <c r="M9" s="17">
        <v>128.5</v>
      </c>
      <c r="N9" s="17">
        <v>0</v>
      </c>
      <c r="O9" s="17">
        <v>128.30000000000001</v>
      </c>
      <c r="P9" s="17">
        <v>128.30000000000001</v>
      </c>
      <c r="Q9" s="17">
        <v>0</v>
      </c>
      <c r="R9" s="17">
        <f>888.6325+O9-L9</f>
        <v>888.43250000000012</v>
      </c>
      <c r="S9" s="17">
        <v>888.43250000000012</v>
      </c>
      <c r="T9" s="17">
        <v>0</v>
      </c>
      <c r="U9" s="17">
        <v>0</v>
      </c>
      <c r="V9" s="17">
        <v>0</v>
      </c>
      <c r="W9" s="17">
        <v>0</v>
      </c>
      <c r="X9" s="18"/>
      <c r="Y9" s="37"/>
      <c r="Z9" s="37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117.49</v>
      </c>
      <c r="M10" s="17">
        <v>117.49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37"/>
      <c r="Z10" s="37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43.36</v>
      </c>
      <c r="M12" s="22">
        <v>43.36</v>
      </c>
      <c r="N12" s="22">
        <v>0</v>
      </c>
      <c r="O12" s="22">
        <v>251.43</v>
      </c>
      <c r="P12" s="22">
        <v>251.43</v>
      </c>
      <c r="Q12" s="22">
        <v>0</v>
      </c>
      <c r="R12" s="22">
        <v>136</v>
      </c>
      <c r="S12" s="22">
        <v>136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13.14</v>
      </c>
      <c r="D13" s="22">
        <v>35</v>
      </c>
      <c r="E13" s="22">
        <v>593.58000000000004</v>
      </c>
      <c r="F13" s="22">
        <v>12.59</v>
      </c>
      <c r="G13" s="22">
        <v>0</v>
      </c>
      <c r="H13" s="22">
        <v>208.73</v>
      </c>
      <c r="I13" s="22">
        <v>5.38</v>
      </c>
      <c r="J13" s="22">
        <v>4</v>
      </c>
      <c r="K13" s="22">
        <v>149.4</v>
      </c>
      <c r="L13" s="22">
        <v>97.87</v>
      </c>
      <c r="M13" s="22">
        <v>33.86</v>
      </c>
      <c r="N13" s="22">
        <v>64.010000000000005</v>
      </c>
      <c r="O13" s="22">
        <v>85.28</v>
      </c>
      <c r="P13" s="22">
        <v>21.25</v>
      </c>
      <c r="Q13" s="22">
        <v>64.03</v>
      </c>
      <c r="R13" s="22">
        <v>271.02999999999997</v>
      </c>
      <c r="S13" s="22">
        <v>142.75</v>
      </c>
      <c r="T13" s="22">
        <v>128.28</v>
      </c>
      <c r="U13" s="22">
        <v>8.74</v>
      </c>
      <c r="V13" s="22">
        <v>7.15</v>
      </c>
      <c r="W13" s="23">
        <v>29.23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7</v>
      </c>
      <c r="D14" s="22">
        <v>6</v>
      </c>
      <c r="E14" s="22">
        <v>96</v>
      </c>
      <c r="F14" s="22">
        <v>8</v>
      </c>
      <c r="G14" s="22">
        <v>9</v>
      </c>
      <c r="H14" s="22">
        <v>66</v>
      </c>
      <c r="I14" s="22">
        <v>6</v>
      </c>
      <c r="J14" s="22">
        <v>5</v>
      </c>
      <c r="K14" s="22">
        <v>98</v>
      </c>
      <c r="L14" s="22">
        <v>25</v>
      </c>
      <c r="M14" s="22">
        <v>11</v>
      </c>
      <c r="N14" s="22">
        <v>14</v>
      </c>
      <c r="O14" s="22">
        <v>29</v>
      </c>
      <c r="P14" s="22">
        <v>13</v>
      </c>
      <c r="Q14" s="22">
        <v>16</v>
      </c>
      <c r="R14" s="22">
        <v>102</v>
      </c>
      <c r="S14" s="22">
        <v>56</v>
      </c>
      <c r="T14" s="22">
        <v>46</v>
      </c>
      <c r="U14" s="22">
        <v>3.8</v>
      </c>
      <c r="V14" s="22">
        <v>4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33</v>
      </c>
      <c r="C15" s="22">
        <v>4.05</v>
      </c>
      <c r="D15" s="22">
        <v>0</v>
      </c>
      <c r="E15" s="22">
        <v>43.87</v>
      </c>
      <c r="F15" s="22">
        <v>20</v>
      </c>
      <c r="G15" s="22">
        <v>25</v>
      </c>
      <c r="H15" s="22">
        <v>10.39</v>
      </c>
      <c r="I15" s="22">
        <v>5.5</v>
      </c>
      <c r="J15" s="22">
        <v>0</v>
      </c>
      <c r="K15" s="22">
        <v>57.04</v>
      </c>
      <c r="L15" s="22">
        <v>19.45</v>
      </c>
      <c r="M15" s="22">
        <v>4.8600000000000003</v>
      </c>
      <c r="N15" s="22">
        <v>14.59</v>
      </c>
      <c r="O15" s="22">
        <v>14.930000000000001</v>
      </c>
      <c r="P15" s="22">
        <v>3.97</v>
      </c>
      <c r="Q15" s="22">
        <v>10.96</v>
      </c>
      <c r="R15" s="22">
        <v>54.58</v>
      </c>
      <c r="S15" s="22">
        <v>29.09</v>
      </c>
      <c r="T15" s="22">
        <v>25.49</v>
      </c>
      <c r="U15" s="22">
        <v>0.02</v>
      </c>
      <c r="V15" s="22">
        <v>0.06</v>
      </c>
      <c r="W15" s="22">
        <v>0.56999999999999995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>
      <c r="A16" s="19">
        <v>6</v>
      </c>
      <c r="B16" s="26" t="s">
        <v>25</v>
      </c>
      <c r="C16" s="22">
        <v>2</v>
      </c>
      <c r="D16" s="22">
        <v>1</v>
      </c>
      <c r="E16" s="22">
        <v>11.5</v>
      </c>
      <c r="F16" s="26">
        <v>0.5</v>
      </c>
      <c r="G16" s="26">
        <v>0.5</v>
      </c>
      <c r="H16" s="26">
        <v>5.85</v>
      </c>
      <c r="I16" s="22">
        <v>1.5</v>
      </c>
      <c r="J16" s="22">
        <v>2</v>
      </c>
      <c r="K16" s="22">
        <v>9.6</v>
      </c>
      <c r="L16" s="22">
        <v>14</v>
      </c>
      <c r="M16" s="22">
        <v>6</v>
      </c>
      <c r="N16" s="22">
        <v>8</v>
      </c>
      <c r="O16" s="22">
        <v>15</v>
      </c>
      <c r="P16" s="22">
        <v>7</v>
      </c>
      <c r="Q16" s="22">
        <v>8</v>
      </c>
      <c r="R16" s="22">
        <v>63.1</v>
      </c>
      <c r="S16" s="22">
        <v>33.700000000000003</v>
      </c>
      <c r="T16" s="22">
        <v>29.4</v>
      </c>
      <c r="U16" s="22">
        <v>2.5</v>
      </c>
      <c r="V16" s="22">
        <v>2.5</v>
      </c>
      <c r="W16" s="23">
        <v>4.2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34</v>
      </c>
      <c r="C17" s="22">
        <v>2.1</v>
      </c>
      <c r="D17" s="22">
        <v>0</v>
      </c>
      <c r="E17" s="22">
        <v>116.5</v>
      </c>
      <c r="F17" s="22">
        <v>1.2</v>
      </c>
      <c r="G17" s="22">
        <v>0</v>
      </c>
      <c r="H17" s="22">
        <v>110.3</v>
      </c>
      <c r="I17" s="22">
        <v>0.6</v>
      </c>
      <c r="J17" s="22">
        <v>0</v>
      </c>
      <c r="K17" s="22">
        <v>66.400000000000006</v>
      </c>
      <c r="L17" s="22">
        <v>38.5</v>
      </c>
      <c r="M17" s="22">
        <v>25.2</v>
      </c>
      <c r="N17" s="22">
        <v>13.3</v>
      </c>
      <c r="O17" s="22">
        <v>29.9</v>
      </c>
      <c r="P17" s="22">
        <v>18.7</v>
      </c>
      <c r="Q17" s="22">
        <v>11.2</v>
      </c>
      <c r="R17" s="22">
        <v>29.5</v>
      </c>
      <c r="S17" s="22">
        <v>14.4</v>
      </c>
      <c r="T17" s="22">
        <v>15.1</v>
      </c>
      <c r="U17" s="22">
        <v>1.3</v>
      </c>
      <c r="V17" s="22">
        <v>3.9</v>
      </c>
      <c r="W17" s="23">
        <v>8.6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42</v>
      </c>
      <c r="C18" s="22">
        <v>6.7</v>
      </c>
      <c r="D18" s="22">
        <v>0</v>
      </c>
      <c r="E18" s="22">
        <v>55.4</v>
      </c>
      <c r="F18" s="22">
        <v>3.6</v>
      </c>
      <c r="G18" s="22">
        <v>0</v>
      </c>
      <c r="H18" s="22">
        <v>44.6</v>
      </c>
      <c r="I18" s="22">
        <v>2.8</v>
      </c>
      <c r="J18" s="22">
        <v>0</v>
      </c>
      <c r="K18" s="22">
        <v>35</v>
      </c>
      <c r="L18" s="22">
        <v>38</v>
      </c>
      <c r="M18" s="22">
        <v>19.600000000000001</v>
      </c>
      <c r="N18" s="22">
        <v>18.399999999999999</v>
      </c>
      <c r="O18" s="22">
        <v>0</v>
      </c>
      <c r="P18" s="22">
        <v>0</v>
      </c>
      <c r="Q18" s="22">
        <v>0</v>
      </c>
      <c r="R18" s="22">
        <v>430.20000000000005</v>
      </c>
      <c r="S18" s="22">
        <v>163.4</v>
      </c>
      <c r="T18" s="22">
        <v>266.8</v>
      </c>
      <c r="U18" s="22">
        <v>0</v>
      </c>
      <c r="V18" s="22">
        <v>0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>
      <c r="A19" s="19">
        <v>9</v>
      </c>
      <c r="B19" s="26" t="s">
        <v>27</v>
      </c>
      <c r="C19" s="22">
        <v>0</v>
      </c>
      <c r="D19" s="22">
        <v>0</v>
      </c>
      <c r="E19" s="22">
        <v>30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3</v>
      </c>
      <c r="M19" s="22">
        <v>0.3</v>
      </c>
      <c r="N19" s="22">
        <v>2.7</v>
      </c>
      <c r="O19" s="22">
        <v>23</v>
      </c>
      <c r="P19" s="22">
        <v>2.2999999999999998</v>
      </c>
      <c r="Q19" s="22">
        <v>20.7</v>
      </c>
      <c r="R19" s="22">
        <v>24.9</v>
      </c>
      <c r="S19" s="22">
        <v>2.5</v>
      </c>
      <c r="T19" s="22">
        <v>22.4</v>
      </c>
      <c r="U19" s="22">
        <v>0</v>
      </c>
      <c r="V19" s="22">
        <v>0</v>
      </c>
      <c r="W19" s="23">
        <v>14.9</v>
      </c>
      <c r="X19" s="21" t="s">
        <v>40</v>
      </c>
      <c r="Y19" s="37"/>
      <c r="Z19" s="37"/>
    </row>
    <row r="20" spans="1:26" s="2" customFormat="1" ht="30.95" customHeight="1">
      <c r="A20" s="19">
        <v>10</v>
      </c>
      <c r="B20" s="26" t="s">
        <v>24</v>
      </c>
      <c r="C20" s="25">
        <v>3</v>
      </c>
      <c r="D20" s="25">
        <v>0</v>
      </c>
      <c r="E20" s="22">
        <v>47</v>
      </c>
      <c r="F20" s="25">
        <v>3</v>
      </c>
      <c r="G20" s="25">
        <v>0</v>
      </c>
      <c r="H20" s="25">
        <v>41</v>
      </c>
      <c r="I20" s="25">
        <v>4</v>
      </c>
      <c r="J20" s="25">
        <v>0</v>
      </c>
      <c r="K20" s="22">
        <v>79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5">
        <v>1</v>
      </c>
      <c r="W20" s="23">
        <v>0</v>
      </c>
      <c r="X20" s="21" t="s">
        <v>20</v>
      </c>
      <c r="Y20" s="37"/>
      <c r="Z20" s="37"/>
    </row>
    <row r="21" spans="1:26" s="2" customFormat="1" ht="30.95" customHeight="1">
      <c r="A21" s="19">
        <v>11</v>
      </c>
      <c r="B21" s="26" t="s">
        <v>29</v>
      </c>
      <c r="C21" s="25">
        <v>7.6</v>
      </c>
      <c r="D21" s="25">
        <v>0</v>
      </c>
      <c r="E21" s="22">
        <v>5.7</v>
      </c>
      <c r="F21" s="25">
        <v>13.5</v>
      </c>
      <c r="G21" s="25">
        <v>0</v>
      </c>
      <c r="H21" s="25">
        <v>40.5</v>
      </c>
      <c r="I21" s="25">
        <v>6.3</v>
      </c>
      <c r="J21" s="25">
        <v>0</v>
      </c>
      <c r="K21" s="22">
        <v>4.3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7"/>
      <c r="Z21" s="37"/>
    </row>
    <row r="22" spans="1:26" s="2" customFormat="1" ht="30.95" customHeight="1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101.41</v>
      </c>
      <c r="V22" s="22">
        <v>133.87</v>
      </c>
      <c r="W22" s="23">
        <v>2685.4</v>
      </c>
      <c r="X22" s="21" t="s">
        <v>20</v>
      </c>
      <c r="Y22" s="37"/>
      <c r="Z22" s="37"/>
    </row>
    <row r="23" spans="1:26" s="2" customFormat="1" ht="30.95" customHeight="1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26</v>
      </c>
      <c r="V23" s="22">
        <v>22</v>
      </c>
      <c r="W23" s="22">
        <v>2010</v>
      </c>
      <c r="X23" s="21" t="s">
        <v>40</v>
      </c>
      <c r="Y23" s="37"/>
      <c r="Z23" s="37"/>
    </row>
    <row r="24" spans="1:26" s="2" customFormat="1" ht="30.95" customHeight="1">
      <c r="A24" s="19">
        <v>14</v>
      </c>
      <c r="B24" s="26" t="s">
        <v>31</v>
      </c>
      <c r="C24" s="22">
        <v>50</v>
      </c>
      <c r="D24" s="22">
        <v>60</v>
      </c>
      <c r="E24" s="22">
        <v>100</v>
      </c>
      <c r="F24" s="22">
        <v>50</v>
      </c>
      <c r="G24" s="22">
        <v>30</v>
      </c>
      <c r="H24" s="22">
        <v>150</v>
      </c>
      <c r="I24" s="22">
        <v>60</v>
      </c>
      <c r="J24" s="22">
        <v>350</v>
      </c>
      <c r="K24" s="22">
        <v>700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16</v>
      </c>
      <c r="V24" s="22">
        <v>15</v>
      </c>
      <c r="W24" s="22">
        <v>1290</v>
      </c>
      <c r="X24" s="21" t="s">
        <v>20</v>
      </c>
      <c r="Y24" s="37"/>
      <c r="Z24" s="37"/>
    </row>
    <row r="25" spans="1:26" s="2" customFormat="1" ht="30.95" customHeight="1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37"/>
      <c r="Z25" s="37"/>
    </row>
    <row r="26" spans="1:26" s="2" customFormat="1" ht="30.95" customHeight="1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7"/>
      <c r="Z26" s="37"/>
    </row>
    <row r="27" spans="1:26" s="2" customFormat="1" ht="30.95" customHeight="1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67</v>
      </c>
      <c r="Y27" s="37"/>
      <c r="Z27" s="37"/>
    </row>
    <row r="28" spans="1:26" s="2" customFormat="1" ht="30.95" customHeight="1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7"/>
      <c r="Z28" s="37"/>
    </row>
    <row r="29" spans="1:26" s="2" customFormat="1" ht="30.95" customHeight="1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7"/>
      <c r="Z29" s="37"/>
    </row>
    <row r="30" spans="1:26" s="3" customFormat="1" ht="29.25" customHeight="1">
      <c r="A30" s="7"/>
      <c r="B30" s="11" t="s">
        <v>38</v>
      </c>
      <c r="C30" s="13">
        <f t="shared" ref="C30:W30" si="0">SUM(C8:C29)</f>
        <v>95.59</v>
      </c>
      <c r="D30" s="13">
        <f t="shared" si="0"/>
        <v>102</v>
      </c>
      <c r="E30" s="14">
        <f t="shared" si="0"/>
        <v>1099.5500000000002</v>
      </c>
      <c r="F30" s="13">
        <f t="shared" si="0"/>
        <v>112.39000000000001</v>
      </c>
      <c r="G30" s="13">
        <f t="shared" si="0"/>
        <v>64.5</v>
      </c>
      <c r="H30" s="14">
        <f t="shared" si="0"/>
        <v>714.67000000000007</v>
      </c>
      <c r="I30" s="13">
        <f t="shared" si="0"/>
        <v>92.08</v>
      </c>
      <c r="J30" s="13">
        <f t="shared" si="0"/>
        <v>361</v>
      </c>
      <c r="K30" s="14">
        <f t="shared" si="0"/>
        <v>1295.8400000000001</v>
      </c>
      <c r="L30" s="14">
        <f t="shared" si="0"/>
        <v>525.17000000000007</v>
      </c>
      <c r="M30" s="33">
        <f t="shared" si="0"/>
        <v>390.17000000000007</v>
      </c>
      <c r="N30" s="33">
        <f t="shared" si="0"/>
        <v>135</v>
      </c>
      <c r="O30" s="14">
        <f t="shared" si="0"/>
        <v>576.84</v>
      </c>
      <c r="P30" s="33">
        <f t="shared" si="0"/>
        <v>445.95000000000005</v>
      </c>
      <c r="Q30" s="33">
        <f t="shared" si="0"/>
        <v>130.89000000000001</v>
      </c>
      <c r="R30" s="14">
        <f t="shared" si="0"/>
        <v>2371.9725000000003</v>
      </c>
      <c r="S30" s="13">
        <f t="shared" si="0"/>
        <v>1838.5025000000003</v>
      </c>
      <c r="T30" s="13">
        <f t="shared" si="0"/>
        <v>533.47</v>
      </c>
      <c r="U30" s="13">
        <f t="shared" si="0"/>
        <v>160.76999999999998</v>
      </c>
      <c r="V30" s="13">
        <f t="shared" si="0"/>
        <v>189.48000000000002</v>
      </c>
      <c r="W30" s="14">
        <f t="shared" si="0"/>
        <v>6048.9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31"/>
  <sheetViews>
    <sheetView workbookViewId="0">
      <selection activeCell="D10" sqref="D10:L10"/>
    </sheetView>
  </sheetViews>
  <sheetFormatPr defaultRowHeight="13.5"/>
  <cols>
    <col min="4" max="4" width="15.25" customWidth="1"/>
    <col min="8" max="8" width="16" customWidth="1"/>
  </cols>
  <sheetData>
    <row r="8" spans="3:11">
      <c r="C8" s="36" t="s">
        <v>70</v>
      </c>
    </row>
    <row r="10" spans="3:11">
      <c r="D10">
        <v>428</v>
      </c>
      <c r="E10" t="s">
        <v>58</v>
      </c>
      <c r="F10" t="s">
        <v>59</v>
      </c>
      <c r="G10" t="s">
        <v>60</v>
      </c>
      <c r="H10" t="s">
        <v>61</v>
      </c>
      <c r="J10" t="s">
        <v>62</v>
      </c>
      <c r="K10" t="s">
        <v>68</v>
      </c>
    </row>
    <row r="11" spans="3:11">
      <c r="D11" t="s">
        <v>19</v>
      </c>
      <c r="E11">
        <v>0</v>
      </c>
      <c r="F11">
        <v>0</v>
      </c>
      <c r="G11">
        <v>0</v>
      </c>
      <c r="H11" s="38">
        <f>E11+F11-G11</f>
        <v>0</v>
      </c>
      <c r="J11">
        <v>0</v>
      </c>
      <c r="K11">
        <f>H11-J11</f>
        <v>0</v>
      </c>
    </row>
    <row r="12" spans="3:11">
      <c r="D12" t="s">
        <v>21</v>
      </c>
      <c r="E12">
        <v>166</v>
      </c>
      <c r="F12" s="34">
        <f>251.43-238.07</f>
        <v>13.360000000000014</v>
      </c>
      <c r="G12">
        <v>43.36</v>
      </c>
      <c r="H12" s="38">
        <f t="shared" ref="H12:H19" si="0">E12+F12-G12</f>
        <v>136</v>
      </c>
      <c r="J12">
        <v>136</v>
      </c>
      <c r="K12" s="34">
        <f t="shared" ref="K12:K19" si="1">H12-J12</f>
        <v>0</v>
      </c>
    </row>
    <row r="13" spans="3:11">
      <c r="D13" t="s">
        <v>23</v>
      </c>
      <c r="E13">
        <v>281.78599999999994</v>
      </c>
      <c r="F13">
        <v>85.28</v>
      </c>
      <c r="G13">
        <v>97.87</v>
      </c>
      <c r="H13" s="38">
        <f t="shared" si="0"/>
        <v>269.19599999999991</v>
      </c>
      <c r="J13">
        <v>271.02999999999997</v>
      </c>
      <c r="K13">
        <f t="shared" si="1"/>
        <v>-1.83400000000006</v>
      </c>
    </row>
    <row r="14" spans="3:11">
      <c r="D14" t="s">
        <v>30</v>
      </c>
      <c r="E14">
        <v>99</v>
      </c>
      <c r="F14">
        <v>29</v>
      </c>
      <c r="G14" s="34">
        <v>26</v>
      </c>
      <c r="H14" s="38">
        <f t="shared" si="0"/>
        <v>102</v>
      </c>
      <c r="J14">
        <v>102</v>
      </c>
      <c r="K14" s="34">
        <f t="shared" si="1"/>
        <v>0</v>
      </c>
    </row>
    <row r="15" spans="3:11">
      <c r="D15" t="s">
        <v>25</v>
      </c>
      <c r="E15">
        <v>57.099999999999994</v>
      </c>
      <c r="F15">
        <v>15</v>
      </c>
      <c r="G15" s="34">
        <v>9</v>
      </c>
      <c r="H15" s="38">
        <f>E15+F15-G15</f>
        <v>63.099999999999994</v>
      </c>
      <c r="J15">
        <v>63.1</v>
      </c>
      <c r="K15" s="34">
        <f>H15-J15</f>
        <v>0</v>
      </c>
    </row>
    <row r="16" spans="3:11">
      <c r="D16" t="s">
        <v>33</v>
      </c>
      <c r="E16">
        <v>58.510408600000005</v>
      </c>
      <c r="F16">
        <v>14.930000000000001</v>
      </c>
      <c r="G16">
        <v>19.45</v>
      </c>
      <c r="H16" s="38">
        <f t="shared" si="0"/>
        <v>53.990408600000009</v>
      </c>
      <c r="J16">
        <v>54.58</v>
      </c>
      <c r="K16">
        <f t="shared" si="1"/>
        <v>-0.58959139999998911</v>
      </c>
    </row>
    <row r="17" spans="3:11">
      <c r="D17" t="s">
        <v>34</v>
      </c>
      <c r="E17">
        <v>37.799341999999989</v>
      </c>
      <c r="F17">
        <v>29.9</v>
      </c>
      <c r="G17">
        <v>38.5</v>
      </c>
      <c r="H17" s="38">
        <f t="shared" si="0"/>
        <v>29.199341999999987</v>
      </c>
      <c r="J17">
        <v>29.5</v>
      </c>
      <c r="K17">
        <f t="shared" si="1"/>
        <v>-0.30065800000001275</v>
      </c>
    </row>
    <row r="18" spans="3:11">
      <c r="D18" s="39" t="s">
        <v>73</v>
      </c>
      <c r="E18">
        <v>4.9000000000000004</v>
      </c>
      <c r="F18">
        <v>23</v>
      </c>
      <c r="G18">
        <v>3</v>
      </c>
      <c r="H18" s="38">
        <f t="shared" si="0"/>
        <v>24.9</v>
      </c>
      <c r="J18">
        <v>24.9</v>
      </c>
      <c r="K18">
        <f t="shared" si="1"/>
        <v>0</v>
      </c>
    </row>
    <row r="19" spans="3:11">
      <c r="D19" t="s">
        <v>66</v>
      </c>
      <c r="E19">
        <v>491.00000000000006</v>
      </c>
      <c r="F19">
        <v>0</v>
      </c>
      <c r="G19" s="34">
        <f>38+22.8</f>
        <v>60.8</v>
      </c>
      <c r="H19" s="38">
        <f t="shared" si="0"/>
        <v>430.20000000000005</v>
      </c>
      <c r="J19">
        <v>430.20000000000005</v>
      </c>
      <c r="K19" s="34">
        <f t="shared" si="1"/>
        <v>0</v>
      </c>
    </row>
    <row r="22" spans="3:11">
      <c r="C22" s="36" t="s">
        <v>69</v>
      </c>
    </row>
    <row r="23" spans="3:11">
      <c r="D23">
        <v>428</v>
      </c>
      <c r="E23" t="s">
        <v>58</v>
      </c>
      <c r="F23" t="s">
        <v>59</v>
      </c>
      <c r="G23" t="s">
        <v>60</v>
      </c>
      <c r="H23" t="s">
        <v>61</v>
      </c>
      <c r="J23" t="s">
        <v>62</v>
      </c>
      <c r="K23" t="s">
        <v>68</v>
      </c>
    </row>
    <row r="24" spans="3:11">
      <c r="D24" t="s">
        <v>19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</row>
    <row r="25" spans="3:11">
      <c r="D25" t="s">
        <v>21</v>
      </c>
      <c r="E25">
        <v>166</v>
      </c>
      <c r="F25" s="34">
        <v>251.43</v>
      </c>
      <c r="G25">
        <v>43.36</v>
      </c>
      <c r="H25">
        <v>374.07</v>
      </c>
      <c r="J25">
        <v>136</v>
      </c>
      <c r="K25" s="34">
        <v>238.07</v>
      </c>
    </row>
    <row r="26" spans="3:11">
      <c r="D26" t="s">
        <v>23</v>
      </c>
      <c r="E26">
        <v>281.78599999999994</v>
      </c>
      <c r="F26">
        <v>85.28</v>
      </c>
      <c r="G26">
        <v>97.87</v>
      </c>
      <c r="H26">
        <v>269.19599999999991</v>
      </c>
      <c r="J26">
        <v>271.02999999999997</v>
      </c>
      <c r="K26" s="34">
        <v>-1.83400000000006</v>
      </c>
    </row>
    <row r="27" spans="3:11">
      <c r="D27" t="s">
        <v>30</v>
      </c>
      <c r="E27">
        <v>99</v>
      </c>
      <c r="F27">
        <v>29</v>
      </c>
      <c r="G27">
        <v>25</v>
      </c>
      <c r="H27">
        <v>103</v>
      </c>
      <c r="J27">
        <v>102</v>
      </c>
      <c r="K27" s="34">
        <v>1</v>
      </c>
    </row>
    <row r="28" spans="3:11">
      <c r="D28" t="s">
        <v>25</v>
      </c>
      <c r="E28">
        <v>57.099999999999994</v>
      </c>
      <c r="F28">
        <v>15</v>
      </c>
      <c r="G28">
        <v>14</v>
      </c>
      <c r="H28">
        <v>58.099999999999994</v>
      </c>
      <c r="J28">
        <v>63.1</v>
      </c>
      <c r="K28" s="34">
        <v>-5.0000000000000071</v>
      </c>
    </row>
    <row r="29" spans="3:11">
      <c r="D29" t="s">
        <v>33</v>
      </c>
      <c r="E29">
        <v>58.510408600000005</v>
      </c>
      <c r="F29">
        <v>14.930000000000001</v>
      </c>
      <c r="G29">
        <v>19.45</v>
      </c>
      <c r="H29">
        <v>53.990408600000009</v>
      </c>
      <c r="J29">
        <v>54.58</v>
      </c>
      <c r="K29">
        <v>-0.58959139999998911</v>
      </c>
    </row>
    <row r="30" spans="3:11">
      <c r="D30" t="s">
        <v>34</v>
      </c>
      <c r="E30">
        <v>37.799341999999989</v>
      </c>
      <c r="F30">
        <v>29.9</v>
      </c>
      <c r="G30">
        <v>38.5</v>
      </c>
      <c r="H30">
        <v>29.199341999999987</v>
      </c>
      <c r="J30">
        <v>29.5</v>
      </c>
      <c r="K30">
        <v>-0.30065800000001275</v>
      </c>
    </row>
    <row r="31" spans="3:11">
      <c r="D31" t="s">
        <v>66</v>
      </c>
      <c r="E31">
        <v>491.00000000000006</v>
      </c>
      <c r="F31">
        <v>0</v>
      </c>
      <c r="G31">
        <v>38</v>
      </c>
      <c r="H31">
        <v>453.00000000000006</v>
      </c>
      <c r="J31">
        <v>430.20000000000005</v>
      </c>
      <c r="K31" s="34">
        <v>22.800000000000011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A20" sqref="A20:XFD20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f>181.75+17.99</f>
        <v>199.74</v>
      </c>
      <c r="M8" s="17">
        <v>199.74</v>
      </c>
      <c r="N8" s="17">
        <v>0</v>
      </c>
      <c r="O8" s="17">
        <v>236.71</v>
      </c>
      <c r="P8" s="17">
        <v>236.71</v>
      </c>
      <c r="Q8" s="17">
        <v>0</v>
      </c>
      <c r="R8" s="17">
        <f>335.26+O8-L8</f>
        <v>372.23</v>
      </c>
      <c r="S8" s="17">
        <v>372.23</v>
      </c>
      <c r="T8" s="17">
        <v>0</v>
      </c>
      <c r="U8" s="17">
        <v>0</v>
      </c>
      <c r="V8" s="17">
        <v>0</v>
      </c>
      <c r="W8" s="17">
        <v>0</v>
      </c>
      <c r="X8" s="18"/>
      <c r="Y8" s="35"/>
      <c r="Z8" s="35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158.54999999999998</v>
      </c>
      <c r="M9" s="17">
        <v>158.54999999999998</v>
      </c>
      <c r="N9" s="17">
        <v>0</v>
      </c>
      <c r="O9" s="17">
        <v>159.33999999999997</v>
      </c>
      <c r="P9" s="17">
        <v>159.33999999999997</v>
      </c>
      <c r="Q9" s="17">
        <v>0</v>
      </c>
      <c r="R9" s="17">
        <f>887.8425+O9-L9</f>
        <v>888.63249999999994</v>
      </c>
      <c r="S9" s="17">
        <v>888.63249999999994</v>
      </c>
      <c r="T9" s="17">
        <v>0</v>
      </c>
      <c r="U9" s="17">
        <v>0</v>
      </c>
      <c r="V9" s="17">
        <v>0</v>
      </c>
      <c r="W9" s="17">
        <v>0</v>
      </c>
      <c r="X9" s="18"/>
      <c r="Y9" s="35"/>
      <c r="Z9" s="35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100</v>
      </c>
      <c r="M10" s="17">
        <v>100</v>
      </c>
      <c r="N10" s="17">
        <v>0</v>
      </c>
      <c r="O10" s="17">
        <v>0</v>
      </c>
      <c r="P10" s="17">
        <v>0</v>
      </c>
      <c r="Q10" s="17">
        <v>0</v>
      </c>
      <c r="R10" s="17">
        <v>117.49</v>
      </c>
      <c r="S10" s="17">
        <v>117.49</v>
      </c>
      <c r="T10" s="17">
        <v>0</v>
      </c>
      <c r="U10" s="17">
        <v>0</v>
      </c>
      <c r="V10" s="17">
        <v>0</v>
      </c>
      <c r="W10" s="17">
        <v>0</v>
      </c>
      <c r="X10" s="18"/>
      <c r="Y10" s="35"/>
      <c r="Z10" s="35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48.42</v>
      </c>
      <c r="M12" s="22">
        <v>48.42</v>
      </c>
      <c r="N12" s="22">
        <v>0</v>
      </c>
      <c r="O12" s="22">
        <v>23.420000000000016</v>
      </c>
      <c r="P12" s="22">
        <v>23.420000000000016</v>
      </c>
      <c r="Q12" s="22">
        <v>0</v>
      </c>
      <c r="R12" s="22">
        <v>166</v>
      </c>
      <c r="S12" s="22">
        <v>166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9.92</v>
      </c>
      <c r="D13" s="22">
        <v>0</v>
      </c>
      <c r="E13" s="22">
        <v>573.33000000000004</v>
      </c>
      <c r="F13" s="22">
        <v>9.94</v>
      </c>
      <c r="G13" s="22">
        <v>0</v>
      </c>
      <c r="H13" s="22">
        <v>221.27</v>
      </c>
      <c r="I13" s="22">
        <v>2.98</v>
      </c>
      <c r="J13" s="22">
        <v>0</v>
      </c>
      <c r="K13" s="22">
        <v>150.88</v>
      </c>
      <c r="L13" s="22">
        <v>54.709999999999994</v>
      </c>
      <c r="M13" s="22">
        <v>18.34</v>
      </c>
      <c r="N13" s="22">
        <v>36.369999999999997</v>
      </c>
      <c r="O13" s="22">
        <v>40.71</v>
      </c>
      <c r="P13" s="22">
        <v>10.48</v>
      </c>
      <c r="Q13" s="22">
        <v>30.23</v>
      </c>
      <c r="R13" s="22">
        <v>281.78599999999994</v>
      </c>
      <c r="S13" s="22">
        <f>R13-T13</f>
        <v>153.17599999999993</v>
      </c>
      <c r="T13" s="22">
        <v>128.61000000000001</v>
      </c>
      <c r="U13" s="22">
        <v>19.190000000000001</v>
      </c>
      <c r="V13" s="22">
        <v>4.9800000000000004</v>
      </c>
      <c r="W13" s="23">
        <v>36.56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5</v>
      </c>
      <c r="D14" s="22">
        <v>6</v>
      </c>
      <c r="E14" s="22">
        <v>97</v>
      </c>
      <c r="F14" s="22">
        <v>7</v>
      </c>
      <c r="G14" s="22">
        <v>6</v>
      </c>
      <c r="H14" s="22">
        <v>65</v>
      </c>
      <c r="I14" s="22">
        <v>7</v>
      </c>
      <c r="J14" s="22">
        <v>8</v>
      </c>
      <c r="K14" s="22">
        <v>99</v>
      </c>
      <c r="L14" s="22">
        <v>27</v>
      </c>
      <c r="M14" s="22">
        <v>12</v>
      </c>
      <c r="N14" s="22">
        <v>15</v>
      </c>
      <c r="O14" s="22">
        <v>25</v>
      </c>
      <c r="P14" s="22">
        <v>11</v>
      </c>
      <c r="Q14" s="22">
        <v>14</v>
      </c>
      <c r="R14" s="22">
        <v>99</v>
      </c>
      <c r="S14" s="22">
        <f t="shared" ref="S14:S18" si="0">R14-T14</f>
        <v>54</v>
      </c>
      <c r="T14" s="22">
        <v>45</v>
      </c>
      <c r="U14" s="22">
        <v>3.2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33</v>
      </c>
      <c r="C15" s="22">
        <v>6.49</v>
      </c>
      <c r="D15" s="22">
        <v>0</v>
      </c>
      <c r="E15" s="22">
        <v>47.92</v>
      </c>
      <c r="F15" s="22">
        <v>2.4</v>
      </c>
      <c r="G15" s="22">
        <v>2.5</v>
      </c>
      <c r="H15" s="22">
        <v>5.39</v>
      </c>
      <c r="I15" s="22">
        <v>2.38</v>
      </c>
      <c r="J15" s="22">
        <v>0</v>
      </c>
      <c r="K15" s="22">
        <v>62.54</v>
      </c>
      <c r="L15" s="22">
        <v>10.879999999999999</v>
      </c>
      <c r="M15" s="22">
        <v>3.38</v>
      </c>
      <c r="N15" s="22">
        <v>7.5</v>
      </c>
      <c r="O15" s="22">
        <v>29</v>
      </c>
      <c r="P15" s="22">
        <v>14</v>
      </c>
      <c r="Q15" s="22">
        <v>15</v>
      </c>
      <c r="R15" s="22">
        <v>58.510408600000005</v>
      </c>
      <c r="S15" s="22">
        <f>R15-T15</f>
        <v>29.390408600000004</v>
      </c>
      <c r="T15" s="22">
        <v>29.12</v>
      </c>
      <c r="U15" s="22">
        <v>0.08</v>
      </c>
      <c r="V15" s="22">
        <v>0</v>
      </c>
      <c r="W15" s="22">
        <v>0.53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>
      <c r="A16" s="19">
        <v>6</v>
      </c>
      <c r="B16" s="26" t="s">
        <v>25</v>
      </c>
      <c r="C16" s="22">
        <v>2.1</v>
      </c>
      <c r="D16" s="22">
        <v>1.5</v>
      </c>
      <c r="E16" s="22">
        <v>12.5</v>
      </c>
      <c r="F16" s="26">
        <v>0.5</v>
      </c>
      <c r="G16" s="26">
        <v>0.5</v>
      </c>
      <c r="H16" s="26">
        <v>5.85</v>
      </c>
      <c r="I16" s="22">
        <v>1.2</v>
      </c>
      <c r="J16" s="22">
        <v>1.5</v>
      </c>
      <c r="K16" s="22">
        <v>9.1</v>
      </c>
      <c r="L16" s="22">
        <v>14.7</v>
      </c>
      <c r="M16" s="22">
        <v>6.8</v>
      </c>
      <c r="N16" s="22">
        <v>7.9</v>
      </c>
      <c r="O16" s="22">
        <v>13</v>
      </c>
      <c r="P16" s="22">
        <v>6</v>
      </c>
      <c r="Q16" s="22">
        <v>7</v>
      </c>
      <c r="R16" s="22">
        <v>57.099999999999994</v>
      </c>
      <c r="S16" s="22">
        <f t="shared" si="0"/>
        <v>27.699999999999996</v>
      </c>
      <c r="T16" s="22">
        <v>29.4</v>
      </c>
      <c r="U16" s="22">
        <v>2.6</v>
      </c>
      <c r="V16" s="22">
        <v>2.5</v>
      </c>
      <c r="W16" s="23">
        <v>4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34</v>
      </c>
      <c r="C17" s="22">
        <v>1.9</v>
      </c>
      <c r="D17" s="22">
        <v>1.4</v>
      </c>
      <c r="E17" s="22">
        <v>118.5</v>
      </c>
      <c r="F17" s="22">
        <v>1.9</v>
      </c>
      <c r="G17" s="22">
        <v>0</v>
      </c>
      <c r="H17" s="22">
        <v>111.7</v>
      </c>
      <c r="I17" s="22">
        <v>0.6</v>
      </c>
      <c r="J17" s="22">
        <v>0</v>
      </c>
      <c r="K17" s="22">
        <v>67</v>
      </c>
      <c r="L17" s="22">
        <v>34.6</v>
      </c>
      <c r="M17" s="22">
        <v>20.6</v>
      </c>
      <c r="N17" s="22">
        <v>14</v>
      </c>
      <c r="O17" s="22">
        <v>38.700000000000003</v>
      </c>
      <c r="P17" s="22">
        <v>26.6</v>
      </c>
      <c r="Q17" s="22">
        <v>12.1</v>
      </c>
      <c r="R17" s="22">
        <v>37.799341999999989</v>
      </c>
      <c r="S17" s="22">
        <f t="shared" si="0"/>
        <v>20.599341999999989</v>
      </c>
      <c r="T17" s="22">
        <v>17.2</v>
      </c>
      <c r="U17" s="22">
        <v>1.9</v>
      </c>
      <c r="V17" s="22">
        <v>1.2</v>
      </c>
      <c r="W17" s="23">
        <v>5.9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42</v>
      </c>
      <c r="C18" s="22">
        <v>9.6</v>
      </c>
      <c r="D18" s="22">
        <v>0</v>
      </c>
      <c r="E18" s="22">
        <v>62.1</v>
      </c>
      <c r="F18" s="22">
        <v>4.8</v>
      </c>
      <c r="G18" s="22">
        <v>0</v>
      </c>
      <c r="H18" s="22">
        <v>48.2</v>
      </c>
      <c r="I18" s="22">
        <v>3.6</v>
      </c>
      <c r="J18" s="22">
        <v>0</v>
      </c>
      <c r="K18" s="22">
        <v>37.799999999999997</v>
      </c>
      <c r="L18" s="22">
        <v>38.799999999999997</v>
      </c>
      <c r="M18" s="22">
        <v>18.399999999999999</v>
      </c>
      <c r="N18" s="22">
        <v>20.399999999999999</v>
      </c>
      <c r="O18" s="22">
        <v>0</v>
      </c>
      <c r="P18" s="22">
        <v>0</v>
      </c>
      <c r="Q18" s="22">
        <v>0</v>
      </c>
      <c r="R18" s="22">
        <v>491.00000000000006</v>
      </c>
      <c r="S18" s="22">
        <f t="shared" si="0"/>
        <v>205.80000000000007</v>
      </c>
      <c r="T18" s="22">
        <v>285.2</v>
      </c>
      <c r="U18" s="22">
        <v>2.2000000000000002</v>
      </c>
      <c r="V18" s="22">
        <v>2.2000000000000002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>
      <c r="A19" s="19">
        <v>9</v>
      </c>
      <c r="B19" s="26" t="s">
        <v>27</v>
      </c>
      <c r="C19" s="22">
        <v>0</v>
      </c>
      <c r="D19" s="22">
        <v>0</v>
      </c>
      <c r="E19" s="22">
        <v>20</v>
      </c>
      <c r="F19" s="22">
        <v>0</v>
      </c>
      <c r="G19" s="22">
        <v>0</v>
      </c>
      <c r="H19" s="22">
        <v>36</v>
      </c>
      <c r="I19" s="22">
        <v>0</v>
      </c>
      <c r="J19" s="22">
        <v>0</v>
      </c>
      <c r="K19" s="22">
        <v>97.1</v>
      </c>
      <c r="L19" s="22">
        <f>M19+N19</f>
        <v>3.6</v>
      </c>
      <c r="M19" s="22">
        <v>0.4</v>
      </c>
      <c r="N19" s="22">
        <v>3.2</v>
      </c>
      <c r="O19" s="22">
        <v>0</v>
      </c>
      <c r="P19" s="22">
        <v>0</v>
      </c>
      <c r="Q19" s="22">
        <v>0</v>
      </c>
      <c r="R19" s="22">
        <f>S19+T19</f>
        <v>2.3000000000000003</v>
      </c>
      <c r="S19" s="22">
        <v>0.2</v>
      </c>
      <c r="T19" s="22">
        <v>2.1</v>
      </c>
      <c r="U19" s="22">
        <v>0</v>
      </c>
      <c r="V19" s="22">
        <v>0</v>
      </c>
      <c r="W19" s="23">
        <v>14.9</v>
      </c>
      <c r="X19" s="21" t="s">
        <v>40</v>
      </c>
      <c r="Y19" s="35"/>
      <c r="Z19" s="35"/>
    </row>
    <row r="20" spans="1:26" s="2" customFormat="1" ht="30.95" customHeight="1">
      <c r="A20" s="19">
        <v>10</v>
      </c>
      <c r="B20" s="26" t="s">
        <v>24</v>
      </c>
      <c r="C20" s="25">
        <v>3</v>
      </c>
      <c r="D20" s="25">
        <v>0</v>
      </c>
      <c r="E20" s="22">
        <v>50</v>
      </c>
      <c r="F20" s="25">
        <v>3</v>
      </c>
      <c r="G20" s="25">
        <v>0</v>
      </c>
      <c r="H20" s="25">
        <v>44</v>
      </c>
      <c r="I20" s="25">
        <v>4</v>
      </c>
      <c r="J20" s="25">
        <v>0</v>
      </c>
      <c r="K20" s="22">
        <v>83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5">
        <v>2</v>
      </c>
      <c r="W20" s="23">
        <v>0</v>
      </c>
      <c r="X20" s="21" t="s">
        <v>20</v>
      </c>
      <c r="Y20" s="35"/>
      <c r="Z20" s="35"/>
    </row>
    <row r="21" spans="1:26" s="2" customFormat="1" ht="30.95" customHeight="1">
      <c r="A21" s="19">
        <v>11</v>
      </c>
      <c r="B21" s="26" t="s">
        <v>29</v>
      </c>
      <c r="C21" s="25">
        <v>11.2</v>
      </c>
      <c r="D21" s="25">
        <v>15</v>
      </c>
      <c r="E21" s="22">
        <v>13.3</v>
      </c>
      <c r="F21" s="25">
        <v>33</v>
      </c>
      <c r="G21" s="25">
        <v>23</v>
      </c>
      <c r="H21" s="25">
        <v>54</v>
      </c>
      <c r="I21" s="25">
        <v>15</v>
      </c>
      <c r="J21" s="25">
        <v>7.6</v>
      </c>
      <c r="K21" s="22">
        <v>10.6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5"/>
      <c r="Z21" s="35"/>
    </row>
    <row r="22" spans="1:26" s="2" customFormat="1" ht="30.95" customHeight="1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153.22999999999999</v>
      </c>
      <c r="V22" s="22">
        <v>128.51</v>
      </c>
      <c r="W22" s="23">
        <v>2686.01</v>
      </c>
      <c r="X22" s="21" t="s">
        <v>20</v>
      </c>
      <c r="Y22" s="35"/>
      <c r="Z22" s="35"/>
    </row>
    <row r="23" spans="1:26" s="2" customFormat="1" ht="30.95" customHeight="1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24</v>
      </c>
      <c r="V23" s="22">
        <v>26</v>
      </c>
      <c r="W23" s="22">
        <v>2010</v>
      </c>
      <c r="X23" s="21" t="s">
        <v>40</v>
      </c>
      <c r="Y23" s="35"/>
      <c r="Z23" s="35"/>
    </row>
    <row r="24" spans="1:26" s="2" customFormat="1" ht="30.95" customHeight="1">
      <c r="A24" s="19">
        <v>14</v>
      </c>
      <c r="B24" s="26" t="s">
        <v>31</v>
      </c>
      <c r="C24" s="22">
        <v>30</v>
      </c>
      <c r="D24" s="22">
        <v>66</v>
      </c>
      <c r="E24" s="22">
        <v>90</v>
      </c>
      <c r="F24" s="22">
        <v>20</v>
      </c>
      <c r="G24" s="22">
        <v>0</v>
      </c>
      <c r="H24" s="22">
        <v>50</v>
      </c>
      <c r="I24" s="22">
        <v>18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15</v>
      </c>
      <c r="V24" s="22">
        <v>20</v>
      </c>
      <c r="W24" s="22">
        <v>1100</v>
      </c>
      <c r="X24" s="21" t="s">
        <v>20</v>
      </c>
      <c r="Y24" s="35"/>
      <c r="Z24" s="35"/>
    </row>
    <row r="25" spans="1:26" s="2" customFormat="1" ht="30.95" customHeight="1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35"/>
      <c r="Z25" s="35"/>
    </row>
    <row r="26" spans="1:26" s="2" customFormat="1" ht="30.95" customHeight="1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5"/>
      <c r="Z26" s="35"/>
    </row>
    <row r="27" spans="1:26" s="2" customFormat="1" ht="30.95" customHeight="1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67</v>
      </c>
      <c r="Y27" s="35"/>
      <c r="Z27" s="35"/>
    </row>
    <row r="28" spans="1:26" s="2" customFormat="1" ht="30.95" customHeight="1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5"/>
      <c r="Z28" s="35"/>
    </row>
    <row r="29" spans="1:26" s="2" customFormat="1" ht="30.95" customHeight="1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5"/>
      <c r="Z29" s="35"/>
    </row>
    <row r="30" spans="1:26" s="3" customFormat="1" ht="29.25" customHeight="1">
      <c r="A30" s="7"/>
      <c r="B30" s="11" t="s">
        <v>38</v>
      </c>
      <c r="C30" s="13">
        <f t="shared" ref="C30:W30" si="1">SUM(C8:C29)</f>
        <v>79.209999999999994</v>
      </c>
      <c r="D30" s="13">
        <f t="shared" si="1"/>
        <v>89.9</v>
      </c>
      <c r="E30" s="14">
        <f t="shared" si="1"/>
        <v>1084.6500000000001</v>
      </c>
      <c r="F30" s="13">
        <f t="shared" si="1"/>
        <v>82.539999999999992</v>
      </c>
      <c r="G30" s="13">
        <f t="shared" si="1"/>
        <v>32</v>
      </c>
      <c r="H30" s="14">
        <f t="shared" si="1"/>
        <v>641.41</v>
      </c>
      <c r="I30" s="13">
        <f t="shared" si="1"/>
        <v>54.76</v>
      </c>
      <c r="J30" s="13">
        <f t="shared" si="1"/>
        <v>17.100000000000001</v>
      </c>
      <c r="K30" s="14">
        <f t="shared" si="1"/>
        <v>827.0200000000001</v>
      </c>
      <c r="L30" s="14">
        <f t="shared" si="1"/>
        <v>691</v>
      </c>
      <c r="M30" s="33">
        <f t="shared" si="1"/>
        <v>586.62999999999988</v>
      </c>
      <c r="N30" s="33">
        <f t="shared" si="1"/>
        <v>104.36999999999999</v>
      </c>
      <c r="O30" s="14">
        <f t="shared" si="1"/>
        <v>565.88</v>
      </c>
      <c r="P30" s="33">
        <f t="shared" si="1"/>
        <v>487.55</v>
      </c>
      <c r="Q30" s="33">
        <f t="shared" si="1"/>
        <v>78.33</v>
      </c>
      <c r="R30" s="14">
        <f t="shared" si="1"/>
        <v>2571.8482506</v>
      </c>
      <c r="S30" s="13">
        <f t="shared" si="1"/>
        <v>2035.2182506000001</v>
      </c>
      <c r="T30" s="13">
        <f t="shared" si="1"/>
        <v>536.63</v>
      </c>
      <c r="U30" s="13">
        <f t="shared" si="1"/>
        <v>222.39999999999998</v>
      </c>
      <c r="V30" s="13">
        <f t="shared" si="1"/>
        <v>190.39</v>
      </c>
      <c r="W30" s="14">
        <f t="shared" si="1"/>
        <v>5863.9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R14" sqref="R14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71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f>181.75+17.99</f>
        <v>199.74</v>
      </c>
      <c r="M8" s="17">
        <v>199.74</v>
      </c>
      <c r="N8" s="17">
        <v>0</v>
      </c>
      <c r="O8" s="17">
        <v>236.71</v>
      </c>
      <c r="P8" s="17">
        <v>236.71</v>
      </c>
      <c r="Q8" s="17">
        <v>0</v>
      </c>
      <c r="R8" s="17">
        <f>335.26+O8-L8</f>
        <v>372.23</v>
      </c>
      <c r="S8" s="17">
        <v>372.23</v>
      </c>
      <c r="T8" s="17">
        <v>0</v>
      </c>
      <c r="U8" s="17">
        <v>0</v>
      </c>
      <c r="V8" s="17">
        <v>0</v>
      </c>
      <c r="W8" s="17">
        <v>0</v>
      </c>
      <c r="X8" s="18"/>
      <c r="Y8" s="35"/>
      <c r="Z8" s="35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158.54999999999998</v>
      </c>
      <c r="M9" s="17">
        <v>158.54999999999998</v>
      </c>
      <c r="N9" s="17">
        <v>0</v>
      </c>
      <c r="O9" s="17">
        <v>159.33999999999997</v>
      </c>
      <c r="P9" s="17">
        <v>159.33999999999997</v>
      </c>
      <c r="Q9" s="17">
        <v>0</v>
      </c>
      <c r="R9" s="17">
        <f>887.8425+O9-L9</f>
        <v>888.63249999999994</v>
      </c>
      <c r="S9" s="17">
        <v>888.63249999999994</v>
      </c>
      <c r="T9" s="17">
        <v>0</v>
      </c>
      <c r="U9" s="17">
        <v>0</v>
      </c>
      <c r="V9" s="17">
        <v>0</v>
      </c>
      <c r="W9" s="17">
        <v>0</v>
      </c>
      <c r="X9" s="18"/>
      <c r="Y9" s="35"/>
      <c r="Z9" s="35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217.49</v>
      </c>
      <c r="S10" s="17">
        <v>217.49</v>
      </c>
      <c r="T10" s="17">
        <v>0</v>
      </c>
      <c r="U10" s="17">
        <v>0</v>
      </c>
      <c r="V10" s="17">
        <v>0</v>
      </c>
      <c r="W10" s="17">
        <v>0</v>
      </c>
      <c r="X10" s="18"/>
      <c r="Y10" s="35"/>
      <c r="Z10" s="35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48.42</v>
      </c>
      <c r="M12" s="22">
        <v>48.42</v>
      </c>
      <c r="N12" s="22">
        <v>0</v>
      </c>
      <c r="O12" s="22">
        <v>163.65</v>
      </c>
      <c r="P12" s="22">
        <v>163.65</v>
      </c>
      <c r="Q12" s="22">
        <v>0</v>
      </c>
      <c r="R12" s="22">
        <v>166</v>
      </c>
      <c r="S12" s="22">
        <v>166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9.92</v>
      </c>
      <c r="D13" s="22">
        <v>0</v>
      </c>
      <c r="E13" s="22">
        <v>573.33000000000004</v>
      </c>
      <c r="F13" s="22">
        <v>9.94</v>
      </c>
      <c r="G13" s="22">
        <v>0</v>
      </c>
      <c r="H13" s="22">
        <v>221.27</v>
      </c>
      <c r="I13" s="22">
        <v>2.98</v>
      </c>
      <c r="J13" s="22">
        <v>0</v>
      </c>
      <c r="K13" s="22">
        <v>150.88</v>
      </c>
      <c r="L13" s="22">
        <v>54.709999999999994</v>
      </c>
      <c r="M13" s="22">
        <v>18.34</v>
      </c>
      <c r="N13" s="22">
        <v>36.369999999999997</v>
      </c>
      <c r="O13" s="22">
        <v>40.71</v>
      </c>
      <c r="P13" s="22">
        <v>10.48</v>
      </c>
      <c r="Q13" s="22">
        <v>30.23</v>
      </c>
      <c r="R13" s="22">
        <v>288.24</v>
      </c>
      <c r="S13" s="22">
        <v>159.63</v>
      </c>
      <c r="T13" s="22">
        <v>128.61000000000001</v>
      </c>
      <c r="U13" s="22">
        <v>19.190000000000001</v>
      </c>
      <c r="V13" s="22">
        <v>4.9800000000000004</v>
      </c>
      <c r="W13" s="23">
        <v>36.56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5</v>
      </c>
      <c r="D14" s="22">
        <v>6</v>
      </c>
      <c r="E14" s="22">
        <v>97</v>
      </c>
      <c r="F14" s="22">
        <v>7</v>
      </c>
      <c r="G14" s="22">
        <v>6</v>
      </c>
      <c r="H14" s="22">
        <v>65</v>
      </c>
      <c r="I14" s="22">
        <v>7</v>
      </c>
      <c r="J14" s="22">
        <v>8</v>
      </c>
      <c r="K14" s="22">
        <v>99</v>
      </c>
      <c r="L14" s="22">
        <v>27</v>
      </c>
      <c r="M14" s="22">
        <v>12</v>
      </c>
      <c r="N14" s="22">
        <v>15</v>
      </c>
      <c r="O14" s="22">
        <v>25</v>
      </c>
      <c r="P14" s="22">
        <v>11</v>
      </c>
      <c r="Q14" s="22">
        <v>14</v>
      </c>
      <c r="R14" s="22">
        <v>99</v>
      </c>
      <c r="S14" s="22">
        <v>54</v>
      </c>
      <c r="T14" s="22">
        <v>45</v>
      </c>
      <c r="U14" s="22">
        <v>3.2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2.1</v>
      </c>
      <c r="D15" s="22">
        <v>1.5</v>
      </c>
      <c r="E15" s="22">
        <v>12.5</v>
      </c>
      <c r="F15" s="26">
        <v>0.5</v>
      </c>
      <c r="G15" s="26">
        <v>0.5</v>
      </c>
      <c r="H15" s="26">
        <v>5.85</v>
      </c>
      <c r="I15" s="22">
        <v>1.2</v>
      </c>
      <c r="J15" s="22">
        <v>1.5</v>
      </c>
      <c r="K15" s="22">
        <v>9.1</v>
      </c>
      <c r="L15" s="22">
        <v>14.7</v>
      </c>
      <c r="M15" s="22">
        <v>6.8</v>
      </c>
      <c r="N15" s="22">
        <v>7.9</v>
      </c>
      <c r="O15" s="22">
        <v>13</v>
      </c>
      <c r="P15" s="22">
        <v>6</v>
      </c>
      <c r="Q15" s="22">
        <v>7</v>
      </c>
      <c r="R15" s="22">
        <v>62.1</v>
      </c>
      <c r="S15" s="22">
        <v>32.700000000000003</v>
      </c>
      <c r="T15" s="22">
        <v>29.4</v>
      </c>
      <c r="U15" s="22">
        <v>2.6</v>
      </c>
      <c r="V15" s="22">
        <v>2.5</v>
      </c>
      <c r="W15" s="23">
        <v>4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33</v>
      </c>
      <c r="C16" s="22">
        <v>6.49</v>
      </c>
      <c r="D16" s="22">
        <v>0</v>
      </c>
      <c r="E16" s="22">
        <v>47.92</v>
      </c>
      <c r="F16" s="22">
        <v>2.4</v>
      </c>
      <c r="G16" s="22">
        <v>2.5</v>
      </c>
      <c r="H16" s="22">
        <v>5.39</v>
      </c>
      <c r="I16" s="22">
        <v>2.38</v>
      </c>
      <c r="J16" s="22">
        <v>0</v>
      </c>
      <c r="K16" s="22">
        <v>62.54</v>
      </c>
      <c r="L16" s="22">
        <v>10.879999999999999</v>
      </c>
      <c r="M16" s="22">
        <v>3.38</v>
      </c>
      <c r="N16" s="22">
        <v>7.5</v>
      </c>
      <c r="O16" s="22">
        <v>29</v>
      </c>
      <c r="P16" s="22">
        <v>14</v>
      </c>
      <c r="Q16" s="22">
        <v>15</v>
      </c>
      <c r="R16" s="22">
        <v>59.09</v>
      </c>
      <c r="S16" s="22">
        <v>29.97</v>
      </c>
      <c r="T16" s="22">
        <v>29.12</v>
      </c>
      <c r="U16" s="22">
        <v>0.08</v>
      </c>
      <c r="V16" s="22">
        <v>0</v>
      </c>
      <c r="W16" s="22">
        <v>0.53</v>
      </c>
      <c r="X16" s="21" t="s">
        <v>20</v>
      </c>
      <c r="Y16" s="29" t="s">
        <v>48</v>
      </c>
      <c r="Z16" s="29" t="s">
        <v>49</v>
      </c>
    </row>
    <row r="17" spans="1:26" s="2" customFormat="1" ht="30.95" customHeight="1">
      <c r="A17" s="19">
        <v>7</v>
      </c>
      <c r="B17" s="26" t="s">
        <v>34</v>
      </c>
      <c r="C17" s="22">
        <v>1.9</v>
      </c>
      <c r="D17" s="22">
        <v>1.4</v>
      </c>
      <c r="E17" s="22">
        <v>118.5</v>
      </c>
      <c r="F17" s="22">
        <v>1.9</v>
      </c>
      <c r="G17" s="22">
        <v>0</v>
      </c>
      <c r="H17" s="22">
        <v>111.7</v>
      </c>
      <c r="I17" s="22">
        <v>0.6</v>
      </c>
      <c r="J17" s="22">
        <v>0</v>
      </c>
      <c r="K17" s="22">
        <v>67</v>
      </c>
      <c r="L17" s="22">
        <v>34.6</v>
      </c>
      <c r="M17" s="22">
        <v>20.6</v>
      </c>
      <c r="N17" s="22">
        <v>14</v>
      </c>
      <c r="O17" s="22">
        <v>38.700000000000003</v>
      </c>
      <c r="P17" s="22">
        <v>26.6</v>
      </c>
      <c r="Q17" s="22">
        <v>12.1</v>
      </c>
      <c r="R17" s="22">
        <v>38</v>
      </c>
      <c r="S17" s="22">
        <v>20.8</v>
      </c>
      <c r="T17" s="22">
        <v>17.2</v>
      </c>
      <c r="U17" s="22">
        <v>1.9</v>
      </c>
      <c r="V17" s="22">
        <v>1.2</v>
      </c>
      <c r="W17" s="23">
        <v>5.9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>
      <c r="A18" s="19">
        <v>8</v>
      </c>
      <c r="B18" s="26" t="s">
        <v>42</v>
      </c>
      <c r="C18" s="22">
        <v>9.6</v>
      </c>
      <c r="D18" s="22">
        <v>0</v>
      </c>
      <c r="E18" s="22">
        <v>62.1</v>
      </c>
      <c r="F18" s="22">
        <v>4.8</v>
      </c>
      <c r="G18" s="22">
        <v>0</v>
      </c>
      <c r="H18" s="22">
        <v>48.2</v>
      </c>
      <c r="I18" s="22">
        <v>3.6</v>
      </c>
      <c r="J18" s="22">
        <v>0</v>
      </c>
      <c r="K18" s="22">
        <v>37.799999999999997</v>
      </c>
      <c r="L18" s="22">
        <v>38.799999999999997</v>
      </c>
      <c r="M18" s="22">
        <v>18.399999999999999</v>
      </c>
      <c r="N18" s="22">
        <v>20.399999999999999</v>
      </c>
      <c r="O18" s="22">
        <v>0</v>
      </c>
      <c r="P18" s="22">
        <v>0</v>
      </c>
      <c r="Q18" s="22">
        <v>0</v>
      </c>
      <c r="R18" s="22">
        <v>468.2</v>
      </c>
      <c r="S18" s="22">
        <v>183</v>
      </c>
      <c r="T18" s="22">
        <v>285.2</v>
      </c>
      <c r="U18" s="22">
        <v>2.2000000000000002</v>
      </c>
      <c r="V18" s="22">
        <v>2.2000000000000002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>
      <c r="A19" s="19">
        <v>9</v>
      </c>
      <c r="B19" s="26" t="s">
        <v>27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1" t="s">
        <v>40</v>
      </c>
      <c r="Y19" s="35"/>
      <c r="Z19" s="35"/>
    </row>
    <row r="20" spans="1:26" s="2" customFormat="1" ht="30.95" customHeight="1">
      <c r="A20" s="19">
        <v>10</v>
      </c>
      <c r="B20" s="26" t="s">
        <v>24</v>
      </c>
      <c r="C20" s="25">
        <v>3</v>
      </c>
      <c r="D20" s="25">
        <v>0</v>
      </c>
      <c r="E20" s="22">
        <v>50</v>
      </c>
      <c r="F20" s="25">
        <v>3</v>
      </c>
      <c r="G20" s="25">
        <v>0</v>
      </c>
      <c r="H20" s="25">
        <v>44</v>
      </c>
      <c r="I20" s="25">
        <v>4</v>
      </c>
      <c r="J20" s="25">
        <v>0</v>
      </c>
      <c r="K20" s="22">
        <v>83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5">
        <v>2</v>
      </c>
      <c r="W20" s="23">
        <v>0</v>
      </c>
      <c r="X20" s="21" t="s">
        <v>20</v>
      </c>
      <c r="Y20" s="35"/>
      <c r="Z20" s="35"/>
    </row>
    <row r="21" spans="1:26" s="2" customFormat="1" ht="30.95" customHeight="1">
      <c r="A21" s="19">
        <v>11</v>
      </c>
      <c r="B21" s="26" t="s">
        <v>29</v>
      </c>
      <c r="C21" s="25">
        <v>11.2</v>
      </c>
      <c r="D21" s="25">
        <v>15</v>
      </c>
      <c r="E21" s="22">
        <v>13.3</v>
      </c>
      <c r="F21" s="25">
        <v>33</v>
      </c>
      <c r="G21" s="25">
        <v>23</v>
      </c>
      <c r="H21" s="25">
        <v>54</v>
      </c>
      <c r="I21" s="25">
        <v>15</v>
      </c>
      <c r="J21" s="25">
        <v>7.6</v>
      </c>
      <c r="K21" s="22">
        <v>10.6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5"/>
      <c r="Z21" s="35"/>
    </row>
    <row r="22" spans="1:26" s="2" customFormat="1" ht="30.95" customHeight="1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153.22999999999999</v>
      </c>
      <c r="V22" s="22">
        <v>128.51</v>
      </c>
      <c r="W22" s="23">
        <v>2686.01</v>
      </c>
      <c r="X22" s="21" t="s">
        <v>20</v>
      </c>
      <c r="Y22" s="35"/>
      <c r="Z22" s="35"/>
    </row>
    <row r="23" spans="1:26" s="2" customFormat="1" ht="30.95" customHeight="1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24</v>
      </c>
      <c r="V23" s="22">
        <v>26</v>
      </c>
      <c r="W23" s="22">
        <v>2010</v>
      </c>
      <c r="X23" s="21" t="s">
        <v>40</v>
      </c>
      <c r="Y23" s="35"/>
      <c r="Z23" s="35"/>
    </row>
    <row r="24" spans="1:26" s="2" customFormat="1" ht="30.95" customHeight="1">
      <c r="A24" s="19">
        <v>14</v>
      </c>
      <c r="B24" s="26" t="s">
        <v>31</v>
      </c>
      <c r="C24" s="22">
        <v>30</v>
      </c>
      <c r="D24" s="22">
        <v>66</v>
      </c>
      <c r="E24" s="22">
        <v>90</v>
      </c>
      <c r="F24" s="22">
        <v>20</v>
      </c>
      <c r="G24" s="22">
        <v>0</v>
      </c>
      <c r="H24" s="22">
        <v>50</v>
      </c>
      <c r="I24" s="22">
        <v>18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15</v>
      </c>
      <c r="V24" s="22">
        <v>20</v>
      </c>
      <c r="W24" s="22">
        <v>1100</v>
      </c>
      <c r="X24" s="21" t="s">
        <v>20</v>
      </c>
      <c r="Y24" s="35"/>
      <c r="Z24" s="35"/>
    </row>
    <row r="25" spans="1:26" s="2" customFormat="1" ht="30.95" customHeight="1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35"/>
      <c r="Z25" s="35"/>
    </row>
    <row r="26" spans="1:26" s="2" customFormat="1" ht="30.95" customHeight="1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5"/>
      <c r="Z26" s="35"/>
    </row>
    <row r="27" spans="1:26" s="2" customFormat="1" ht="30.95" customHeight="1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67</v>
      </c>
      <c r="Y27" s="35"/>
      <c r="Z27" s="35"/>
    </row>
    <row r="28" spans="1:26" s="2" customFormat="1" ht="30.95" customHeight="1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5"/>
      <c r="Z28" s="35"/>
    </row>
    <row r="29" spans="1:26" s="2" customFormat="1" ht="30.95" customHeight="1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5"/>
      <c r="Z29" s="35"/>
    </row>
    <row r="30" spans="1:26" s="3" customFormat="1" ht="29.25" customHeight="1">
      <c r="A30" s="7"/>
      <c r="B30" s="11" t="s">
        <v>38</v>
      </c>
      <c r="C30" s="13">
        <f t="shared" ref="C30:W30" si="0">SUM(C8:C29)</f>
        <v>79.209999999999994</v>
      </c>
      <c r="D30" s="13">
        <f t="shared" si="0"/>
        <v>89.9</v>
      </c>
      <c r="E30" s="14">
        <f t="shared" si="0"/>
        <v>1064.6500000000001</v>
      </c>
      <c r="F30" s="13">
        <f t="shared" si="0"/>
        <v>82.539999999999992</v>
      </c>
      <c r="G30" s="13">
        <f t="shared" si="0"/>
        <v>32</v>
      </c>
      <c r="H30" s="14">
        <f t="shared" si="0"/>
        <v>605.41</v>
      </c>
      <c r="I30" s="13">
        <f t="shared" si="0"/>
        <v>54.76</v>
      </c>
      <c r="J30" s="13">
        <f t="shared" si="0"/>
        <v>17.100000000000001</v>
      </c>
      <c r="K30" s="14">
        <f t="shared" si="0"/>
        <v>729.92000000000007</v>
      </c>
      <c r="L30" s="14">
        <f t="shared" si="0"/>
        <v>587.4</v>
      </c>
      <c r="M30" s="33">
        <f t="shared" si="0"/>
        <v>486.22999999999996</v>
      </c>
      <c r="N30" s="33">
        <f t="shared" si="0"/>
        <v>101.16999999999999</v>
      </c>
      <c r="O30" s="14">
        <f t="shared" si="0"/>
        <v>706.11</v>
      </c>
      <c r="P30" s="33">
        <f t="shared" si="0"/>
        <v>627.78</v>
      </c>
      <c r="Q30" s="33">
        <f t="shared" si="0"/>
        <v>78.33</v>
      </c>
      <c r="R30" s="14">
        <f t="shared" si="0"/>
        <v>2658.9825000000001</v>
      </c>
      <c r="S30" s="13">
        <f t="shared" si="0"/>
        <v>2124.4525000000003</v>
      </c>
      <c r="T30" s="13">
        <f t="shared" si="0"/>
        <v>534.53</v>
      </c>
      <c r="U30" s="13">
        <f t="shared" si="0"/>
        <v>222.39999999999998</v>
      </c>
      <c r="V30" s="13">
        <f t="shared" si="0"/>
        <v>190.39</v>
      </c>
      <c r="W30" s="14">
        <f t="shared" si="0"/>
        <v>5849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:N39"/>
  <sheetViews>
    <sheetView topLeftCell="A10" workbookViewId="0">
      <selection activeCell="G17" sqref="G17:N17"/>
    </sheetView>
  </sheetViews>
  <sheetFormatPr defaultRowHeight="13.5"/>
  <sheetData>
    <row r="16" spans="6:6">
      <c r="F16" s="36" t="s">
        <v>70</v>
      </c>
    </row>
    <row r="17" spans="6:14">
      <c r="G17">
        <v>427</v>
      </c>
      <c r="H17" t="s">
        <v>58</v>
      </c>
      <c r="I17" t="s">
        <v>59</v>
      </c>
      <c r="J17" t="s">
        <v>60</v>
      </c>
      <c r="K17" t="s">
        <v>61</v>
      </c>
      <c r="M17" t="s">
        <v>62</v>
      </c>
      <c r="N17" t="s">
        <v>68</v>
      </c>
    </row>
    <row r="18" spans="6:14">
      <c r="G18" t="s">
        <v>19</v>
      </c>
      <c r="H18">
        <v>0</v>
      </c>
      <c r="I18">
        <v>0</v>
      </c>
      <c r="J18">
        <v>0</v>
      </c>
      <c r="K18">
        <f>H18+I18-J18</f>
        <v>0</v>
      </c>
      <c r="M18">
        <v>0</v>
      </c>
      <c r="N18">
        <f>K18-M18</f>
        <v>0</v>
      </c>
    </row>
    <row r="19" spans="6:14">
      <c r="G19" t="s">
        <v>21</v>
      </c>
      <c r="H19">
        <v>191</v>
      </c>
      <c r="I19" s="34">
        <f>163.65-140.23</f>
        <v>23.420000000000016</v>
      </c>
      <c r="J19">
        <v>48.42</v>
      </c>
      <c r="K19">
        <f t="shared" ref="K19:K25" si="0">H19+I19-J19</f>
        <v>166</v>
      </c>
      <c r="M19">
        <v>166</v>
      </c>
      <c r="N19" s="34">
        <f t="shared" ref="N19:N25" si="1">K19-M19</f>
        <v>0</v>
      </c>
    </row>
    <row r="20" spans="6:14">
      <c r="G20" t="s">
        <v>23</v>
      </c>
      <c r="H20">
        <v>295.78599999999994</v>
      </c>
      <c r="I20">
        <v>40.71</v>
      </c>
      <c r="J20">
        <v>54.709999999999994</v>
      </c>
      <c r="K20">
        <f t="shared" si="0"/>
        <v>281.78599999999994</v>
      </c>
      <c r="M20">
        <v>288.24</v>
      </c>
      <c r="N20">
        <f t="shared" si="1"/>
        <v>-6.4540000000000646</v>
      </c>
    </row>
    <row r="21" spans="6:14">
      <c r="G21" t="s">
        <v>30</v>
      </c>
      <c r="H21">
        <v>101</v>
      </c>
      <c r="I21">
        <v>25</v>
      </c>
      <c r="J21">
        <v>27</v>
      </c>
      <c r="K21">
        <f t="shared" si="0"/>
        <v>99</v>
      </c>
      <c r="M21">
        <v>99</v>
      </c>
      <c r="N21">
        <f t="shared" si="1"/>
        <v>0</v>
      </c>
    </row>
    <row r="22" spans="6:14">
      <c r="G22" s="34" t="s">
        <v>33</v>
      </c>
      <c r="H22">
        <v>40.390408600000001</v>
      </c>
      <c r="I22">
        <v>29</v>
      </c>
      <c r="J22">
        <v>10.879999999999999</v>
      </c>
      <c r="K22">
        <f>H22+I22-J22</f>
        <v>58.510408600000005</v>
      </c>
      <c r="M22">
        <v>59.09</v>
      </c>
      <c r="N22">
        <f>K22-M22</f>
        <v>-0.5795913999999982</v>
      </c>
    </row>
    <row r="23" spans="6:14">
      <c r="G23" s="34" t="s">
        <v>25</v>
      </c>
      <c r="H23">
        <v>58.8</v>
      </c>
      <c r="I23">
        <v>13</v>
      </c>
      <c r="J23">
        <v>14.7</v>
      </c>
      <c r="K23">
        <f t="shared" si="0"/>
        <v>57.099999999999994</v>
      </c>
      <c r="M23">
        <v>62.1</v>
      </c>
      <c r="N23">
        <f t="shared" si="1"/>
        <v>-5.0000000000000071</v>
      </c>
    </row>
    <row r="24" spans="6:14">
      <c r="G24" t="s">
        <v>34</v>
      </c>
      <c r="H24">
        <v>33.699341999999987</v>
      </c>
      <c r="I24">
        <v>38.700000000000003</v>
      </c>
      <c r="J24">
        <v>34.6</v>
      </c>
      <c r="K24">
        <f t="shared" si="0"/>
        <v>37.799341999999989</v>
      </c>
      <c r="M24">
        <v>38</v>
      </c>
      <c r="N24">
        <f t="shared" si="1"/>
        <v>-0.20065800000001133</v>
      </c>
    </row>
    <row r="25" spans="6:14">
      <c r="G25" t="s">
        <v>66</v>
      </c>
      <c r="H25">
        <v>529.80000000000007</v>
      </c>
      <c r="I25">
        <v>0</v>
      </c>
      <c r="J25">
        <v>38.799999999999997</v>
      </c>
      <c r="K25">
        <f t="shared" si="0"/>
        <v>491.00000000000006</v>
      </c>
      <c r="M25">
        <v>468.2</v>
      </c>
      <c r="N25">
        <f t="shared" si="1"/>
        <v>22.800000000000068</v>
      </c>
    </row>
    <row r="31" spans="6:14">
      <c r="F31" s="32" t="s">
        <v>69</v>
      </c>
      <c r="G31">
        <v>427</v>
      </c>
      <c r="H31" t="s">
        <v>58</v>
      </c>
      <c r="I31" t="s">
        <v>59</v>
      </c>
      <c r="J31" t="s">
        <v>60</v>
      </c>
      <c r="K31" t="s">
        <v>61</v>
      </c>
      <c r="M31" t="s">
        <v>62</v>
      </c>
      <c r="N31" t="s">
        <v>68</v>
      </c>
    </row>
    <row r="32" spans="6:14">
      <c r="G32" t="s">
        <v>19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</row>
    <row r="33" spans="7:14">
      <c r="G33" t="s">
        <v>21</v>
      </c>
      <c r="H33">
        <v>191</v>
      </c>
      <c r="I33" s="34">
        <v>163.65</v>
      </c>
      <c r="J33">
        <v>48.42</v>
      </c>
      <c r="K33">
        <v>306.22999999999996</v>
      </c>
      <c r="M33">
        <v>166</v>
      </c>
      <c r="N33" s="34">
        <v>140.22999999999996</v>
      </c>
    </row>
    <row r="34" spans="7:14">
      <c r="G34" t="s">
        <v>23</v>
      </c>
      <c r="H34">
        <v>295.78599999999994</v>
      </c>
      <c r="I34">
        <v>40.71</v>
      </c>
      <c r="J34">
        <v>54.709999999999994</v>
      </c>
      <c r="K34">
        <v>281.78599999999994</v>
      </c>
      <c r="M34">
        <v>288.24</v>
      </c>
      <c r="N34">
        <v>-6.4540000000000646</v>
      </c>
    </row>
    <row r="35" spans="7:14">
      <c r="G35" t="s">
        <v>30</v>
      </c>
      <c r="H35">
        <v>101</v>
      </c>
      <c r="I35">
        <v>25</v>
      </c>
      <c r="J35">
        <v>27</v>
      </c>
      <c r="K35">
        <v>99</v>
      </c>
      <c r="M35">
        <v>99</v>
      </c>
      <c r="N35">
        <v>0</v>
      </c>
    </row>
    <row r="36" spans="7:14">
      <c r="G36" t="s">
        <v>25</v>
      </c>
      <c r="H36">
        <v>58.8</v>
      </c>
      <c r="I36">
        <v>13</v>
      </c>
      <c r="J36">
        <v>14.7</v>
      </c>
      <c r="K36">
        <v>57.099999999999994</v>
      </c>
      <c r="M36">
        <v>62.1</v>
      </c>
      <c r="N36">
        <v>-5.0000000000000071</v>
      </c>
    </row>
    <row r="37" spans="7:14">
      <c r="G37" t="s">
        <v>33</v>
      </c>
      <c r="H37">
        <v>40.390408600000001</v>
      </c>
      <c r="I37">
        <v>29</v>
      </c>
      <c r="J37">
        <v>10.879999999999999</v>
      </c>
      <c r="K37">
        <v>58.510408600000005</v>
      </c>
      <c r="M37">
        <v>59.09</v>
      </c>
      <c r="N37">
        <v>-0.5795913999999982</v>
      </c>
    </row>
    <row r="38" spans="7:14">
      <c r="G38" t="s">
        <v>34</v>
      </c>
      <c r="H38">
        <v>33.699341999999987</v>
      </c>
      <c r="I38">
        <v>38.700000000000003</v>
      </c>
      <c r="J38">
        <v>34.6</v>
      </c>
      <c r="K38">
        <v>37.799341999999989</v>
      </c>
      <c r="M38">
        <v>38</v>
      </c>
      <c r="N38">
        <v>-0.20065800000001133</v>
      </c>
    </row>
    <row r="39" spans="7:14">
      <c r="G39" t="s">
        <v>66</v>
      </c>
      <c r="H39">
        <v>529.80000000000007</v>
      </c>
      <c r="I39">
        <v>0</v>
      </c>
      <c r="J39">
        <v>38.799999999999997</v>
      </c>
      <c r="K39">
        <v>491.00000000000006</v>
      </c>
      <c r="M39">
        <v>468.2</v>
      </c>
      <c r="N39">
        <v>22.800000000000068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2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102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3">
        <v>297.26</v>
      </c>
      <c r="S8" s="17">
        <v>297.26</v>
      </c>
      <c r="T8" s="17">
        <v>0</v>
      </c>
      <c r="U8" s="17">
        <v>0</v>
      </c>
      <c r="V8" s="17">
        <v>0</v>
      </c>
      <c r="W8" s="17">
        <v>0</v>
      </c>
      <c r="X8" s="18"/>
      <c r="Y8" s="56"/>
      <c r="Z8" s="56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310.52999999999997</v>
      </c>
      <c r="M9" s="17">
        <v>310.52999999999997</v>
      </c>
      <c r="N9" s="17">
        <v>0</v>
      </c>
      <c r="O9" s="17">
        <v>0</v>
      </c>
      <c r="P9" s="17">
        <v>0</v>
      </c>
      <c r="Q9" s="17">
        <v>0</v>
      </c>
      <c r="R9" s="43">
        <f>600.53+O9-L9</f>
        <v>290</v>
      </c>
      <c r="S9" s="17">
        <v>290</v>
      </c>
      <c r="T9" s="17">
        <v>0</v>
      </c>
      <c r="U9" s="17">
        <v>0</v>
      </c>
      <c r="V9" s="17">
        <v>0</v>
      </c>
      <c r="W9" s="17">
        <v>0</v>
      </c>
      <c r="X9" s="18"/>
      <c r="Y9" s="56"/>
      <c r="Z9" s="56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6"/>
      <c r="Z10" s="56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16</v>
      </c>
      <c r="M11" s="22">
        <v>16</v>
      </c>
      <c r="N11" s="22">
        <v>0</v>
      </c>
      <c r="O11" s="22">
        <v>51.75</v>
      </c>
      <c r="P11" s="22">
        <v>51.75</v>
      </c>
      <c r="Q11" s="22">
        <v>0</v>
      </c>
      <c r="R11" s="44">
        <v>220</v>
      </c>
      <c r="S11" s="22">
        <v>220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156.80000000000001</v>
      </c>
      <c r="M12" s="22">
        <v>156.80000000000001</v>
      </c>
      <c r="N12" s="22">
        <v>0</v>
      </c>
      <c r="O12" s="22">
        <v>15.2</v>
      </c>
      <c r="P12" s="22">
        <v>15.2</v>
      </c>
      <c r="Q12" s="22">
        <v>0</v>
      </c>
      <c r="R12" s="44">
        <v>665.2</v>
      </c>
      <c r="S12" s="22">
        <v>665.2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34.79</v>
      </c>
      <c r="D13" s="22">
        <v>35</v>
      </c>
      <c r="E13" s="22">
        <v>556.13</v>
      </c>
      <c r="F13" s="22">
        <v>31.97</v>
      </c>
      <c r="G13" s="22">
        <v>138</v>
      </c>
      <c r="H13" s="22">
        <v>231.2</v>
      </c>
      <c r="I13" s="22">
        <v>6.73</v>
      </c>
      <c r="J13" s="22">
        <v>0</v>
      </c>
      <c r="K13" s="22">
        <v>120.07</v>
      </c>
      <c r="L13" s="22">
        <v>53.86</v>
      </c>
      <c r="M13" s="22">
        <v>21.74</v>
      </c>
      <c r="N13" s="22">
        <v>32.119999999999997</v>
      </c>
      <c r="O13" s="22">
        <v>44.31</v>
      </c>
      <c r="P13" s="22">
        <v>30.2</v>
      </c>
      <c r="Q13" s="22">
        <v>14.11</v>
      </c>
      <c r="R13" s="44">
        <v>385.8</v>
      </c>
      <c r="S13" s="22">
        <v>223.3</v>
      </c>
      <c r="T13" s="22">
        <v>162.5</v>
      </c>
      <c r="U13" s="22">
        <v>13.42</v>
      </c>
      <c r="V13" s="22">
        <v>10.36</v>
      </c>
      <c r="W13" s="23">
        <v>22.75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5</v>
      </c>
      <c r="D14" s="22">
        <v>10</v>
      </c>
      <c r="E14" s="22">
        <v>105</v>
      </c>
      <c r="F14" s="22">
        <v>4</v>
      </c>
      <c r="G14" s="22">
        <v>6</v>
      </c>
      <c r="H14" s="22">
        <v>52</v>
      </c>
      <c r="I14" s="22">
        <v>5</v>
      </c>
      <c r="J14" s="22">
        <v>10</v>
      </c>
      <c r="K14" s="22">
        <v>93</v>
      </c>
      <c r="L14" s="22">
        <v>15</v>
      </c>
      <c r="M14" s="22">
        <v>5</v>
      </c>
      <c r="N14" s="22">
        <v>10</v>
      </c>
      <c r="O14" s="22">
        <v>5</v>
      </c>
      <c r="P14" s="22">
        <v>3</v>
      </c>
      <c r="Q14" s="22">
        <v>2</v>
      </c>
      <c r="R14" s="44">
        <v>82</v>
      </c>
      <c r="S14" s="22">
        <v>51</v>
      </c>
      <c r="T14" s="22">
        <v>31</v>
      </c>
      <c r="U14" s="22">
        <v>4</v>
      </c>
      <c r="V14" s="22">
        <v>4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2.9</v>
      </c>
      <c r="D15" s="22">
        <v>1.9</v>
      </c>
      <c r="E15" s="22">
        <v>4.5999999999999996</v>
      </c>
      <c r="F15" s="26">
        <v>1.4</v>
      </c>
      <c r="G15" s="26">
        <v>1</v>
      </c>
      <c r="H15" s="26">
        <v>2.4500000000000002</v>
      </c>
      <c r="I15" s="22">
        <v>2.1</v>
      </c>
      <c r="J15" s="22">
        <v>1.5</v>
      </c>
      <c r="K15" s="22">
        <v>5.5</v>
      </c>
      <c r="L15" s="22">
        <v>15.9</v>
      </c>
      <c r="M15" s="22">
        <v>7</v>
      </c>
      <c r="N15" s="22">
        <v>8.9</v>
      </c>
      <c r="O15" s="22">
        <v>13</v>
      </c>
      <c r="P15" s="22">
        <v>6</v>
      </c>
      <c r="Q15" s="22">
        <v>7</v>
      </c>
      <c r="R15" s="44">
        <v>37.9</v>
      </c>
      <c r="S15" s="22">
        <v>22.4</v>
      </c>
      <c r="T15" s="22">
        <v>15.5</v>
      </c>
      <c r="U15" s="22">
        <v>4</v>
      </c>
      <c r="V15" s="22">
        <v>3.5</v>
      </c>
      <c r="W15" s="23">
        <v>2.8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34</v>
      </c>
      <c r="C16" s="22">
        <v>11.3</v>
      </c>
      <c r="D16" s="22">
        <v>0</v>
      </c>
      <c r="E16" s="22">
        <v>70.89</v>
      </c>
      <c r="F16" s="22">
        <v>6.38</v>
      </c>
      <c r="G16" s="22">
        <v>0.2</v>
      </c>
      <c r="H16" s="22">
        <v>52</v>
      </c>
      <c r="I16" s="22">
        <v>4.4000000000000004</v>
      </c>
      <c r="J16" s="22">
        <v>7.9</v>
      </c>
      <c r="K16" s="22">
        <v>54.8</v>
      </c>
      <c r="L16" s="22">
        <v>31.8</v>
      </c>
      <c r="M16" s="22">
        <v>21.6</v>
      </c>
      <c r="N16" s="22">
        <v>10.199999999999999</v>
      </c>
      <c r="O16" s="22">
        <v>45.4</v>
      </c>
      <c r="P16" s="22">
        <v>33.799999999999997</v>
      </c>
      <c r="Q16" s="22">
        <v>11.6</v>
      </c>
      <c r="R16" s="44">
        <v>35.299999999999997</v>
      </c>
      <c r="S16" s="22">
        <v>14.3</v>
      </c>
      <c r="T16" s="22">
        <v>21</v>
      </c>
      <c r="U16" s="22">
        <v>5.5</v>
      </c>
      <c r="V16" s="22">
        <v>4.7</v>
      </c>
      <c r="W16" s="23">
        <v>1.3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>
      <c r="A17" s="19">
        <v>7</v>
      </c>
      <c r="B17" s="26" t="s">
        <v>33</v>
      </c>
      <c r="C17" s="22">
        <v>4.84</v>
      </c>
      <c r="D17" s="22">
        <v>19.98</v>
      </c>
      <c r="E17" s="22">
        <v>38.75</v>
      </c>
      <c r="F17" s="22">
        <v>10.15</v>
      </c>
      <c r="G17" s="22">
        <v>0</v>
      </c>
      <c r="H17" s="22">
        <v>3.63</v>
      </c>
      <c r="I17" s="22">
        <v>1.74</v>
      </c>
      <c r="J17" s="22">
        <v>0</v>
      </c>
      <c r="K17" s="22">
        <v>34.53</v>
      </c>
      <c r="L17" s="22">
        <v>16.11</v>
      </c>
      <c r="M17" s="22">
        <v>6.2</v>
      </c>
      <c r="N17" s="22">
        <v>9.91</v>
      </c>
      <c r="O17" s="22">
        <v>15</v>
      </c>
      <c r="P17" s="22">
        <v>0</v>
      </c>
      <c r="Q17" s="22">
        <v>15</v>
      </c>
      <c r="R17" s="44">
        <v>17.899999999999999</v>
      </c>
      <c r="S17" s="22">
        <v>9.14</v>
      </c>
      <c r="T17" s="22">
        <v>8.76</v>
      </c>
      <c r="U17" s="22">
        <v>0.05</v>
      </c>
      <c r="V17" s="22">
        <v>7.0000000000000007E-2</v>
      </c>
      <c r="W17" s="22">
        <v>0.56999999999999995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3.58</v>
      </c>
      <c r="D18" s="22">
        <v>2</v>
      </c>
      <c r="E18" s="22">
        <v>20.55</v>
      </c>
      <c r="F18" s="22">
        <v>4.79</v>
      </c>
      <c r="G18" s="22">
        <v>2</v>
      </c>
      <c r="H18" s="22">
        <v>42.2</v>
      </c>
      <c r="I18" s="22">
        <v>4</v>
      </c>
      <c r="J18" s="22" t="s">
        <v>103</v>
      </c>
      <c r="K18" s="22">
        <v>42.2</v>
      </c>
      <c r="L18" s="22">
        <v>14.64</v>
      </c>
      <c r="M18" s="22">
        <v>4.3899999999999997</v>
      </c>
      <c r="N18" s="22">
        <v>10.25</v>
      </c>
      <c r="O18" s="22">
        <v>16.64</v>
      </c>
      <c r="P18" s="22">
        <v>4.99</v>
      </c>
      <c r="Q18" s="22">
        <v>11.65</v>
      </c>
      <c r="R18" s="44">
        <v>19</v>
      </c>
      <c r="S18" s="22">
        <v>5.7</v>
      </c>
      <c r="T18" s="22">
        <v>13.3</v>
      </c>
      <c r="U18" s="22">
        <v>2.4700000000000002</v>
      </c>
      <c r="V18" s="22">
        <v>1.98</v>
      </c>
      <c r="W18" s="23">
        <v>21.5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33</v>
      </c>
      <c r="E19" s="22">
        <v>80.8</v>
      </c>
      <c r="F19" s="22">
        <v>4.7</v>
      </c>
      <c r="G19" s="22">
        <v>10</v>
      </c>
      <c r="H19" s="22">
        <v>38.200000000000003</v>
      </c>
      <c r="I19" s="22">
        <v>4.2</v>
      </c>
      <c r="J19" s="22">
        <v>33</v>
      </c>
      <c r="K19" s="22">
        <v>74.599999999999994</v>
      </c>
      <c r="L19" s="22">
        <v>33.1</v>
      </c>
      <c r="M19" s="22">
        <v>16.8</v>
      </c>
      <c r="N19" s="22">
        <v>16.3</v>
      </c>
      <c r="O19" s="22">
        <v>10</v>
      </c>
      <c r="P19" s="22">
        <v>5.6</v>
      </c>
      <c r="Q19" s="22">
        <v>4.4000000000000004</v>
      </c>
      <c r="R19" s="44">
        <v>226.5</v>
      </c>
      <c r="S19" s="22">
        <v>83</v>
      </c>
      <c r="T19" s="22">
        <v>143.5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12</v>
      </c>
      <c r="D20" s="25">
        <v>10</v>
      </c>
      <c r="E20" s="22">
        <v>56</v>
      </c>
      <c r="F20" s="25">
        <v>8</v>
      </c>
      <c r="G20" s="25">
        <v>10</v>
      </c>
      <c r="H20" s="25">
        <v>71</v>
      </c>
      <c r="I20" s="25">
        <v>10</v>
      </c>
      <c r="J20" s="25">
        <v>20</v>
      </c>
      <c r="K20" s="22">
        <v>78</v>
      </c>
      <c r="L20" s="22">
        <v>10</v>
      </c>
      <c r="M20" s="22">
        <v>0</v>
      </c>
      <c r="N20" s="22">
        <v>10</v>
      </c>
      <c r="O20" s="22">
        <v>15</v>
      </c>
      <c r="P20" s="22">
        <v>0</v>
      </c>
      <c r="Q20" s="22">
        <v>15</v>
      </c>
      <c r="R20" s="44">
        <v>13</v>
      </c>
      <c r="S20" s="22">
        <v>0</v>
      </c>
      <c r="T20" s="22">
        <v>13</v>
      </c>
      <c r="U20" s="22">
        <v>12</v>
      </c>
      <c r="V20" s="25">
        <v>15</v>
      </c>
      <c r="W20" s="23">
        <v>6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28</v>
      </c>
      <c r="C21" s="26">
        <v>1.2</v>
      </c>
      <c r="D21" s="26">
        <v>2</v>
      </c>
      <c r="E21" s="26">
        <v>92.34</v>
      </c>
      <c r="F21" s="26">
        <v>1.51</v>
      </c>
      <c r="G21" s="26">
        <v>0</v>
      </c>
      <c r="H21" s="26">
        <v>31.44</v>
      </c>
      <c r="I21" s="26">
        <v>1.35</v>
      </c>
      <c r="J21" s="22">
        <v>0</v>
      </c>
      <c r="K21" s="22">
        <v>37.43</v>
      </c>
      <c r="L21" s="22">
        <v>5.4</v>
      </c>
      <c r="M21" s="22">
        <v>2.98</v>
      </c>
      <c r="N21" s="22">
        <v>2.42</v>
      </c>
      <c r="O21" s="22">
        <v>1.7000000000000002</v>
      </c>
      <c r="P21" s="22">
        <v>0.9</v>
      </c>
      <c r="Q21" s="22">
        <v>0.8</v>
      </c>
      <c r="R21" s="44">
        <v>5.1400000000000006</v>
      </c>
      <c r="S21" s="22">
        <v>3.18</v>
      </c>
      <c r="T21" s="22">
        <v>1.96</v>
      </c>
      <c r="U21" s="22">
        <v>0.93</v>
      </c>
      <c r="V21" s="26">
        <v>1.1000000000000001</v>
      </c>
      <c r="W21" s="26">
        <v>21</v>
      </c>
      <c r="X21" s="21" t="s">
        <v>40</v>
      </c>
      <c r="Y21" s="56"/>
      <c r="Z21" s="56"/>
    </row>
    <row r="22" spans="1:26" s="2" customFormat="1" ht="30.95" customHeight="1">
      <c r="A22" s="19">
        <v>12</v>
      </c>
      <c r="B22" s="19" t="s">
        <v>36</v>
      </c>
      <c r="C22" s="26">
        <v>5.55</v>
      </c>
      <c r="D22" s="26">
        <v>5</v>
      </c>
      <c r="E22" s="26">
        <v>14.9</v>
      </c>
      <c r="F22" s="22">
        <v>1.7</v>
      </c>
      <c r="G22" s="22">
        <v>3</v>
      </c>
      <c r="H22" s="22">
        <v>8.6</v>
      </c>
      <c r="I22" s="22">
        <v>1.5</v>
      </c>
      <c r="J22" s="22">
        <v>1</v>
      </c>
      <c r="K22" s="22">
        <v>8.6999999999999993</v>
      </c>
      <c r="L22" s="22">
        <v>2.6</v>
      </c>
      <c r="M22" s="22">
        <v>1.7</v>
      </c>
      <c r="N22" s="22">
        <v>0.9</v>
      </c>
      <c r="O22" s="22">
        <v>1.5</v>
      </c>
      <c r="P22" s="22">
        <v>1</v>
      </c>
      <c r="Q22" s="22">
        <v>0.5</v>
      </c>
      <c r="R22" s="44">
        <v>4.9000000000000004</v>
      </c>
      <c r="S22" s="22">
        <v>2.2000000000000002</v>
      </c>
      <c r="T22" s="22">
        <v>2.7</v>
      </c>
      <c r="U22" s="22">
        <v>1.8</v>
      </c>
      <c r="V22" s="22">
        <v>1</v>
      </c>
      <c r="W22" s="26">
        <v>3.5</v>
      </c>
      <c r="X22" s="21" t="s">
        <v>40</v>
      </c>
      <c r="Y22" s="56"/>
      <c r="Z22" s="56"/>
    </row>
    <row r="23" spans="1:26" s="2" customFormat="1" ht="30.95" customHeight="1">
      <c r="A23" s="19">
        <v>13</v>
      </c>
      <c r="B23" s="26" t="s">
        <v>35</v>
      </c>
      <c r="C23" s="22">
        <v>1.33</v>
      </c>
      <c r="D23" s="22">
        <v>0.5</v>
      </c>
      <c r="E23" s="22">
        <v>6.3999999999999995</v>
      </c>
      <c r="F23" s="22">
        <v>0.25</v>
      </c>
      <c r="G23" s="22">
        <v>1.8</v>
      </c>
      <c r="H23" s="22">
        <v>0.35</v>
      </c>
      <c r="I23" s="22">
        <v>1</v>
      </c>
      <c r="J23" s="22">
        <v>1.2</v>
      </c>
      <c r="K23" s="22">
        <v>3.8</v>
      </c>
      <c r="L23" s="22">
        <v>2</v>
      </c>
      <c r="M23" s="22">
        <v>1.2000000000000002</v>
      </c>
      <c r="N23" s="22">
        <v>0.8</v>
      </c>
      <c r="O23" s="22">
        <v>1.6</v>
      </c>
      <c r="P23" s="22">
        <v>0.8</v>
      </c>
      <c r="Q23" s="22">
        <v>0.8</v>
      </c>
      <c r="R23" s="44">
        <v>2.2999999999999998</v>
      </c>
      <c r="S23" s="22">
        <v>1.6</v>
      </c>
      <c r="T23" s="22">
        <v>0.7</v>
      </c>
      <c r="U23" s="22">
        <v>1.3</v>
      </c>
      <c r="V23" s="22">
        <v>1.35</v>
      </c>
      <c r="W23" s="22">
        <v>1.02</v>
      </c>
      <c r="X23" s="21" t="s">
        <v>20</v>
      </c>
      <c r="Y23" s="56"/>
      <c r="Z23" s="56"/>
    </row>
    <row r="24" spans="1:26" s="2" customFormat="1" ht="30.95" customHeight="1">
      <c r="A24" s="19">
        <v>14</v>
      </c>
      <c r="B24" s="26" t="s">
        <v>29</v>
      </c>
      <c r="C24" s="25">
        <v>4.0999999999999996</v>
      </c>
      <c r="D24" s="25">
        <v>0</v>
      </c>
      <c r="E24" s="22">
        <v>4.4000000000000004</v>
      </c>
      <c r="F24" s="25">
        <v>17.2</v>
      </c>
      <c r="G24" s="25">
        <v>0</v>
      </c>
      <c r="H24" s="25">
        <v>16.7</v>
      </c>
      <c r="I24" s="25">
        <v>2.9</v>
      </c>
      <c r="J24" s="25">
        <v>0</v>
      </c>
      <c r="K24" s="22">
        <v>3.8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6"/>
      <c r="Z24" s="56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95.15</v>
      </c>
      <c r="V25" s="22">
        <v>144.99</v>
      </c>
      <c r="W25" s="23">
        <v>2401.6999999999998</v>
      </c>
      <c r="X25" s="21" t="s">
        <v>20</v>
      </c>
      <c r="Y25" s="56"/>
      <c r="Z25" s="56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31</v>
      </c>
      <c r="V26" s="22">
        <v>33</v>
      </c>
      <c r="W26" s="22">
        <v>2010</v>
      </c>
      <c r="X26" s="21" t="s">
        <v>40</v>
      </c>
      <c r="Y26" s="56"/>
      <c r="Z26" s="56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60</v>
      </c>
      <c r="F27" s="22">
        <v>18</v>
      </c>
      <c r="G27" s="22">
        <v>0</v>
      </c>
      <c r="H27" s="22">
        <v>80</v>
      </c>
      <c r="I27" s="22">
        <v>20</v>
      </c>
      <c r="J27" s="22">
        <v>0</v>
      </c>
      <c r="K27" s="22">
        <v>560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6"/>
      <c r="Z27" s="56"/>
    </row>
    <row r="28" spans="1:26" s="2" customFormat="1" ht="30.95" customHeight="1">
      <c r="A28" s="19">
        <v>18</v>
      </c>
      <c r="B28" s="26" t="s">
        <v>22</v>
      </c>
      <c r="C28" s="26">
        <v>2</v>
      </c>
      <c r="D28" s="26">
        <v>0</v>
      </c>
      <c r="E28" s="22">
        <v>12.2</v>
      </c>
      <c r="F28" s="22">
        <v>1.91</v>
      </c>
      <c r="G28" s="22">
        <v>0</v>
      </c>
      <c r="H28" s="22">
        <v>4.0199999999999996</v>
      </c>
      <c r="I28" s="22">
        <v>1.1100000000000001</v>
      </c>
      <c r="J28" s="22">
        <v>0</v>
      </c>
      <c r="K28" s="22">
        <v>27.3</v>
      </c>
      <c r="L28" s="22">
        <v>2.86</v>
      </c>
      <c r="M28" s="22">
        <v>2.02</v>
      </c>
      <c r="N28" s="22">
        <v>0.84</v>
      </c>
      <c r="O28" s="22">
        <v>2.86</v>
      </c>
      <c r="P28" s="22">
        <v>2.02</v>
      </c>
      <c r="Q28" s="22">
        <v>0.84</v>
      </c>
      <c r="R28" s="22">
        <v>0</v>
      </c>
      <c r="S28" s="22">
        <v>0</v>
      </c>
      <c r="T28" s="22">
        <v>0</v>
      </c>
      <c r="U28" s="22">
        <v>0.23</v>
      </c>
      <c r="V28" s="22">
        <v>0.23</v>
      </c>
      <c r="W28" s="21">
        <v>0</v>
      </c>
      <c r="X28" s="21" t="s">
        <v>40</v>
      </c>
      <c r="Y28" s="56"/>
      <c r="Z28" s="56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6"/>
      <c r="Z29" s="56"/>
    </row>
    <row r="30" spans="1:26" s="3" customFormat="1" ht="29.25" customHeight="1">
      <c r="A30" s="7"/>
      <c r="B30" s="11" t="s">
        <v>38</v>
      </c>
      <c r="C30" s="13">
        <f t="shared" ref="C30:W30" si="0">SUM(C8:C29)</f>
        <v>112.38999999999999</v>
      </c>
      <c r="D30" s="13">
        <f t="shared" si="0"/>
        <v>119.38</v>
      </c>
      <c r="E30" s="14">
        <f t="shared" si="0"/>
        <v>1122.9600000000003</v>
      </c>
      <c r="F30" s="13">
        <f t="shared" si="0"/>
        <v>111.96000000000001</v>
      </c>
      <c r="G30" s="13">
        <f t="shared" si="0"/>
        <v>172</v>
      </c>
      <c r="H30" s="14">
        <f t="shared" si="0"/>
        <v>633.79000000000008</v>
      </c>
      <c r="I30" s="13">
        <f t="shared" si="0"/>
        <v>66.03</v>
      </c>
      <c r="J30" s="13">
        <f t="shared" si="0"/>
        <v>74.600000000000009</v>
      </c>
      <c r="K30" s="14">
        <f t="shared" si="0"/>
        <v>1143.7299999999998</v>
      </c>
      <c r="L30" s="14">
        <f t="shared" si="0"/>
        <v>686.59999999999991</v>
      </c>
      <c r="M30" s="33">
        <f t="shared" si="0"/>
        <v>573.96</v>
      </c>
      <c r="N30" s="33">
        <f t="shared" si="0"/>
        <v>112.64</v>
      </c>
      <c r="O30" s="14">
        <f t="shared" si="0"/>
        <v>238.96</v>
      </c>
      <c r="P30" s="33">
        <f t="shared" si="0"/>
        <v>155.26000000000002</v>
      </c>
      <c r="Q30" s="33">
        <f t="shared" si="0"/>
        <v>83.7</v>
      </c>
      <c r="R30" s="14">
        <f t="shared" si="0"/>
        <v>2302.2000000000003</v>
      </c>
      <c r="S30" s="13">
        <f t="shared" si="0"/>
        <v>1888.2800000000002</v>
      </c>
      <c r="T30" s="13">
        <f t="shared" si="0"/>
        <v>413.91999999999996</v>
      </c>
      <c r="U30" s="13">
        <f t="shared" si="0"/>
        <v>186.85</v>
      </c>
      <c r="V30" s="13">
        <f t="shared" si="0"/>
        <v>239.28</v>
      </c>
      <c r="W30" s="14">
        <f t="shared" si="0"/>
        <v>5699.1399999999994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2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3">
        <v>297.26</v>
      </c>
      <c r="S8" s="17">
        <v>297.26</v>
      </c>
      <c r="T8" s="17">
        <v>0</v>
      </c>
      <c r="U8" s="17">
        <v>0</v>
      </c>
      <c r="V8" s="17">
        <v>0</v>
      </c>
      <c r="W8" s="17">
        <v>0</v>
      </c>
      <c r="X8" s="18"/>
      <c r="Y8" s="54"/>
      <c r="Z8" s="54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310.52999999999997</v>
      </c>
      <c r="M9" s="17">
        <v>310.52999999999997</v>
      </c>
      <c r="N9" s="17">
        <v>0</v>
      </c>
      <c r="O9" s="17">
        <v>0</v>
      </c>
      <c r="P9" s="17">
        <v>0</v>
      </c>
      <c r="Q9" s="17">
        <v>0</v>
      </c>
      <c r="R9" s="43">
        <f>600.53+O9-L9</f>
        <v>290</v>
      </c>
      <c r="S9" s="17">
        <v>290</v>
      </c>
      <c r="T9" s="17">
        <v>0</v>
      </c>
      <c r="U9" s="17">
        <v>0</v>
      </c>
      <c r="V9" s="17">
        <v>0</v>
      </c>
      <c r="W9" s="17">
        <v>0</v>
      </c>
      <c r="X9" s="18"/>
      <c r="Y9" s="54"/>
      <c r="Z9" s="54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4"/>
      <c r="Z10" s="54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46</v>
      </c>
      <c r="M11" s="22">
        <f>L11-N11</f>
        <v>46</v>
      </c>
      <c r="N11" s="22">
        <v>0</v>
      </c>
      <c r="O11" s="22">
        <v>37</v>
      </c>
      <c r="P11" s="22">
        <f>O11-Q11</f>
        <v>37</v>
      </c>
      <c r="Q11" s="22">
        <v>0</v>
      </c>
      <c r="R11" s="44">
        <v>200</v>
      </c>
      <c r="S11" s="22">
        <f>R11-T11</f>
        <v>200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168.7</v>
      </c>
      <c r="M12" s="22">
        <f t="shared" ref="M12:M23" si="0">L12-N12</f>
        <v>168.7</v>
      </c>
      <c r="N12" s="22">
        <v>0</v>
      </c>
      <c r="O12" s="22">
        <v>278.60000000000002</v>
      </c>
      <c r="P12" s="22">
        <f t="shared" ref="P12:P23" si="1">O12-Q12</f>
        <v>278.60000000000002</v>
      </c>
      <c r="Q12" s="22">
        <v>0</v>
      </c>
      <c r="R12" s="44">
        <v>833</v>
      </c>
      <c r="S12" s="22">
        <f t="shared" ref="S12:S23" si="2">R12-T12</f>
        <v>833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37.39</v>
      </c>
      <c r="D13" s="22">
        <v>0</v>
      </c>
      <c r="E13" s="22">
        <v>555.37</v>
      </c>
      <c r="F13" s="22">
        <v>33.47</v>
      </c>
      <c r="G13" s="22">
        <v>34</v>
      </c>
      <c r="H13" s="22">
        <v>123.17</v>
      </c>
      <c r="I13" s="22">
        <v>6.6</v>
      </c>
      <c r="J13" s="22">
        <v>0</v>
      </c>
      <c r="K13" s="22">
        <v>120.07</v>
      </c>
      <c r="L13" s="22">
        <v>79.569999999999993</v>
      </c>
      <c r="M13" s="22">
        <f t="shared" si="0"/>
        <v>40.209999999999994</v>
      </c>
      <c r="N13" s="22">
        <v>39.36</v>
      </c>
      <c r="O13" s="22">
        <v>82.22999999999999</v>
      </c>
      <c r="P13" s="22">
        <f t="shared" si="1"/>
        <v>38.689999999999991</v>
      </c>
      <c r="Q13" s="22">
        <v>43.54</v>
      </c>
      <c r="R13" s="44">
        <v>380.32</v>
      </c>
      <c r="S13" s="22">
        <f t="shared" si="2"/>
        <v>208.32999999999998</v>
      </c>
      <c r="T13" s="22">
        <v>171.99</v>
      </c>
      <c r="U13" s="22">
        <v>14.62</v>
      </c>
      <c r="V13" s="22">
        <v>12.41</v>
      </c>
      <c r="W13" s="23">
        <v>25.73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6</v>
      </c>
      <c r="D14" s="22">
        <v>20</v>
      </c>
      <c r="E14" s="22">
        <v>100</v>
      </c>
      <c r="F14" s="22">
        <v>4.5</v>
      </c>
      <c r="G14" s="22">
        <v>3</v>
      </c>
      <c r="H14" s="22">
        <v>50</v>
      </c>
      <c r="I14" s="22">
        <v>5</v>
      </c>
      <c r="J14" s="22">
        <v>3</v>
      </c>
      <c r="K14" s="22">
        <v>88</v>
      </c>
      <c r="L14" s="22">
        <v>17</v>
      </c>
      <c r="M14" s="22">
        <f t="shared" si="0"/>
        <v>6</v>
      </c>
      <c r="N14" s="22">
        <v>11</v>
      </c>
      <c r="O14" s="22">
        <v>5</v>
      </c>
      <c r="P14" s="22">
        <f t="shared" si="1"/>
        <v>2</v>
      </c>
      <c r="Q14" s="22">
        <v>3</v>
      </c>
      <c r="R14" s="44">
        <v>99</v>
      </c>
      <c r="S14" s="22">
        <f t="shared" si="2"/>
        <v>60</v>
      </c>
      <c r="T14" s="22">
        <v>39</v>
      </c>
      <c r="U14" s="22">
        <v>4</v>
      </c>
      <c r="V14" s="22">
        <v>5</v>
      </c>
      <c r="W14" s="22">
        <v>7.5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25</v>
      </c>
      <c r="C15" s="22">
        <v>3.5</v>
      </c>
      <c r="D15" s="22">
        <v>4</v>
      </c>
      <c r="E15" s="22">
        <v>5.6</v>
      </c>
      <c r="F15" s="26">
        <v>1.4</v>
      </c>
      <c r="G15" s="26">
        <v>1.5</v>
      </c>
      <c r="H15" s="26">
        <v>2.95</v>
      </c>
      <c r="I15" s="22">
        <v>2</v>
      </c>
      <c r="J15" s="22">
        <v>0</v>
      </c>
      <c r="K15" s="22">
        <v>6.1</v>
      </c>
      <c r="L15" s="22">
        <v>33.700000000000003</v>
      </c>
      <c r="M15" s="22">
        <f t="shared" si="0"/>
        <v>23.6</v>
      </c>
      <c r="N15" s="22">
        <v>10.1</v>
      </c>
      <c r="O15" s="22">
        <v>16</v>
      </c>
      <c r="P15" s="22">
        <f t="shared" si="1"/>
        <v>7.5</v>
      </c>
      <c r="Q15" s="22">
        <v>8.5</v>
      </c>
      <c r="R15" s="44">
        <v>40.799999999999997</v>
      </c>
      <c r="S15" s="22">
        <f t="shared" si="2"/>
        <v>23.4</v>
      </c>
      <c r="T15" s="22">
        <v>17.399999999999999</v>
      </c>
      <c r="U15" s="22">
        <v>4.4000000000000004</v>
      </c>
      <c r="V15" s="22">
        <v>3.5</v>
      </c>
      <c r="W15" s="23">
        <v>3.3</v>
      </c>
      <c r="X15" s="21" t="s">
        <v>41</v>
      </c>
      <c r="Y15" s="29" t="s">
        <v>52</v>
      </c>
      <c r="Z15" s="29" t="s">
        <v>53</v>
      </c>
    </row>
    <row r="16" spans="1:26" s="2" customFormat="1" ht="30.95" customHeight="1">
      <c r="A16" s="19">
        <v>6</v>
      </c>
      <c r="B16" s="26" t="s">
        <v>34</v>
      </c>
      <c r="C16" s="22">
        <v>10.7</v>
      </c>
      <c r="D16" s="22">
        <v>8.6</v>
      </c>
      <c r="E16" s="22">
        <v>81.900000000000006</v>
      </c>
      <c r="F16" s="22">
        <v>8.3000000000000007</v>
      </c>
      <c r="G16" s="22">
        <v>23</v>
      </c>
      <c r="H16" s="22">
        <v>64.3</v>
      </c>
      <c r="I16" s="22">
        <v>4.5</v>
      </c>
      <c r="J16" s="22">
        <v>2.1</v>
      </c>
      <c r="K16" s="22">
        <v>51.4</v>
      </c>
      <c r="L16" s="22">
        <v>141.82</v>
      </c>
      <c r="M16" s="22">
        <f>L16-N16</f>
        <v>131.41999999999999</v>
      </c>
      <c r="N16" s="22">
        <v>10.4</v>
      </c>
      <c r="O16" s="22">
        <v>26.299999999999997</v>
      </c>
      <c r="P16" s="22">
        <f>O16-Q16</f>
        <v>16.699999999999996</v>
      </c>
      <c r="Q16" s="22">
        <v>9.6</v>
      </c>
      <c r="R16" s="44">
        <v>24.300000000000011</v>
      </c>
      <c r="S16" s="22">
        <f>R16-T16</f>
        <v>3.8000000000000114</v>
      </c>
      <c r="T16" s="22">
        <v>20.5</v>
      </c>
      <c r="U16" s="22">
        <v>5.5</v>
      </c>
      <c r="V16" s="22">
        <v>1.1000000000000001</v>
      </c>
      <c r="W16" s="23">
        <v>2.2000000000000002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>
      <c r="A17" s="19">
        <v>7</v>
      </c>
      <c r="B17" s="26" t="s">
        <v>33</v>
      </c>
      <c r="C17" s="22">
        <v>2.68</v>
      </c>
      <c r="D17" s="22">
        <v>5</v>
      </c>
      <c r="E17" s="22">
        <v>23.61</v>
      </c>
      <c r="F17" s="22">
        <v>8.6999999999999993</v>
      </c>
      <c r="G17" s="22">
        <v>10</v>
      </c>
      <c r="H17" s="22">
        <v>13.78</v>
      </c>
      <c r="I17" s="22">
        <v>4.5999999999999996</v>
      </c>
      <c r="J17" s="22">
        <v>5</v>
      </c>
      <c r="K17" s="22">
        <v>36.26</v>
      </c>
      <c r="L17" s="22">
        <v>20.63</v>
      </c>
      <c r="M17" s="22">
        <f t="shared" si="0"/>
        <v>7.4699999999999989</v>
      </c>
      <c r="N17" s="22">
        <v>13.16</v>
      </c>
      <c r="O17" s="22">
        <v>5</v>
      </c>
      <c r="P17" s="22">
        <f t="shared" si="1"/>
        <v>0</v>
      </c>
      <c r="Q17" s="22">
        <v>5</v>
      </c>
      <c r="R17" s="44">
        <v>18.999999999999996</v>
      </c>
      <c r="S17" s="22">
        <f t="shared" si="2"/>
        <v>15.329999999999997</v>
      </c>
      <c r="T17" s="22">
        <v>3.67</v>
      </c>
      <c r="U17" s="22">
        <v>0.03</v>
      </c>
      <c r="V17" s="22">
        <v>0</v>
      </c>
      <c r="W17" s="22">
        <v>0.55000000000000004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5.5</v>
      </c>
      <c r="D18" s="22">
        <v>2</v>
      </c>
      <c r="E18" s="22">
        <v>22.13</v>
      </c>
      <c r="F18" s="22">
        <v>7.56</v>
      </c>
      <c r="G18" s="22">
        <v>2</v>
      </c>
      <c r="H18" s="22">
        <v>44.99</v>
      </c>
      <c r="I18" s="22">
        <v>5.5</v>
      </c>
      <c r="J18" s="22" t="s">
        <v>100</v>
      </c>
      <c r="K18" s="22">
        <v>60.21</v>
      </c>
      <c r="L18" s="22">
        <v>17.38</v>
      </c>
      <c r="M18" s="22">
        <f t="shared" si="0"/>
        <v>5.2099999999999991</v>
      </c>
      <c r="N18" s="22">
        <v>12.17</v>
      </c>
      <c r="O18" s="22">
        <v>2.5</v>
      </c>
      <c r="P18" s="22">
        <f t="shared" si="1"/>
        <v>0.75</v>
      </c>
      <c r="Q18" s="22">
        <v>1.75</v>
      </c>
      <c r="R18" s="44">
        <v>16.900000000000002</v>
      </c>
      <c r="S18" s="22">
        <f t="shared" si="2"/>
        <v>5.0000000000000018</v>
      </c>
      <c r="T18" s="22">
        <v>11.9</v>
      </c>
      <c r="U18" s="22">
        <v>3.38</v>
      </c>
      <c r="V18" s="22">
        <v>0</v>
      </c>
      <c r="W18" s="23">
        <v>21.99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4.5</v>
      </c>
      <c r="D19" s="22">
        <v>0</v>
      </c>
      <c r="E19" s="22">
        <v>53.6</v>
      </c>
      <c r="F19" s="22">
        <v>3</v>
      </c>
      <c r="G19" s="22">
        <v>0</v>
      </c>
      <c r="H19" s="22">
        <v>32.9</v>
      </c>
      <c r="I19" s="22">
        <v>3.6</v>
      </c>
      <c r="J19" s="22">
        <v>0</v>
      </c>
      <c r="K19" s="22">
        <v>45.8</v>
      </c>
      <c r="L19" s="22">
        <v>30.6</v>
      </c>
      <c r="M19" s="22">
        <f t="shared" si="0"/>
        <v>15.900000000000002</v>
      </c>
      <c r="N19" s="22">
        <v>14.7</v>
      </c>
      <c r="O19" s="22">
        <v>0</v>
      </c>
      <c r="P19" s="22">
        <f t="shared" si="1"/>
        <v>0</v>
      </c>
      <c r="Q19" s="22">
        <v>0</v>
      </c>
      <c r="R19" s="44">
        <v>249.60000000000005</v>
      </c>
      <c r="S19" s="22">
        <f t="shared" si="2"/>
        <v>94.200000000000045</v>
      </c>
      <c r="T19" s="22">
        <v>155.4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24</v>
      </c>
      <c r="C20" s="25">
        <v>13</v>
      </c>
      <c r="D20" s="25">
        <v>10</v>
      </c>
      <c r="E20" s="22">
        <v>58</v>
      </c>
      <c r="F20" s="25">
        <v>12</v>
      </c>
      <c r="G20" s="25">
        <v>10</v>
      </c>
      <c r="H20" s="25">
        <v>69</v>
      </c>
      <c r="I20" s="25">
        <v>15</v>
      </c>
      <c r="J20" s="25">
        <v>20</v>
      </c>
      <c r="K20" s="22">
        <v>68</v>
      </c>
      <c r="L20" s="22">
        <v>12</v>
      </c>
      <c r="M20" s="22">
        <f>L20-N20</f>
        <v>0</v>
      </c>
      <c r="N20" s="22">
        <v>12</v>
      </c>
      <c r="O20" s="22">
        <v>16</v>
      </c>
      <c r="P20" s="22">
        <f>O20-Q20</f>
        <v>0</v>
      </c>
      <c r="Q20" s="22">
        <v>16</v>
      </c>
      <c r="R20" s="44">
        <v>11</v>
      </c>
      <c r="S20" s="22">
        <f>R20-T20</f>
        <v>0</v>
      </c>
      <c r="T20" s="22">
        <v>11</v>
      </c>
      <c r="U20" s="22">
        <v>15</v>
      </c>
      <c r="V20" s="25">
        <v>25</v>
      </c>
      <c r="W20" s="23">
        <v>19</v>
      </c>
      <c r="X20" s="21" t="s">
        <v>20</v>
      </c>
      <c r="Y20" s="46" t="s">
        <v>81</v>
      </c>
      <c r="Z20" s="29" t="s">
        <v>80</v>
      </c>
    </row>
    <row r="21" spans="1:26" s="2" customFormat="1" ht="30.95" customHeight="1">
      <c r="A21" s="19">
        <v>11</v>
      </c>
      <c r="B21" s="26" t="s">
        <v>28</v>
      </c>
      <c r="C21" s="26">
        <v>0.8</v>
      </c>
      <c r="D21" s="26">
        <v>0</v>
      </c>
      <c r="E21" s="26">
        <v>91.14</v>
      </c>
      <c r="F21" s="26">
        <v>1.97</v>
      </c>
      <c r="G21" s="26">
        <v>0</v>
      </c>
      <c r="H21" s="26">
        <v>33.409999999999997</v>
      </c>
      <c r="I21" s="26">
        <v>1.8</v>
      </c>
      <c r="J21" s="22">
        <v>0</v>
      </c>
      <c r="K21" s="22">
        <v>39.229999999999997</v>
      </c>
      <c r="L21" s="22">
        <v>6.1</v>
      </c>
      <c r="M21" s="22">
        <f t="shared" si="0"/>
        <v>2.9399999999999995</v>
      </c>
      <c r="N21" s="22">
        <v>3.16</v>
      </c>
      <c r="O21" s="22">
        <v>3.5</v>
      </c>
      <c r="P21" s="22">
        <f t="shared" si="1"/>
        <v>1.5</v>
      </c>
      <c r="Q21" s="22">
        <v>2</v>
      </c>
      <c r="R21" s="44">
        <v>5.7399999999999984</v>
      </c>
      <c r="S21" s="22">
        <f t="shared" si="2"/>
        <v>2.1599999999999984</v>
      </c>
      <c r="T21" s="22">
        <v>3.58</v>
      </c>
      <c r="U21" s="22">
        <v>1.08</v>
      </c>
      <c r="V21" s="26">
        <v>1.1599999999999999</v>
      </c>
      <c r="W21" s="26">
        <v>20.83</v>
      </c>
      <c r="X21" s="21" t="s">
        <v>89</v>
      </c>
      <c r="Y21" s="54"/>
      <c r="Z21" s="54"/>
    </row>
    <row r="22" spans="1:26" s="2" customFormat="1" ht="30.95" customHeight="1">
      <c r="A22" s="19">
        <v>12</v>
      </c>
      <c r="B22" s="19" t="s">
        <v>36</v>
      </c>
      <c r="C22" s="26">
        <v>1.22</v>
      </c>
      <c r="D22" s="26">
        <v>1.5</v>
      </c>
      <c r="E22" s="26">
        <v>5.42</v>
      </c>
      <c r="F22" s="22">
        <v>1.46</v>
      </c>
      <c r="G22" s="22">
        <v>2.2999999999999998</v>
      </c>
      <c r="H22" s="22">
        <v>5.79</v>
      </c>
      <c r="I22" s="22">
        <v>1.51</v>
      </c>
      <c r="J22" s="22">
        <v>2</v>
      </c>
      <c r="K22" s="22">
        <v>5.77</v>
      </c>
      <c r="L22" s="22">
        <v>2.6</v>
      </c>
      <c r="M22" s="22">
        <f t="shared" si="0"/>
        <v>1.6800000000000002</v>
      </c>
      <c r="N22" s="22">
        <v>0.91999999999999993</v>
      </c>
      <c r="O22" s="22">
        <v>3</v>
      </c>
      <c r="P22" s="22">
        <f t="shared" si="1"/>
        <v>1.7</v>
      </c>
      <c r="Q22" s="22">
        <v>1.3</v>
      </c>
      <c r="R22" s="44">
        <v>4.5400000000000027</v>
      </c>
      <c r="S22" s="22">
        <f t="shared" si="2"/>
        <v>1.4200000000000026</v>
      </c>
      <c r="T22" s="22">
        <v>3.12</v>
      </c>
      <c r="U22" s="22">
        <v>1.95</v>
      </c>
      <c r="V22" s="22">
        <v>1.5</v>
      </c>
      <c r="W22" s="26">
        <v>4.3</v>
      </c>
      <c r="X22" s="21" t="s">
        <v>101</v>
      </c>
      <c r="Y22" s="54"/>
      <c r="Z22" s="54"/>
    </row>
    <row r="23" spans="1:26" s="2" customFormat="1" ht="30.95" customHeight="1">
      <c r="A23" s="19">
        <v>13</v>
      </c>
      <c r="B23" s="26" t="s">
        <v>35</v>
      </c>
      <c r="C23" s="22">
        <v>1</v>
      </c>
      <c r="D23" s="22">
        <v>1</v>
      </c>
      <c r="E23" s="22">
        <v>6.7</v>
      </c>
      <c r="F23" s="22">
        <v>0.8</v>
      </c>
      <c r="G23" s="22">
        <v>1.2</v>
      </c>
      <c r="H23" s="22">
        <v>0.6</v>
      </c>
      <c r="I23" s="22">
        <v>1.05</v>
      </c>
      <c r="J23" s="22">
        <v>1.5</v>
      </c>
      <c r="K23" s="22">
        <v>6.55</v>
      </c>
      <c r="L23" s="22">
        <v>3.15</v>
      </c>
      <c r="M23" s="22">
        <f t="shared" si="0"/>
        <v>2.2000000000000002</v>
      </c>
      <c r="N23" s="22">
        <v>0.95</v>
      </c>
      <c r="O23" s="22">
        <v>2</v>
      </c>
      <c r="P23" s="22">
        <f t="shared" si="1"/>
        <v>1.2</v>
      </c>
      <c r="Q23" s="22">
        <v>0.8</v>
      </c>
      <c r="R23" s="44">
        <v>1.1000000000000001</v>
      </c>
      <c r="S23" s="22">
        <f t="shared" si="2"/>
        <v>0.20000000000000007</v>
      </c>
      <c r="T23" s="22">
        <v>0.9</v>
      </c>
      <c r="U23" s="22">
        <v>1.45</v>
      </c>
      <c r="V23" s="22">
        <v>1.7</v>
      </c>
      <c r="W23" s="22">
        <v>1.6</v>
      </c>
      <c r="X23" s="21" t="s">
        <v>20</v>
      </c>
      <c r="Y23" s="54"/>
      <c r="Z23" s="54"/>
    </row>
    <row r="24" spans="1:26" s="2" customFormat="1" ht="30.95" customHeight="1">
      <c r="A24" s="19">
        <v>14</v>
      </c>
      <c r="B24" s="26" t="s">
        <v>29</v>
      </c>
      <c r="C24" s="25">
        <v>3.2</v>
      </c>
      <c r="D24" s="25">
        <v>0</v>
      </c>
      <c r="E24" s="22">
        <v>8.5</v>
      </c>
      <c r="F24" s="25">
        <v>11.5</v>
      </c>
      <c r="G24" s="25">
        <v>0</v>
      </c>
      <c r="H24" s="25">
        <v>33.9</v>
      </c>
      <c r="I24" s="25">
        <v>2.7</v>
      </c>
      <c r="J24" s="25">
        <v>0</v>
      </c>
      <c r="K24" s="22">
        <v>6.7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4"/>
      <c r="Z24" s="54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162.55000000000001</v>
      </c>
      <c r="V25" s="22">
        <v>138.27000000000001</v>
      </c>
      <c r="W25" s="23">
        <v>2357.15</v>
      </c>
      <c r="X25" s="21" t="s">
        <v>20</v>
      </c>
      <c r="Y25" s="54"/>
      <c r="Z25" s="54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35</v>
      </c>
      <c r="V26" s="22">
        <v>31</v>
      </c>
      <c r="W26" s="22">
        <v>2010</v>
      </c>
      <c r="X26" s="21" t="s">
        <v>40</v>
      </c>
      <c r="Y26" s="54"/>
      <c r="Z26" s="54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80</v>
      </c>
      <c r="F27" s="22">
        <v>18</v>
      </c>
      <c r="G27" s="22">
        <v>0</v>
      </c>
      <c r="H27" s="22">
        <v>100</v>
      </c>
      <c r="I27" s="22">
        <v>20</v>
      </c>
      <c r="J27" s="22">
        <v>0</v>
      </c>
      <c r="K27" s="22">
        <v>600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4"/>
      <c r="Z27" s="54"/>
    </row>
    <row r="28" spans="1:26" s="2" customFormat="1" ht="30.95" customHeight="1">
      <c r="A28" s="19">
        <v>18</v>
      </c>
      <c r="B28" s="26" t="s">
        <v>22</v>
      </c>
      <c r="C28" s="26">
        <v>2.36</v>
      </c>
      <c r="D28" s="26">
        <v>0</v>
      </c>
      <c r="E28" s="22">
        <v>14.2</v>
      </c>
      <c r="F28" s="22">
        <v>1.84</v>
      </c>
      <c r="G28" s="22">
        <v>0</v>
      </c>
      <c r="H28" s="22">
        <v>5.86</v>
      </c>
      <c r="I28" s="22">
        <v>0.85</v>
      </c>
      <c r="J28" s="22">
        <v>0</v>
      </c>
      <c r="K28" s="22">
        <v>28.12</v>
      </c>
      <c r="L28" s="22">
        <v>2.71</v>
      </c>
      <c r="M28" s="22">
        <v>1.28</v>
      </c>
      <c r="N28" s="22">
        <v>1.43</v>
      </c>
      <c r="O28" s="22">
        <v>2.71</v>
      </c>
      <c r="P28" s="22">
        <v>1.28</v>
      </c>
      <c r="Q28" s="22">
        <v>1.43</v>
      </c>
      <c r="R28" s="22">
        <v>0</v>
      </c>
      <c r="S28" s="22">
        <v>0</v>
      </c>
      <c r="T28" s="22">
        <v>0</v>
      </c>
      <c r="U28" s="22">
        <v>0.23</v>
      </c>
      <c r="V28" s="22">
        <v>0.23</v>
      </c>
      <c r="W28" s="21">
        <v>0</v>
      </c>
      <c r="X28" s="21" t="s">
        <v>89</v>
      </c>
      <c r="Y28" s="54"/>
      <c r="Z28" s="54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4"/>
      <c r="Z29" s="54"/>
    </row>
    <row r="30" spans="1:26" s="3" customFormat="1" ht="29.25" customHeight="1">
      <c r="A30" s="7"/>
      <c r="B30" s="11" t="s">
        <v>38</v>
      </c>
      <c r="C30" s="13">
        <f t="shared" ref="C30:W30" si="3">SUM(C8:C29)</f>
        <v>109.85000000000001</v>
      </c>
      <c r="D30" s="13">
        <f t="shared" si="3"/>
        <v>52.1</v>
      </c>
      <c r="E30" s="14">
        <f t="shared" si="3"/>
        <v>1106.17</v>
      </c>
      <c r="F30" s="13">
        <f t="shared" si="3"/>
        <v>114.5</v>
      </c>
      <c r="G30" s="13">
        <f t="shared" si="3"/>
        <v>87</v>
      </c>
      <c r="H30" s="14">
        <f t="shared" si="3"/>
        <v>580.65</v>
      </c>
      <c r="I30" s="13">
        <f t="shared" si="3"/>
        <v>74.709999999999994</v>
      </c>
      <c r="J30" s="13">
        <f t="shared" si="3"/>
        <v>33.6</v>
      </c>
      <c r="K30" s="14">
        <f t="shared" si="3"/>
        <v>1162.2099999999998</v>
      </c>
      <c r="L30" s="14">
        <f t="shared" si="3"/>
        <v>892.49</v>
      </c>
      <c r="M30" s="33">
        <f t="shared" si="3"/>
        <v>763.1400000000001</v>
      </c>
      <c r="N30" s="33">
        <f t="shared" si="3"/>
        <v>129.35</v>
      </c>
      <c r="O30" s="14">
        <f t="shared" si="3"/>
        <v>479.84000000000003</v>
      </c>
      <c r="P30" s="33">
        <f t="shared" si="3"/>
        <v>386.91999999999996</v>
      </c>
      <c r="Q30" s="33">
        <f t="shared" si="3"/>
        <v>92.92</v>
      </c>
      <c r="R30" s="14">
        <f t="shared" si="3"/>
        <v>2472.56</v>
      </c>
      <c r="S30" s="13">
        <f t="shared" si="3"/>
        <v>2034.1000000000001</v>
      </c>
      <c r="T30" s="13">
        <f t="shared" si="3"/>
        <v>438.46</v>
      </c>
      <c r="U30" s="13">
        <f t="shared" si="3"/>
        <v>264.19000000000005</v>
      </c>
      <c r="V30" s="13">
        <f t="shared" si="3"/>
        <v>238.87</v>
      </c>
      <c r="W30" s="14">
        <f t="shared" si="3"/>
        <v>5674.15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37"/>
  <sheetViews>
    <sheetView workbookViewId="0">
      <selection activeCell="D5" sqref="D5:K6"/>
    </sheetView>
  </sheetViews>
  <sheetFormatPr defaultRowHeight="13.5"/>
  <cols>
    <col min="6" max="6" width="14.875" customWidth="1"/>
    <col min="10" max="10" width="17" customWidth="1"/>
  </cols>
  <sheetData>
    <row r="5" spans="4:11">
      <c r="D5" s="32" t="s">
        <v>98</v>
      </c>
    </row>
    <row r="6" spans="4:11">
      <c r="D6">
        <v>504</v>
      </c>
      <c r="E6" t="s">
        <v>58</v>
      </c>
      <c r="F6" t="s">
        <v>59</v>
      </c>
      <c r="G6" t="s">
        <v>60</v>
      </c>
      <c r="H6" t="s">
        <v>61</v>
      </c>
      <c r="J6" t="s">
        <v>62</v>
      </c>
      <c r="K6" t="s">
        <v>68</v>
      </c>
    </row>
    <row r="7" spans="4:11">
      <c r="D7" t="s">
        <v>19</v>
      </c>
      <c r="E7">
        <v>209</v>
      </c>
      <c r="F7">
        <v>37</v>
      </c>
      <c r="G7" s="34">
        <v>46</v>
      </c>
      <c r="H7">
        <f>E7+F7-G7</f>
        <v>200</v>
      </c>
      <c r="J7">
        <v>200</v>
      </c>
      <c r="K7" s="34">
        <f>H7-J7</f>
        <v>0</v>
      </c>
    </row>
    <row r="8" spans="4:11">
      <c r="D8" t="s">
        <v>21</v>
      </c>
      <c r="E8">
        <v>723.09999999999991</v>
      </c>
      <c r="F8" s="34">
        <f>83.13+195.47</f>
        <v>278.60000000000002</v>
      </c>
      <c r="G8">
        <v>168.7</v>
      </c>
      <c r="H8" s="34">
        <f t="shared" ref="H8:H19" si="0">E8+F8-G8</f>
        <v>833</v>
      </c>
      <c r="J8">
        <v>833</v>
      </c>
      <c r="K8" s="34">
        <f t="shared" ref="K8:K19" si="1">H8-J8</f>
        <v>0</v>
      </c>
    </row>
    <row r="9" spans="4:11">
      <c r="D9" t="s">
        <v>23</v>
      </c>
      <c r="E9">
        <v>377.66</v>
      </c>
      <c r="F9">
        <v>82.22999999999999</v>
      </c>
      <c r="G9" s="34">
        <f>65.44+14.13</f>
        <v>79.569999999999993</v>
      </c>
      <c r="H9">
        <f t="shared" si="0"/>
        <v>380.32</v>
      </c>
      <c r="J9">
        <v>380.32000000000005</v>
      </c>
      <c r="K9">
        <f t="shared" si="1"/>
        <v>0</v>
      </c>
    </row>
    <row r="10" spans="4:11">
      <c r="D10" t="s">
        <v>30</v>
      </c>
      <c r="E10">
        <v>111</v>
      </c>
      <c r="F10">
        <v>5</v>
      </c>
      <c r="G10">
        <v>17</v>
      </c>
      <c r="H10">
        <f t="shared" si="0"/>
        <v>99</v>
      </c>
      <c r="J10">
        <v>92</v>
      </c>
      <c r="K10">
        <f t="shared" si="1"/>
        <v>7</v>
      </c>
    </row>
    <row r="11" spans="4:11">
      <c r="D11" t="s">
        <v>25</v>
      </c>
      <c r="E11">
        <v>58.5</v>
      </c>
      <c r="F11">
        <v>16</v>
      </c>
      <c r="G11" s="34">
        <f>17.8+15.9</f>
        <v>33.700000000000003</v>
      </c>
      <c r="H11">
        <f t="shared" si="0"/>
        <v>40.799999999999997</v>
      </c>
      <c r="J11">
        <v>40.799999999999997</v>
      </c>
      <c r="K11">
        <f t="shared" si="1"/>
        <v>0</v>
      </c>
    </row>
    <row r="12" spans="4:11">
      <c r="D12" t="s">
        <v>34</v>
      </c>
      <c r="E12">
        <v>139.82</v>
      </c>
      <c r="F12">
        <v>26.299999999999997</v>
      </c>
      <c r="G12" s="34">
        <f>32.4+109.42</f>
        <v>141.82</v>
      </c>
      <c r="H12" s="34">
        <f>E12+F12-G12</f>
        <v>24.300000000000011</v>
      </c>
      <c r="J12">
        <v>24.3</v>
      </c>
      <c r="K12" s="34">
        <f>H12-J12</f>
        <v>0</v>
      </c>
    </row>
    <row r="13" spans="4:11">
      <c r="D13" t="s">
        <v>33</v>
      </c>
      <c r="E13">
        <v>34.629999999999995</v>
      </c>
      <c r="F13">
        <v>5</v>
      </c>
      <c r="G13">
        <v>20.63</v>
      </c>
      <c r="H13">
        <f t="shared" si="0"/>
        <v>18.999999999999996</v>
      </c>
      <c r="J13">
        <v>19.009999999999998</v>
      </c>
      <c r="K13">
        <f t="shared" si="1"/>
        <v>-1.0000000000001563E-2</v>
      </c>
    </row>
    <row r="14" spans="4:11">
      <c r="D14" t="s">
        <v>27</v>
      </c>
      <c r="E14">
        <v>31.78</v>
      </c>
      <c r="F14">
        <v>2.5</v>
      </c>
      <c r="G14">
        <v>17.38</v>
      </c>
      <c r="H14">
        <f t="shared" si="0"/>
        <v>16.900000000000002</v>
      </c>
      <c r="J14">
        <v>17</v>
      </c>
      <c r="K14">
        <f t="shared" si="1"/>
        <v>-9.9999999999997868E-2</v>
      </c>
    </row>
    <row r="15" spans="4:11">
      <c r="D15" t="s">
        <v>66</v>
      </c>
      <c r="E15">
        <v>280.20000000000005</v>
      </c>
      <c r="F15">
        <v>0</v>
      </c>
      <c r="G15">
        <v>30.6</v>
      </c>
      <c r="H15">
        <f t="shared" si="0"/>
        <v>249.60000000000005</v>
      </c>
      <c r="J15">
        <v>249.60000000000002</v>
      </c>
      <c r="K15">
        <f t="shared" si="1"/>
        <v>0</v>
      </c>
    </row>
    <row r="16" spans="4:11">
      <c r="D16" t="s">
        <v>24</v>
      </c>
      <c r="E16">
        <v>7</v>
      </c>
      <c r="F16">
        <v>16</v>
      </c>
      <c r="G16">
        <v>12</v>
      </c>
      <c r="H16">
        <f>E16+F16-G16</f>
        <v>11</v>
      </c>
      <c r="J16">
        <v>11</v>
      </c>
      <c r="K16">
        <f>H16-J16</f>
        <v>0</v>
      </c>
    </row>
    <row r="17" spans="4:11">
      <c r="D17" t="s">
        <v>28</v>
      </c>
      <c r="E17">
        <v>8.3399999999999981</v>
      </c>
      <c r="F17">
        <v>3.5</v>
      </c>
      <c r="G17">
        <v>6.1</v>
      </c>
      <c r="H17">
        <f t="shared" si="0"/>
        <v>5.7399999999999984</v>
      </c>
      <c r="J17">
        <v>8.84</v>
      </c>
      <c r="K17">
        <f t="shared" si="1"/>
        <v>-3.1000000000000014</v>
      </c>
    </row>
    <row r="18" spans="4:11">
      <c r="D18" t="s">
        <v>36</v>
      </c>
      <c r="E18">
        <v>4.1400000000000023</v>
      </c>
      <c r="F18">
        <v>3</v>
      </c>
      <c r="G18">
        <v>2.6</v>
      </c>
      <c r="H18">
        <f t="shared" si="0"/>
        <v>4.5400000000000027</v>
      </c>
      <c r="J18">
        <v>6.03</v>
      </c>
      <c r="K18">
        <f t="shared" si="1"/>
        <v>-1.4899999999999975</v>
      </c>
    </row>
    <row r="19" spans="4:11">
      <c r="D19" t="s">
        <v>35</v>
      </c>
      <c r="E19">
        <v>2.25</v>
      </c>
      <c r="F19">
        <v>2</v>
      </c>
      <c r="G19">
        <v>3.15</v>
      </c>
      <c r="H19">
        <f t="shared" si="0"/>
        <v>1.1000000000000001</v>
      </c>
      <c r="J19">
        <v>2.2999999999999998</v>
      </c>
      <c r="K19">
        <f t="shared" si="1"/>
        <v>-1.1999999999999997</v>
      </c>
    </row>
    <row r="23" spans="4:11">
      <c r="D23" s="32" t="s">
        <v>90</v>
      </c>
    </row>
    <row r="24" spans="4:11">
      <c r="D24">
        <v>504</v>
      </c>
      <c r="E24" t="s">
        <v>58</v>
      </c>
      <c r="F24" t="s">
        <v>59</v>
      </c>
      <c r="G24" t="s">
        <v>60</v>
      </c>
      <c r="H24" t="s">
        <v>61</v>
      </c>
      <c r="J24" t="s">
        <v>62</v>
      </c>
      <c r="K24" t="s">
        <v>68</v>
      </c>
    </row>
    <row r="25" spans="4:11">
      <c r="D25" t="s">
        <v>19</v>
      </c>
      <c r="E25">
        <v>209</v>
      </c>
      <c r="F25">
        <v>37</v>
      </c>
      <c r="G25">
        <v>23</v>
      </c>
      <c r="H25">
        <v>223</v>
      </c>
      <c r="J25">
        <v>200</v>
      </c>
      <c r="K25">
        <v>23</v>
      </c>
    </row>
    <row r="26" spans="4:11">
      <c r="D26" t="s">
        <v>21</v>
      </c>
      <c r="E26">
        <v>723.09999999999991</v>
      </c>
      <c r="F26">
        <v>83.13</v>
      </c>
      <c r="G26">
        <v>168.7</v>
      </c>
      <c r="H26">
        <v>637.53</v>
      </c>
      <c r="J26">
        <v>833</v>
      </c>
      <c r="K26">
        <v>-195.47000000000003</v>
      </c>
    </row>
    <row r="27" spans="4:11">
      <c r="D27" t="s">
        <v>23</v>
      </c>
      <c r="E27">
        <v>377.66</v>
      </c>
      <c r="F27">
        <v>82.22999999999999</v>
      </c>
      <c r="G27">
        <v>65.44</v>
      </c>
      <c r="H27">
        <v>394.45</v>
      </c>
      <c r="J27">
        <v>380.32000000000005</v>
      </c>
      <c r="K27">
        <v>14.129999999999939</v>
      </c>
    </row>
    <row r="28" spans="4:11">
      <c r="D28" t="s">
        <v>34</v>
      </c>
      <c r="E28">
        <v>139.82</v>
      </c>
      <c r="F28">
        <v>26.299999999999997</v>
      </c>
      <c r="G28">
        <v>32.4</v>
      </c>
      <c r="H28">
        <v>133.72</v>
      </c>
      <c r="J28">
        <v>24.3</v>
      </c>
      <c r="K28">
        <v>109.42</v>
      </c>
    </row>
    <row r="29" spans="4:11">
      <c r="D29" t="s">
        <v>30</v>
      </c>
      <c r="E29">
        <v>111</v>
      </c>
      <c r="F29">
        <v>5</v>
      </c>
      <c r="G29">
        <v>17</v>
      </c>
      <c r="H29">
        <v>99</v>
      </c>
      <c r="J29">
        <v>92</v>
      </c>
      <c r="K29">
        <v>7</v>
      </c>
    </row>
    <row r="30" spans="4:11">
      <c r="D30" t="s">
        <v>25</v>
      </c>
      <c r="E30">
        <v>58.5</v>
      </c>
      <c r="F30">
        <v>16</v>
      </c>
      <c r="G30">
        <v>17.8</v>
      </c>
      <c r="H30">
        <v>56.7</v>
      </c>
      <c r="J30">
        <v>40.799999999999997</v>
      </c>
      <c r="K30">
        <v>15.900000000000006</v>
      </c>
    </row>
    <row r="31" spans="4:11">
      <c r="D31" t="s">
        <v>33</v>
      </c>
      <c r="E31">
        <v>34.629999999999995</v>
      </c>
      <c r="F31">
        <v>5</v>
      </c>
      <c r="G31">
        <v>20.63</v>
      </c>
      <c r="H31">
        <v>18.999999999999996</v>
      </c>
      <c r="J31">
        <v>19.009999999999998</v>
      </c>
      <c r="K31">
        <v>-1.0000000000001563E-2</v>
      </c>
    </row>
    <row r="32" spans="4:11">
      <c r="D32" t="s">
        <v>27</v>
      </c>
      <c r="E32">
        <v>31.78</v>
      </c>
      <c r="F32">
        <v>2.5</v>
      </c>
      <c r="G32">
        <v>17.38</v>
      </c>
      <c r="H32">
        <v>16.900000000000002</v>
      </c>
      <c r="J32">
        <v>17</v>
      </c>
      <c r="K32">
        <v>-9.9999999999997868E-2</v>
      </c>
    </row>
    <row r="33" spans="4:11">
      <c r="D33" t="s">
        <v>66</v>
      </c>
      <c r="E33">
        <v>280.20000000000005</v>
      </c>
      <c r="F33">
        <v>0</v>
      </c>
      <c r="G33">
        <v>30.6</v>
      </c>
      <c r="H33">
        <v>249.60000000000005</v>
      </c>
      <c r="J33">
        <v>249.60000000000002</v>
      </c>
      <c r="K33">
        <v>0</v>
      </c>
    </row>
    <row r="34" spans="4:11">
      <c r="D34" t="s">
        <v>28</v>
      </c>
      <c r="E34">
        <v>8.3399999999999981</v>
      </c>
      <c r="F34">
        <v>3.5</v>
      </c>
      <c r="G34">
        <v>6.1</v>
      </c>
      <c r="H34">
        <v>5.7399999999999984</v>
      </c>
      <c r="J34">
        <v>8.84</v>
      </c>
      <c r="K34">
        <v>-3.1000000000000014</v>
      </c>
    </row>
    <row r="35" spans="4:11">
      <c r="D35" t="s">
        <v>24</v>
      </c>
      <c r="E35">
        <v>7</v>
      </c>
      <c r="F35">
        <v>16</v>
      </c>
      <c r="G35">
        <v>12</v>
      </c>
      <c r="H35">
        <v>11</v>
      </c>
      <c r="J35">
        <v>11</v>
      </c>
      <c r="K35">
        <v>0</v>
      </c>
    </row>
    <row r="36" spans="4:11">
      <c r="D36" t="s">
        <v>36</v>
      </c>
      <c r="E36">
        <v>4.1400000000000023</v>
      </c>
      <c r="F36">
        <v>3</v>
      </c>
      <c r="G36">
        <v>2.6</v>
      </c>
      <c r="H36">
        <v>4.5400000000000027</v>
      </c>
      <c r="J36">
        <v>6.03</v>
      </c>
      <c r="K36">
        <v>-1.4899999999999975</v>
      </c>
    </row>
    <row r="37" spans="4:11">
      <c r="D37" t="s">
        <v>35</v>
      </c>
      <c r="E37">
        <v>2.25</v>
      </c>
      <c r="F37">
        <v>2</v>
      </c>
      <c r="G37">
        <v>3.15</v>
      </c>
      <c r="H37">
        <v>1.1000000000000001</v>
      </c>
      <c r="J37">
        <v>2.2999999999999998</v>
      </c>
      <c r="K37">
        <v>-1.1999999999999997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B16" sqref="AB16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13.5</v>
      </c>
      <c r="M8" s="17">
        <v>13.5</v>
      </c>
      <c r="N8" s="17">
        <v>0</v>
      </c>
      <c r="O8" s="17">
        <v>0</v>
      </c>
      <c r="P8" s="17">
        <v>0</v>
      </c>
      <c r="Q8" s="17">
        <v>0</v>
      </c>
      <c r="R8" s="43">
        <v>297.26</v>
      </c>
      <c r="S8" s="17">
        <v>297.26</v>
      </c>
      <c r="T8" s="17">
        <v>0</v>
      </c>
      <c r="U8" s="17">
        <v>0</v>
      </c>
      <c r="V8" s="17">
        <v>0</v>
      </c>
      <c r="W8" s="17">
        <v>0</v>
      </c>
      <c r="X8" s="18"/>
      <c r="Y8" s="54"/>
      <c r="Z8" s="54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276</v>
      </c>
      <c r="M9" s="17">
        <v>276</v>
      </c>
      <c r="N9" s="17">
        <v>0</v>
      </c>
      <c r="O9" s="17">
        <v>0</v>
      </c>
      <c r="P9" s="17">
        <v>0</v>
      </c>
      <c r="Q9" s="17">
        <v>0</v>
      </c>
      <c r="R9" s="43">
        <f>876.53+O9-L9</f>
        <v>600.53</v>
      </c>
      <c r="S9" s="17">
        <v>600.53</v>
      </c>
      <c r="T9" s="17">
        <v>0</v>
      </c>
      <c r="U9" s="17">
        <v>0</v>
      </c>
      <c r="V9" s="17">
        <v>0</v>
      </c>
      <c r="W9" s="17">
        <v>0</v>
      </c>
      <c r="X9" s="18"/>
      <c r="Y9" s="54"/>
      <c r="Z9" s="54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4"/>
      <c r="Z10" s="54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23</v>
      </c>
      <c r="M11" s="22">
        <v>23</v>
      </c>
      <c r="N11" s="22">
        <v>0</v>
      </c>
      <c r="O11" s="22">
        <v>37</v>
      </c>
      <c r="P11" s="22">
        <v>37</v>
      </c>
      <c r="Q11" s="22">
        <v>0</v>
      </c>
      <c r="R11" s="44">
        <v>200</v>
      </c>
      <c r="S11" s="22">
        <v>200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168.7</v>
      </c>
      <c r="M12" s="22">
        <v>168.7</v>
      </c>
      <c r="N12" s="22">
        <v>0</v>
      </c>
      <c r="O12" s="22">
        <v>83.13</v>
      </c>
      <c r="P12" s="22">
        <v>83.13</v>
      </c>
      <c r="Q12" s="22">
        <v>0</v>
      </c>
      <c r="R12" s="44">
        <v>833</v>
      </c>
      <c r="S12" s="22">
        <v>833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37.39</v>
      </c>
      <c r="D13" s="22">
        <v>0</v>
      </c>
      <c r="E13" s="22">
        <v>555.37</v>
      </c>
      <c r="F13" s="22">
        <v>33.47</v>
      </c>
      <c r="G13" s="22">
        <v>34</v>
      </c>
      <c r="H13" s="22">
        <v>123.17</v>
      </c>
      <c r="I13" s="22">
        <v>6.6</v>
      </c>
      <c r="J13" s="22">
        <v>0</v>
      </c>
      <c r="K13" s="22">
        <v>120.07</v>
      </c>
      <c r="L13" s="22">
        <v>65.44</v>
      </c>
      <c r="M13" s="22">
        <v>26.08</v>
      </c>
      <c r="N13" s="22">
        <v>39.36</v>
      </c>
      <c r="O13" s="22">
        <v>82.22999999999999</v>
      </c>
      <c r="P13" s="22">
        <v>38.69</v>
      </c>
      <c r="Q13" s="22">
        <v>43.54</v>
      </c>
      <c r="R13" s="44">
        <v>380.32000000000005</v>
      </c>
      <c r="S13" s="22">
        <v>208.33</v>
      </c>
      <c r="T13" s="22">
        <v>171.99</v>
      </c>
      <c r="U13" s="22">
        <v>14.62</v>
      </c>
      <c r="V13" s="22">
        <v>12.41</v>
      </c>
      <c r="W13" s="23">
        <v>25.73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34</v>
      </c>
      <c r="C14" s="22">
        <v>10.7</v>
      </c>
      <c r="D14" s="22">
        <v>8.6</v>
      </c>
      <c r="E14" s="22">
        <v>81.900000000000006</v>
      </c>
      <c r="F14" s="22">
        <v>8.3000000000000007</v>
      </c>
      <c r="G14" s="22">
        <v>23</v>
      </c>
      <c r="H14" s="22">
        <v>64.3</v>
      </c>
      <c r="I14" s="22">
        <v>4.5</v>
      </c>
      <c r="J14" s="22">
        <v>2.1</v>
      </c>
      <c r="K14" s="22">
        <v>51.4</v>
      </c>
      <c r="L14" s="22">
        <v>32.4</v>
      </c>
      <c r="M14" s="22">
        <v>22</v>
      </c>
      <c r="N14" s="22">
        <v>10.4</v>
      </c>
      <c r="O14" s="22">
        <v>26.299999999999997</v>
      </c>
      <c r="P14" s="22">
        <v>16.7</v>
      </c>
      <c r="Q14" s="22">
        <v>9.6</v>
      </c>
      <c r="R14" s="44">
        <v>24.3</v>
      </c>
      <c r="S14" s="22">
        <v>3.8</v>
      </c>
      <c r="T14" s="22">
        <v>20.5</v>
      </c>
      <c r="U14" s="22">
        <v>5.5</v>
      </c>
      <c r="V14" s="22">
        <v>1.1000000000000001</v>
      </c>
      <c r="W14" s="23">
        <v>2.2000000000000002</v>
      </c>
      <c r="X14" s="21" t="s">
        <v>20</v>
      </c>
      <c r="Y14" s="29" t="s">
        <v>55</v>
      </c>
      <c r="Z14" s="29" t="s">
        <v>56</v>
      </c>
    </row>
    <row r="15" spans="1:26" s="2" customFormat="1" ht="30.95" customHeight="1">
      <c r="A15" s="19">
        <v>5</v>
      </c>
      <c r="B15" s="26" t="s">
        <v>30</v>
      </c>
      <c r="C15" s="22">
        <v>6</v>
      </c>
      <c r="D15" s="22">
        <v>20</v>
      </c>
      <c r="E15" s="22">
        <v>100</v>
      </c>
      <c r="F15" s="22">
        <v>4.5</v>
      </c>
      <c r="G15" s="22">
        <v>3</v>
      </c>
      <c r="H15" s="22">
        <v>50</v>
      </c>
      <c r="I15" s="22">
        <v>5</v>
      </c>
      <c r="J15" s="22">
        <v>3</v>
      </c>
      <c r="K15" s="22">
        <v>88</v>
      </c>
      <c r="L15" s="22">
        <v>17</v>
      </c>
      <c r="M15" s="22">
        <v>6</v>
      </c>
      <c r="N15" s="22">
        <v>11</v>
      </c>
      <c r="O15" s="22">
        <v>5</v>
      </c>
      <c r="P15" s="22">
        <v>2</v>
      </c>
      <c r="Q15" s="22">
        <v>3</v>
      </c>
      <c r="R15" s="44">
        <v>92</v>
      </c>
      <c r="S15" s="22">
        <v>53</v>
      </c>
      <c r="T15" s="22">
        <v>39</v>
      </c>
      <c r="U15" s="22">
        <v>4</v>
      </c>
      <c r="V15" s="22">
        <v>5</v>
      </c>
      <c r="W15" s="22">
        <v>7.5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>
      <c r="A16" s="19">
        <v>6</v>
      </c>
      <c r="B16" s="26" t="s">
        <v>25</v>
      </c>
      <c r="C16" s="22">
        <v>3.5</v>
      </c>
      <c r="D16" s="22">
        <v>4</v>
      </c>
      <c r="E16" s="22">
        <v>5.6</v>
      </c>
      <c r="F16" s="26">
        <v>1.4</v>
      </c>
      <c r="G16" s="26">
        <v>1.5</v>
      </c>
      <c r="H16" s="26">
        <v>2.95</v>
      </c>
      <c r="I16" s="22">
        <v>2</v>
      </c>
      <c r="J16" s="22">
        <v>0</v>
      </c>
      <c r="K16" s="22">
        <v>6.1</v>
      </c>
      <c r="L16" s="22">
        <v>17.8</v>
      </c>
      <c r="M16" s="22">
        <v>7.7</v>
      </c>
      <c r="N16" s="22">
        <v>10.1</v>
      </c>
      <c r="O16" s="22">
        <v>16</v>
      </c>
      <c r="P16" s="22">
        <v>7.5</v>
      </c>
      <c r="Q16" s="22">
        <v>8.5</v>
      </c>
      <c r="R16" s="44">
        <v>40.799999999999997</v>
      </c>
      <c r="S16" s="22">
        <v>23.4</v>
      </c>
      <c r="T16" s="22">
        <v>17.399999999999999</v>
      </c>
      <c r="U16" s="22">
        <v>4.4000000000000004</v>
      </c>
      <c r="V16" s="22">
        <v>3.5</v>
      </c>
      <c r="W16" s="23">
        <v>3.3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33</v>
      </c>
      <c r="C17" s="22">
        <v>2.68</v>
      </c>
      <c r="D17" s="22">
        <v>5</v>
      </c>
      <c r="E17" s="22">
        <v>23.61</v>
      </c>
      <c r="F17" s="22">
        <v>8.6999999999999993</v>
      </c>
      <c r="G17" s="22">
        <v>10</v>
      </c>
      <c r="H17" s="22">
        <v>13.78</v>
      </c>
      <c r="I17" s="22">
        <v>4.5999999999999996</v>
      </c>
      <c r="J17" s="22">
        <v>5</v>
      </c>
      <c r="K17" s="22">
        <v>36.26</v>
      </c>
      <c r="L17" s="22">
        <v>20.63</v>
      </c>
      <c r="M17" s="22">
        <v>7.47</v>
      </c>
      <c r="N17" s="22">
        <v>13.16</v>
      </c>
      <c r="O17" s="22">
        <v>5</v>
      </c>
      <c r="P17" s="22">
        <v>0</v>
      </c>
      <c r="Q17" s="22">
        <v>5</v>
      </c>
      <c r="R17" s="44">
        <v>19.009999999999998</v>
      </c>
      <c r="S17" s="22">
        <v>15.34</v>
      </c>
      <c r="T17" s="22">
        <v>3.67</v>
      </c>
      <c r="U17" s="22">
        <v>0.03</v>
      </c>
      <c r="V17" s="22">
        <v>0</v>
      </c>
      <c r="W17" s="22">
        <v>0.55000000000000004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5.5</v>
      </c>
      <c r="D18" s="22">
        <v>2</v>
      </c>
      <c r="E18" s="22">
        <v>22.13</v>
      </c>
      <c r="F18" s="22">
        <v>7.56</v>
      </c>
      <c r="G18" s="22">
        <v>2</v>
      </c>
      <c r="H18" s="22">
        <v>44.99</v>
      </c>
      <c r="I18" s="22">
        <v>5.5</v>
      </c>
      <c r="J18" s="22" t="s">
        <v>100</v>
      </c>
      <c r="K18" s="22">
        <v>60.21</v>
      </c>
      <c r="L18" s="22">
        <v>17.38</v>
      </c>
      <c r="M18" s="22">
        <v>5.21</v>
      </c>
      <c r="N18" s="22">
        <v>12.17</v>
      </c>
      <c r="O18" s="22">
        <v>2.5</v>
      </c>
      <c r="P18" s="22">
        <v>0.75</v>
      </c>
      <c r="Q18" s="22">
        <v>1.75</v>
      </c>
      <c r="R18" s="44">
        <v>17</v>
      </c>
      <c r="S18" s="22">
        <v>5.0999999999999996</v>
      </c>
      <c r="T18" s="22">
        <v>11.9</v>
      </c>
      <c r="U18" s="22">
        <v>3.38</v>
      </c>
      <c r="V18" s="22">
        <v>0</v>
      </c>
      <c r="W18" s="23">
        <v>21.99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4.5</v>
      </c>
      <c r="D19" s="22">
        <v>0</v>
      </c>
      <c r="E19" s="22">
        <v>53.6</v>
      </c>
      <c r="F19" s="22">
        <v>3</v>
      </c>
      <c r="G19" s="22">
        <v>0</v>
      </c>
      <c r="H19" s="22">
        <v>32.9</v>
      </c>
      <c r="I19" s="22">
        <v>3.6</v>
      </c>
      <c r="J19" s="22">
        <v>0</v>
      </c>
      <c r="K19" s="22">
        <v>45.8</v>
      </c>
      <c r="L19" s="22">
        <v>30.6</v>
      </c>
      <c r="M19" s="22">
        <v>15.9</v>
      </c>
      <c r="N19" s="22">
        <v>14.7</v>
      </c>
      <c r="O19" s="22">
        <v>0</v>
      </c>
      <c r="P19" s="22">
        <v>0</v>
      </c>
      <c r="Q19" s="22">
        <v>0</v>
      </c>
      <c r="R19" s="44">
        <v>249.60000000000002</v>
      </c>
      <c r="S19" s="22">
        <v>94.2</v>
      </c>
      <c r="T19" s="22">
        <v>155.4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26" t="s">
        <v>28</v>
      </c>
      <c r="C20" s="26">
        <v>0.8</v>
      </c>
      <c r="D20" s="26">
        <v>0</v>
      </c>
      <c r="E20" s="26">
        <v>91.14</v>
      </c>
      <c r="F20" s="26">
        <v>1.97</v>
      </c>
      <c r="G20" s="26">
        <v>0</v>
      </c>
      <c r="H20" s="26">
        <v>33.409999999999997</v>
      </c>
      <c r="I20" s="26">
        <v>1.8</v>
      </c>
      <c r="J20" s="22">
        <v>0</v>
      </c>
      <c r="K20" s="22">
        <v>39.229999999999997</v>
      </c>
      <c r="L20" s="22">
        <v>6.1</v>
      </c>
      <c r="M20" s="22">
        <v>2.94</v>
      </c>
      <c r="N20" s="22">
        <v>3.16</v>
      </c>
      <c r="O20" s="22">
        <v>3.5</v>
      </c>
      <c r="P20" s="22">
        <v>1.5</v>
      </c>
      <c r="Q20" s="22">
        <v>2</v>
      </c>
      <c r="R20" s="44">
        <v>8.84</v>
      </c>
      <c r="S20" s="22">
        <v>5.26</v>
      </c>
      <c r="T20" s="22">
        <v>3.58</v>
      </c>
      <c r="U20" s="22">
        <v>1.08</v>
      </c>
      <c r="V20" s="26">
        <v>1.1599999999999999</v>
      </c>
      <c r="W20" s="26">
        <v>20.83</v>
      </c>
      <c r="X20" s="21" t="s">
        <v>89</v>
      </c>
      <c r="Y20" s="54"/>
      <c r="Z20" s="54"/>
    </row>
    <row r="21" spans="1:26" s="2" customFormat="1" ht="30.95" customHeight="1">
      <c r="A21" s="19">
        <v>11</v>
      </c>
      <c r="B21" s="26" t="s">
        <v>24</v>
      </c>
      <c r="C21" s="25">
        <v>13</v>
      </c>
      <c r="D21" s="25">
        <v>10</v>
      </c>
      <c r="E21" s="22">
        <v>58</v>
      </c>
      <c r="F21" s="25">
        <v>12</v>
      </c>
      <c r="G21" s="25">
        <v>10</v>
      </c>
      <c r="H21" s="25">
        <v>69</v>
      </c>
      <c r="I21" s="25">
        <v>15</v>
      </c>
      <c r="J21" s="25">
        <v>20</v>
      </c>
      <c r="K21" s="22">
        <v>68</v>
      </c>
      <c r="L21" s="22">
        <v>12</v>
      </c>
      <c r="M21" s="22">
        <v>0</v>
      </c>
      <c r="N21" s="22">
        <v>12</v>
      </c>
      <c r="O21" s="22">
        <v>16</v>
      </c>
      <c r="P21" s="22">
        <v>0</v>
      </c>
      <c r="Q21" s="22">
        <v>16</v>
      </c>
      <c r="R21" s="44">
        <v>11</v>
      </c>
      <c r="S21" s="22">
        <v>0</v>
      </c>
      <c r="T21" s="22">
        <v>11</v>
      </c>
      <c r="U21" s="22">
        <v>15</v>
      </c>
      <c r="V21" s="25">
        <v>25</v>
      </c>
      <c r="W21" s="23">
        <v>19</v>
      </c>
      <c r="X21" s="21" t="s">
        <v>20</v>
      </c>
      <c r="Y21" s="46" t="s">
        <v>81</v>
      </c>
      <c r="Z21" s="29" t="s">
        <v>80</v>
      </c>
    </row>
    <row r="22" spans="1:26" s="2" customFormat="1" ht="30.95" customHeight="1">
      <c r="A22" s="19">
        <v>12</v>
      </c>
      <c r="B22" s="19" t="s">
        <v>36</v>
      </c>
      <c r="C22" s="26">
        <v>1.22</v>
      </c>
      <c r="D22" s="26">
        <v>1.5</v>
      </c>
      <c r="E22" s="26">
        <v>5.42</v>
      </c>
      <c r="F22" s="22">
        <v>1.46</v>
      </c>
      <c r="G22" s="22">
        <v>2.2999999999999998</v>
      </c>
      <c r="H22" s="22">
        <v>5.79</v>
      </c>
      <c r="I22" s="22">
        <v>1.51</v>
      </c>
      <c r="J22" s="22">
        <v>2</v>
      </c>
      <c r="K22" s="22">
        <v>5.77</v>
      </c>
      <c r="L22" s="22">
        <v>2.6</v>
      </c>
      <c r="M22" s="22">
        <v>1.6800000000000002</v>
      </c>
      <c r="N22" s="22">
        <v>0.91999999999999993</v>
      </c>
      <c r="O22" s="22">
        <v>3</v>
      </c>
      <c r="P22" s="22">
        <v>1.7</v>
      </c>
      <c r="Q22" s="22">
        <v>1.3</v>
      </c>
      <c r="R22" s="44">
        <v>6.03</v>
      </c>
      <c r="S22" s="22">
        <v>2.91</v>
      </c>
      <c r="T22" s="22">
        <v>3.12</v>
      </c>
      <c r="U22" s="22">
        <v>1.95</v>
      </c>
      <c r="V22" s="22">
        <v>1.5</v>
      </c>
      <c r="W22" s="26">
        <v>4.3</v>
      </c>
      <c r="X22" s="21" t="s">
        <v>101</v>
      </c>
      <c r="Y22" s="54"/>
      <c r="Z22" s="54"/>
    </row>
    <row r="23" spans="1:26" s="2" customFormat="1" ht="30.95" customHeight="1">
      <c r="A23" s="19">
        <v>13</v>
      </c>
      <c r="B23" s="26" t="s">
        <v>35</v>
      </c>
      <c r="C23" s="22">
        <v>1</v>
      </c>
      <c r="D23" s="22">
        <v>1</v>
      </c>
      <c r="E23" s="22">
        <v>6.7</v>
      </c>
      <c r="F23" s="22">
        <v>0.8</v>
      </c>
      <c r="G23" s="22">
        <v>1.2</v>
      </c>
      <c r="H23" s="22">
        <v>0.6</v>
      </c>
      <c r="I23" s="22">
        <v>1.05</v>
      </c>
      <c r="J23" s="22">
        <v>1.5</v>
      </c>
      <c r="K23" s="22">
        <v>6.55</v>
      </c>
      <c r="L23" s="22">
        <v>3.15</v>
      </c>
      <c r="M23" s="22">
        <v>2.2000000000000002</v>
      </c>
      <c r="N23" s="22">
        <v>0.95</v>
      </c>
      <c r="O23" s="22">
        <v>2</v>
      </c>
      <c r="P23" s="22">
        <v>1.2</v>
      </c>
      <c r="Q23" s="22">
        <v>0.8</v>
      </c>
      <c r="R23" s="44">
        <v>2.2999999999999998</v>
      </c>
      <c r="S23" s="22">
        <v>1.4</v>
      </c>
      <c r="T23" s="22">
        <v>0.9</v>
      </c>
      <c r="U23" s="22">
        <v>1.45</v>
      </c>
      <c r="V23" s="22">
        <v>1.7</v>
      </c>
      <c r="W23" s="22">
        <v>1.6</v>
      </c>
      <c r="X23" s="21" t="s">
        <v>20</v>
      </c>
      <c r="Y23" s="54"/>
      <c r="Z23" s="54"/>
    </row>
    <row r="24" spans="1:26" s="2" customFormat="1" ht="30.95" customHeight="1">
      <c r="A24" s="19">
        <v>14</v>
      </c>
      <c r="B24" s="26" t="s">
        <v>29</v>
      </c>
      <c r="C24" s="25">
        <v>3.2</v>
      </c>
      <c r="D24" s="25">
        <v>0</v>
      </c>
      <c r="E24" s="22">
        <v>8.5</v>
      </c>
      <c r="F24" s="25">
        <v>11.5</v>
      </c>
      <c r="G24" s="25">
        <v>0</v>
      </c>
      <c r="H24" s="25">
        <v>33.9</v>
      </c>
      <c r="I24" s="25">
        <v>2.7</v>
      </c>
      <c r="J24" s="25">
        <v>0</v>
      </c>
      <c r="K24" s="22">
        <v>6.7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4"/>
      <c r="Z24" s="54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162.55000000000001</v>
      </c>
      <c r="V25" s="22">
        <v>138.27000000000001</v>
      </c>
      <c r="W25" s="23">
        <v>2357.15</v>
      </c>
      <c r="X25" s="21" t="s">
        <v>20</v>
      </c>
      <c r="Y25" s="54"/>
      <c r="Z25" s="54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35</v>
      </c>
      <c r="V26" s="22">
        <v>31</v>
      </c>
      <c r="W26" s="22">
        <v>2010</v>
      </c>
      <c r="X26" s="21" t="s">
        <v>40</v>
      </c>
      <c r="Y26" s="54"/>
      <c r="Z26" s="54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80</v>
      </c>
      <c r="F27" s="22">
        <v>18</v>
      </c>
      <c r="G27" s="22">
        <v>0</v>
      </c>
      <c r="H27" s="22">
        <v>100</v>
      </c>
      <c r="I27" s="22">
        <v>20</v>
      </c>
      <c r="J27" s="22">
        <v>0</v>
      </c>
      <c r="K27" s="22">
        <v>600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15</v>
      </c>
      <c r="V27" s="22">
        <v>18</v>
      </c>
      <c r="W27" s="22">
        <v>1200</v>
      </c>
      <c r="X27" s="21" t="s">
        <v>20</v>
      </c>
      <c r="Y27" s="54"/>
      <c r="Z27" s="54"/>
    </row>
    <row r="28" spans="1:26" s="2" customFormat="1" ht="30.95" customHeight="1">
      <c r="A28" s="19">
        <v>18</v>
      </c>
      <c r="B28" s="26" t="s">
        <v>22</v>
      </c>
      <c r="C28" s="26">
        <v>2.36</v>
      </c>
      <c r="D28" s="26">
        <v>0</v>
      </c>
      <c r="E28" s="22">
        <v>14.2</v>
      </c>
      <c r="F28" s="22">
        <v>1.84</v>
      </c>
      <c r="G28" s="22">
        <v>0</v>
      </c>
      <c r="H28" s="22">
        <v>5.86</v>
      </c>
      <c r="I28" s="22">
        <v>0.85</v>
      </c>
      <c r="J28" s="22">
        <v>0</v>
      </c>
      <c r="K28" s="22">
        <v>28.12</v>
      </c>
      <c r="L28" s="22">
        <v>2.71</v>
      </c>
      <c r="M28" s="22">
        <v>1.28</v>
      </c>
      <c r="N28" s="22">
        <v>1.43</v>
      </c>
      <c r="O28" s="22">
        <v>2.71</v>
      </c>
      <c r="P28" s="22">
        <v>1.28</v>
      </c>
      <c r="Q28" s="22">
        <v>1.43</v>
      </c>
      <c r="R28" s="22">
        <v>0</v>
      </c>
      <c r="S28" s="22">
        <v>0</v>
      </c>
      <c r="T28" s="22">
        <v>0</v>
      </c>
      <c r="U28" s="22">
        <v>0.23</v>
      </c>
      <c r="V28" s="22">
        <v>0.23</v>
      </c>
      <c r="W28" s="21">
        <v>0</v>
      </c>
      <c r="X28" s="21" t="s">
        <v>89</v>
      </c>
      <c r="Y28" s="54"/>
      <c r="Z28" s="54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4"/>
      <c r="Z29" s="54"/>
    </row>
    <row r="30" spans="1:26" s="3" customFormat="1" ht="29.25" customHeight="1">
      <c r="A30" s="7"/>
      <c r="B30" s="11" t="s">
        <v>38</v>
      </c>
      <c r="C30" s="13">
        <f t="shared" ref="C30:W30" si="0">SUM(C8:C29)</f>
        <v>109.85000000000001</v>
      </c>
      <c r="D30" s="13">
        <f t="shared" si="0"/>
        <v>52.1</v>
      </c>
      <c r="E30" s="14">
        <f t="shared" si="0"/>
        <v>1106.17</v>
      </c>
      <c r="F30" s="13">
        <f t="shared" si="0"/>
        <v>114.49999999999999</v>
      </c>
      <c r="G30" s="13">
        <f t="shared" si="0"/>
        <v>87</v>
      </c>
      <c r="H30" s="14">
        <f t="shared" si="0"/>
        <v>580.65</v>
      </c>
      <c r="I30" s="13">
        <f t="shared" si="0"/>
        <v>74.709999999999994</v>
      </c>
      <c r="J30" s="13">
        <f t="shared" si="0"/>
        <v>33.6</v>
      </c>
      <c r="K30" s="14">
        <f t="shared" si="0"/>
        <v>1162.21</v>
      </c>
      <c r="L30" s="14">
        <f t="shared" si="0"/>
        <v>709.01</v>
      </c>
      <c r="M30" s="33">
        <f t="shared" si="0"/>
        <v>579.66000000000008</v>
      </c>
      <c r="N30" s="33">
        <f t="shared" si="0"/>
        <v>129.35</v>
      </c>
      <c r="O30" s="14">
        <f t="shared" si="0"/>
        <v>284.36999999999995</v>
      </c>
      <c r="P30" s="33">
        <f t="shared" si="0"/>
        <v>191.44999999999996</v>
      </c>
      <c r="Q30" s="33">
        <f t="shared" si="0"/>
        <v>92.92</v>
      </c>
      <c r="R30" s="14">
        <f t="shared" si="0"/>
        <v>2781.9900000000011</v>
      </c>
      <c r="S30" s="13">
        <f t="shared" si="0"/>
        <v>2343.5300000000002</v>
      </c>
      <c r="T30" s="13">
        <f t="shared" si="0"/>
        <v>438.46</v>
      </c>
      <c r="U30" s="13">
        <f t="shared" si="0"/>
        <v>264.19000000000005</v>
      </c>
      <c r="V30" s="13">
        <f t="shared" si="0"/>
        <v>238.87</v>
      </c>
      <c r="W30" s="14">
        <f t="shared" si="0"/>
        <v>5674.15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2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13.5</v>
      </c>
      <c r="M8" s="17">
        <v>13.5</v>
      </c>
      <c r="N8" s="17">
        <v>0</v>
      </c>
      <c r="O8" s="17">
        <v>0</v>
      </c>
      <c r="P8" s="17">
        <v>0</v>
      </c>
      <c r="Q8" s="17">
        <v>0</v>
      </c>
      <c r="R8" s="43">
        <v>297.26</v>
      </c>
      <c r="S8" s="17">
        <v>297.26</v>
      </c>
      <c r="T8" s="17">
        <v>0</v>
      </c>
      <c r="U8" s="17">
        <v>0</v>
      </c>
      <c r="V8" s="17">
        <v>0</v>
      </c>
      <c r="W8" s="17">
        <v>0</v>
      </c>
      <c r="X8" s="18"/>
      <c r="Y8" s="53"/>
      <c r="Z8" s="53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276</v>
      </c>
      <c r="M9" s="17">
        <v>276</v>
      </c>
      <c r="N9" s="17">
        <v>0</v>
      </c>
      <c r="O9" s="17">
        <v>0</v>
      </c>
      <c r="P9" s="17">
        <v>0</v>
      </c>
      <c r="Q9" s="17">
        <v>0</v>
      </c>
      <c r="R9" s="43">
        <f>876.53+O9-L9</f>
        <v>600.53</v>
      </c>
      <c r="S9" s="17">
        <v>600.53</v>
      </c>
      <c r="T9" s="17">
        <v>0</v>
      </c>
      <c r="U9" s="17">
        <v>0</v>
      </c>
      <c r="V9" s="17">
        <v>0</v>
      </c>
      <c r="W9" s="17">
        <v>0</v>
      </c>
      <c r="X9" s="18"/>
      <c r="Y9" s="53"/>
      <c r="Z9" s="53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3"/>
      <c r="Z10" s="53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21</v>
      </c>
      <c r="M11" s="22">
        <f>L11-N11</f>
        <v>21</v>
      </c>
      <c r="N11" s="22">
        <v>0</v>
      </c>
      <c r="O11" s="22">
        <v>104</v>
      </c>
      <c r="P11" s="22">
        <f>O11-Q11</f>
        <v>104</v>
      </c>
      <c r="Q11" s="22">
        <v>0</v>
      </c>
      <c r="R11" s="44">
        <v>209</v>
      </c>
      <c r="S11" s="22">
        <f>R11-T11</f>
        <v>209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157</v>
      </c>
      <c r="M12" s="22">
        <f t="shared" ref="M12:M23" si="0">L12-N12</f>
        <v>157</v>
      </c>
      <c r="N12" s="22">
        <v>0</v>
      </c>
      <c r="O12" s="22">
        <v>445.1</v>
      </c>
      <c r="P12" s="22">
        <f t="shared" ref="P12:P23" si="1">O12-Q12</f>
        <v>445.1</v>
      </c>
      <c r="Q12" s="22">
        <v>0</v>
      </c>
      <c r="R12" s="44">
        <v>723.09999999999991</v>
      </c>
      <c r="S12" s="22">
        <f t="shared" ref="S12:S23" si="2">R12-T12</f>
        <v>723.09999999999991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41.42</v>
      </c>
      <c r="D13" s="22">
        <v>33</v>
      </c>
      <c r="E13" s="22">
        <v>591.58000000000004</v>
      </c>
      <c r="F13" s="22">
        <v>25.45</v>
      </c>
      <c r="G13" s="22">
        <v>0</v>
      </c>
      <c r="H13" s="22">
        <v>122.71</v>
      </c>
      <c r="I13" s="22">
        <v>7.45</v>
      </c>
      <c r="J13" s="22">
        <v>0</v>
      </c>
      <c r="K13" s="22">
        <v>126.67</v>
      </c>
      <c r="L13" s="22">
        <v>62.620000000000005</v>
      </c>
      <c r="M13" s="22">
        <f t="shared" si="0"/>
        <v>26.660000000000004</v>
      </c>
      <c r="N13" s="22">
        <v>35.96</v>
      </c>
      <c r="O13" s="22">
        <v>137.07</v>
      </c>
      <c r="P13" s="22">
        <f t="shared" si="1"/>
        <v>62.41</v>
      </c>
      <c r="Q13" s="22">
        <v>74.66</v>
      </c>
      <c r="R13" s="44">
        <v>377.66</v>
      </c>
      <c r="S13" s="22">
        <f t="shared" si="2"/>
        <v>207.29000000000002</v>
      </c>
      <c r="T13" s="22">
        <v>170.37</v>
      </c>
      <c r="U13" s="22">
        <v>17.95</v>
      </c>
      <c r="V13" s="22">
        <v>29.69</v>
      </c>
      <c r="W13" s="23">
        <v>26.78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34</v>
      </c>
      <c r="C14" s="22">
        <v>9.1999999999999993</v>
      </c>
      <c r="D14" s="22">
        <v>2</v>
      </c>
      <c r="E14" s="22">
        <v>84.9</v>
      </c>
      <c r="F14" s="22">
        <v>7.7</v>
      </c>
      <c r="G14" s="22">
        <v>6.3</v>
      </c>
      <c r="H14" s="22">
        <v>57.5</v>
      </c>
      <c r="I14" s="22">
        <v>5</v>
      </c>
      <c r="J14" s="22">
        <v>3</v>
      </c>
      <c r="K14" s="22">
        <v>53.8</v>
      </c>
      <c r="L14" s="22">
        <v>35.1</v>
      </c>
      <c r="M14" s="22">
        <f>L14-N14</f>
        <v>23.3</v>
      </c>
      <c r="N14" s="22">
        <v>11.8</v>
      </c>
      <c r="O14" s="22">
        <v>93</v>
      </c>
      <c r="P14" s="22">
        <f>O14-Q14</f>
        <v>55.6</v>
      </c>
      <c r="Q14" s="22">
        <v>37.4</v>
      </c>
      <c r="R14" s="44">
        <v>139.82</v>
      </c>
      <c r="S14" s="22">
        <f>R14-T14</f>
        <v>124.91999999999999</v>
      </c>
      <c r="T14" s="22">
        <v>14.9</v>
      </c>
      <c r="U14" s="22">
        <v>5.9</v>
      </c>
      <c r="V14" s="22">
        <v>12.1</v>
      </c>
      <c r="W14" s="23">
        <v>6.7</v>
      </c>
      <c r="X14" s="21" t="s">
        <v>20</v>
      </c>
      <c r="Y14" s="29" t="s">
        <v>55</v>
      </c>
      <c r="Z14" s="29" t="s">
        <v>56</v>
      </c>
    </row>
    <row r="15" spans="1:26" s="2" customFormat="1" ht="30.95" customHeight="1">
      <c r="A15" s="19">
        <v>5</v>
      </c>
      <c r="B15" s="26" t="s">
        <v>30</v>
      </c>
      <c r="C15" s="22">
        <v>12</v>
      </c>
      <c r="D15" s="22">
        <v>8</v>
      </c>
      <c r="E15" s="22">
        <v>86</v>
      </c>
      <c r="F15" s="22">
        <v>11</v>
      </c>
      <c r="G15" s="22">
        <v>9</v>
      </c>
      <c r="H15" s="22">
        <v>51</v>
      </c>
      <c r="I15" s="22">
        <v>12</v>
      </c>
      <c r="J15" s="22">
        <v>10</v>
      </c>
      <c r="K15" s="22">
        <v>90</v>
      </c>
      <c r="L15" s="22">
        <v>27</v>
      </c>
      <c r="M15" s="22">
        <f t="shared" si="0"/>
        <v>12</v>
      </c>
      <c r="N15" s="22">
        <v>15</v>
      </c>
      <c r="O15" s="22">
        <v>23</v>
      </c>
      <c r="P15" s="22">
        <f t="shared" si="1"/>
        <v>10</v>
      </c>
      <c r="Q15" s="22">
        <v>13</v>
      </c>
      <c r="R15" s="44">
        <v>111</v>
      </c>
      <c r="S15" s="22">
        <f t="shared" si="2"/>
        <v>58</v>
      </c>
      <c r="T15" s="22">
        <v>53</v>
      </c>
      <c r="U15" s="22">
        <v>6</v>
      </c>
      <c r="V15" s="22">
        <v>6</v>
      </c>
      <c r="W15" s="22">
        <v>7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>
      <c r="A16" s="19">
        <v>6</v>
      </c>
      <c r="B16" s="26" t="s">
        <v>25</v>
      </c>
      <c r="C16" s="22">
        <v>5.0999999999999996</v>
      </c>
      <c r="D16" s="22">
        <v>3.5</v>
      </c>
      <c r="E16" s="22">
        <v>5.0999999999999996</v>
      </c>
      <c r="F16" s="26">
        <v>1.7</v>
      </c>
      <c r="G16" s="26">
        <v>0</v>
      </c>
      <c r="H16" s="26">
        <v>2.85</v>
      </c>
      <c r="I16" s="22">
        <v>2.7</v>
      </c>
      <c r="J16" s="22">
        <v>1</v>
      </c>
      <c r="K16" s="22">
        <v>8.1</v>
      </c>
      <c r="L16" s="22">
        <v>22</v>
      </c>
      <c r="M16" s="22">
        <f t="shared" si="0"/>
        <v>10.1</v>
      </c>
      <c r="N16" s="22">
        <v>11.9</v>
      </c>
      <c r="O16" s="22">
        <v>16.5</v>
      </c>
      <c r="P16" s="22">
        <f t="shared" si="1"/>
        <v>7.5</v>
      </c>
      <c r="Q16" s="22">
        <v>9</v>
      </c>
      <c r="R16" s="44">
        <v>58.5</v>
      </c>
      <c r="S16" s="22">
        <f t="shared" si="2"/>
        <v>42</v>
      </c>
      <c r="T16" s="22">
        <v>16.5</v>
      </c>
      <c r="U16" s="22">
        <v>4.9000000000000004</v>
      </c>
      <c r="V16" s="22">
        <v>4.5</v>
      </c>
      <c r="W16" s="23">
        <v>3.9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33</v>
      </c>
      <c r="C17" s="22">
        <v>3</v>
      </c>
      <c r="D17" s="22">
        <v>0</v>
      </c>
      <c r="E17" s="22">
        <v>21.29</v>
      </c>
      <c r="F17" s="22">
        <v>20</v>
      </c>
      <c r="G17" s="22">
        <v>25</v>
      </c>
      <c r="H17" s="22">
        <v>12.48</v>
      </c>
      <c r="I17" s="22">
        <v>2.0299999999999998</v>
      </c>
      <c r="J17" s="22">
        <v>0</v>
      </c>
      <c r="K17" s="22">
        <v>35.86</v>
      </c>
      <c r="L17" s="22">
        <v>24.46</v>
      </c>
      <c r="M17" s="22">
        <f t="shared" si="0"/>
        <v>8.16</v>
      </c>
      <c r="N17" s="22">
        <v>16.3</v>
      </c>
      <c r="O17" s="22">
        <v>13.65</v>
      </c>
      <c r="P17" s="22">
        <f t="shared" si="1"/>
        <v>3.6500000000000004</v>
      </c>
      <c r="Q17" s="22">
        <v>10</v>
      </c>
      <c r="R17" s="44">
        <v>34.629999999999995</v>
      </c>
      <c r="S17" s="22">
        <f t="shared" si="2"/>
        <v>22.809999999999995</v>
      </c>
      <c r="T17" s="22">
        <v>11.82</v>
      </c>
      <c r="U17" s="22">
        <v>0.06</v>
      </c>
      <c r="V17" s="22">
        <v>0.27</v>
      </c>
      <c r="W17" s="22">
        <v>0.57999999999999996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4.63</v>
      </c>
      <c r="D18" s="22">
        <v>0</v>
      </c>
      <c r="E18" s="22">
        <v>25.63</v>
      </c>
      <c r="F18" s="22">
        <v>5.3</v>
      </c>
      <c r="G18" s="22">
        <v>0</v>
      </c>
      <c r="H18" s="22">
        <v>50.55</v>
      </c>
      <c r="I18" s="22">
        <v>4.5</v>
      </c>
      <c r="J18" s="22" t="s">
        <v>85</v>
      </c>
      <c r="K18" s="22">
        <v>60.71</v>
      </c>
      <c r="L18" s="22">
        <v>18.119999999999997</v>
      </c>
      <c r="M18" s="22">
        <f t="shared" si="0"/>
        <v>5.4299999999999979</v>
      </c>
      <c r="N18" s="22">
        <v>12.69</v>
      </c>
      <c r="O18" s="22">
        <v>18</v>
      </c>
      <c r="P18" s="22">
        <f t="shared" si="1"/>
        <v>5.4</v>
      </c>
      <c r="Q18" s="22">
        <v>12.6</v>
      </c>
      <c r="R18" s="44">
        <v>31.78</v>
      </c>
      <c r="S18" s="22">
        <f t="shared" si="2"/>
        <v>9.4700000000000024</v>
      </c>
      <c r="T18" s="22">
        <v>22.31</v>
      </c>
      <c r="U18" s="22">
        <v>3.21</v>
      </c>
      <c r="V18" s="22">
        <v>3.69</v>
      </c>
      <c r="W18" s="23">
        <v>25.37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0</v>
      </c>
      <c r="E19" s="22">
        <v>58.1</v>
      </c>
      <c r="F19" s="22">
        <v>3.6</v>
      </c>
      <c r="G19" s="22">
        <v>0</v>
      </c>
      <c r="H19" s="22">
        <v>35.9</v>
      </c>
      <c r="I19" s="22">
        <v>4.2</v>
      </c>
      <c r="J19" s="22">
        <v>0</v>
      </c>
      <c r="K19" s="22">
        <v>49.4</v>
      </c>
      <c r="L19" s="22">
        <v>34.200000000000003</v>
      </c>
      <c r="M19" s="22">
        <f t="shared" si="0"/>
        <v>17.400000000000002</v>
      </c>
      <c r="N19" s="22">
        <v>16.8</v>
      </c>
      <c r="O19" s="22">
        <v>0</v>
      </c>
      <c r="P19" s="22">
        <f t="shared" si="1"/>
        <v>0</v>
      </c>
      <c r="Q19" s="22">
        <v>0</v>
      </c>
      <c r="R19" s="44">
        <v>280.20000000000005</v>
      </c>
      <c r="S19" s="22">
        <f t="shared" si="2"/>
        <v>110.10000000000005</v>
      </c>
      <c r="T19" s="22">
        <v>170.1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11</v>
      </c>
      <c r="B20" s="26" t="s">
        <v>28</v>
      </c>
      <c r="C20" s="26">
        <v>6.2</v>
      </c>
      <c r="D20" s="26">
        <v>0.53</v>
      </c>
      <c r="E20" s="26">
        <v>97.87</v>
      </c>
      <c r="F20" s="26">
        <v>1.8</v>
      </c>
      <c r="G20" s="26">
        <v>0.62</v>
      </c>
      <c r="H20" s="26">
        <v>35.83</v>
      </c>
      <c r="I20" s="26">
        <v>1.6</v>
      </c>
      <c r="J20" s="22">
        <v>0.17</v>
      </c>
      <c r="K20" s="22">
        <v>41</v>
      </c>
      <c r="L20" s="22">
        <v>6.6</v>
      </c>
      <c r="M20" s="22">
        <f t="shared" si="0"/>
        <v>4.17</v>
      </c>
      <c r="N20" s="22">
        <v>2.4300000000000002</v>
      </c>
      <c r="O20" s="22">
        <v>5.2</v>
      </c>
      <c r="P20" s="22">
        <f t="shared" si="1"/>
        <v>3.5</v>
      </c>
      <c r="Q20" s="22">
        <v>1.7</v>
      </c>
      <c r="R20" s="44">
        <v>8.3399999999999981</v>
      </c>
      <c r="S20" s="22">
        <f t="shared" si="2"/>
        <v>4.0299999999999985</v>
      </c>
      <c r="T20" s="22">
        <v>4.3099999999999996</v>
      </c>
      <c r="U20" s="22">
        <v>1.1000000000000001</v>
      </c>
      <c r="V20" s="26">
        <v>2.7</v>
      </c>
      <c r="W20" s="26">
        <v>20.75</v>
      </c>
      <c r="X20" s="21" t="s">
        <v>89</v>
      </c>
      <c r="Y20" s="53"/>
      <c r="Z20" s="53"/>
    </row>
    <row r="21" spans="1:26" s="2" customFormat="1" ht="30.95" customHeight="1">
      <c r="A21" s="19">
        <v>12</v>
      </c>
      <c r="B21" s="26" t="s">
        <v>24</v>
      </c>
      <c r="C21" s="25">
        <v>12</v>
      </c>
      <c r="D21" s="25">
        <v>20</v>
      </c>
      <c r="E21" s="22">
        <v>61</v>
      </c>
      <c r="F21" s="25">
        <v>15</v>
      </c>
      <c r="G21" s="25">
        <v>20</v>
      </c>
      <c r="H21" s="25">
        <v>71</v>
      </c>
      <c r="I21" s="25">
        <v>20</v>
      </c>
      <c r="J21" s="25">
        <v>20</v>
      </c>
      <c r="K21" s="22">
        <v>63</v>
      </c>
      <c r="L21" s="22">
        <v>13</v>
      </c>
      <c r="M21" s="22">
        <f t="shared" si="0"/>
        <v>0</v>
      </c>
      <c r="N21" s="22">
        <v>13</v>
      </c>
      <c r="O21" s="22">
        <v>16</v>
      </c>
      <c r="P21" s="22">
        <f t="shared" si="1"/>
        <v>0</v>
      </c>
      <c r="Q21" s="22">
        <v>16</v>
      </c>
      <c r="R21" s="44">
        <v>7</v>
      </c>
      <c r="S21" s="22">
        <f t="shared" si="2"/>
        <v>0</v>
      </c>
      <c r="T21" s="22">
        <v>7</v>
      </c>
      <c r="U21" s="22">
        <v>15</v>
      </c>
      <c r="V21" s="25">
        <v>20</v>
      </c>
      <c r="W21" s="23">
        <v>9</v>
      </c>
      <c r="X21" s="21" t="s">
        <v>20</v>
      </c>
      <c r="Y21" s="46" t="s">
        <v>81</v>
      </c>
      <c r="Z21" s="29" t="s">
        <v>80</v>
      </c>
    </row>
    <row r="22" spans="1:26" s="2" customFormat="1" ht="30.95" customHeight="1">
      <c r="A22" s="19">
        <v>10</v>
      </c>
      <c r="B22" s="19" t="s">
        <v>36</v>
      </c>
      <c r="C22" s="26">
        <v>0.66</v>
      </c>
      <c r="D22" s="26">
        <v>0</v>
      </c>
      <c r="E22" s="26">
        <v>4.34</v>
      </c>
      <c r="F22" s="22">
        <v>0.55000000000000004</v>
      </c>
      <c r="G22" s="22">
        <v>0</v>
      </c>
      <c r="H22" s="22">
        <v>3.45</v>
      </c>
      <c r="I22" s="22">
        <v>0.47</v>
      </c>
      <c r="J22" s="22">
        <v>0</v>
      </c>
      <c r="K22" s="22">
        <v>3.78</v>
      </c>
      <c r="L22" s="22">
        <v>13.53</v>
      </c>
      <c r="M22" s="22">
        <f>L22-N22</f>
        <v>12.399999999999999</v>
      </c>
      <c r="N22" s="22">
        <v>1.1299999999999999</v>
      </c>
      <c r="O22" s="22">
        <v>3</v>
      </c>
      <c r="P22" s="22">
        <f>O22-Q22</f>
        <v>1.5</v>
      </c>
      <c r="Q22" s="22">
        <v>1.5</v>
      </c>
      <c r="R22" s="44">
        <v>4.1400000000000023</v>
      </c>
      <c r="S22" s="22">
        <f>R22-T22</f>
        <v>1.8900000000000023</v>
      </c>
      <c r="T22" s="22">
        <v>2.25</v>
      </c>
      <c r="U22" s="22">
        <v>1.45</v>
      </c>
      <c r="V22" s="22">
        <v>1.8</v>
      </c>
      <c r="W22" s="26">
        <v>3.25</v>
      </c>
      <c r="X22" s="21" t="s">
        <v>96</v>
      </c>
      <c r="Y22" s="53"/>
      <c r="Z22" s="53"/>
    </row>
    <row r="23" spans="1:26" s="2" customFormat="1" ht="30.95" customHeight="1">
      <c r="A23" s="19">
        <v>13</v>
      </c>
      <c r="B23" s="26" t="s">
        <v>35</v>
      </c>
      <c r="C23" s="22">
        <v>1.6</v>
      </c>
      <c r="D23" s="22">
        <v>2.5</v>
      </c>
      <c r="E23" s="22">
        <v>5.9</v>
      </c>
      <c r="F23" s="22">
        <v>0.6</v>
      </c>
      <c r="G23" s="22">
        <v>8.5</v>
      </c>
      <c r="H23" s="22">
        <v>8.2000000000000011</v>
      </c>
      <c r="I23" s="22">
        <v>0.95000000000000007</v>
      </c>
      <c r="J23" s="22">
        <v>2.2000000000000002</v>
      </c>
      <c r="K23" s="22">
        <v>6.05</v>
      </c>
      <c r="L23" s="22">
        <v>3.55</v>
      </c>
      <c r="M23" s="22">
        <f t="shared" si="0"/>
        <v>1.9999999999999998</v>
      </c>
      <c r="N23" s="22">
        <v>1.55</v>
      </c>
      <c r="O23" s="22">
        <v>3.5999999999999996</v>
      </c>
      <c r="P23" s="22">
        <f t="shared" si="1"/>
        <v>2.2999999999999998</v>
      </c>
      <c r="Q23" s="22">
        <v>1.3</v>
      </c>
      <c r="R23" s="44">
        <v>2.25</v>
      </c>
      <c r="S23" s="22">
        <f t="shared" si="2"/>
        <v>1.1499999999999999</v>
      </c>
      <c r="T23" s="22">
        <v>1.1000000000000001</v>
      </c>
      <c r="U23" s="22">
        <v>2.4500000000000002</v>
      </c>
      <c r="V23" s="22">
        <v>1.3</v>
      </c>
      <c r="W23" s="22">
        <v>2.25</v>
      </c>
      <c r="X23" s="21" t="s">
        <v>20</v>
      </c>
      <c r="Y23" s="53"/>
      <c r="Z23" s="53"/>
    </row>
    <row r="24" spans="1:26" s="2" customFormat="1" ht="30.95" customHeight="1">
      <c r="A24" s="19">
        <v>14</v>
      </c>
      <c r="B24" s="26" t="s">
        <v>29</v>
      </c>
      <c r="C24" s="25">
        <v>8.6</v>
      </c>
      <c r="D24" s="25">
        <v>15</v>
      </c>
      <c r="E24" s="22">
        <v>11.7</v>
      </c>
      <c r="F24" s="25">
        <v>19</v>
      </c>
      <c r="G24" s="25">
        <v>33</v>
      </c>
      <c r="H24" s="25">
        <v>45.4</v>
      </c>
      <c r="I24" s="25">
        <v>7.4</v>
      </c>
      <c r="J24" s="25">
        <v>15</v>
      </c>
      <c r="K24" s="22">
        <v>9.4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3"/>
      <c r="Z24" s="53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170.99</v>
      </c>
      <c r="V25" s="22">
        <v>179.16</v>
      </c>
      <c r="W25" s="23">
        <v>2399.8200000000002</v>
      </c>
      <c r="X25" s="21" t="s">
        <v>20</v>
      </c>
      <c r="Y25" s="53"/>
      <c r="Z25" s="53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20.5</v>
      </c>
      <c r="V26" s="22">
        <v>21.2</v>
      </c>
      <c r="W26" s="22">
        <v>2004.7</v>
      </c>
      <c r="X26" s="21" t="s">
        <v>40</v>
      </c>
      <c r="Y26" s="53"/>
      <c r="Z26" s="53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100</v>
      </c>
      <c r="F27" s="22">
        <v>28</v>
      </c>
      <c r="G27" s="22">
        <v>30</v>
      </c>
      <c r="H27" s="22">
        <v>100</v>
      </c>
      <c r="I27" s="22">
        <v>20</v>
      </c>
      <c r="J27" s="22">
        <v>0</v>
      </c>
      <c r="K27" s="22">
        <v>610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18</v>
      </c>
      <c r="V27" s="22">
        <v>18</v>
      </c>
      <c r="W27" s="22">
        <v>1200</v>
      </c>
      <c r="X27" s="21" t="s">
        <v>20</v>
      </c>
      <c r="Y27" s="53"/>
      <c r="Z27" s="53"/>
    </row>
    <row r="28" spans="1:26" s="2" customFormat="1" ht="30.95" customHeight="1">
      <c r="A28" s="19">
        <v>18</v>
      </c>
      <c r="B28" s="26" t="s">
        <v>22</v>
      </c>
      <c r="C28" s="26">
        <v>2.2400000000000002</v>
      </c>
      <c r="D28" s="26">
        <v>0</v>
      </c>
      <c r="E28" s="22">
        <v>16.5</v>
      </c>
      <c r="F28" s="22">
        <v>2.44</v>
      </c>
      <c r="G28" s="22">
        <v>0</v>
      </c>
      <c r="H28" s="22">
        <v>8.3000000000000007</v>
      </c>
      <c r="I28" s="22">
        <v>1.43</v>
      </c>
      <c r="J28" s="22">
        <v>0</v>
      </c>
      <c r="K28" s="22">
        <v>29.55</v>
      </c>
      <c r="L28" s="22">
        <v>3.9400000000000004</v>
      </c>
      <c r="M28" s="22">
        <v>2.2200000000000002</v>
      </c>
      <c r="N28" s="22">
        <v>1.72</v>
      </c>
      <c r="O28" s="22">
        <v>3.9400000000000004</v>
      </c>
      <c r="P28" s="22">
        <v>2.2200000000000002</v>
      </c>
      <c r="Q28" s="22">
        <v>1.72</v>
      </c>
      <c r="R28" s="22">
        <v>0</v>
      </c>
      <c r="S28" s="22">
        <v>0</v>
      </c>
      <c r="T28" s="22">
        <v>0</v>
      </c>
      <c r="U28" s="22">
        <v>0.49</v>
      </c>
      <c r="V28" s="22">
        <v>0.49</v>
      </c>
      <c r="W28" s="21">
        <v>0</v>
      </c>
      <c r="X28" s="21" t="s">
        <v>94</v>
      </c>
      <c r="Y28" s="53"/>
      <c r="Z28" s="53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3"/>
      <c r="Z29" s="53"/>
    </row>
    <row r="30" spans="1:26" s="3" customFormat="1" ht="29.25" customHeight="1">
      <c r="A30" s="7"/>
      <c r="B30" s="11" t="s">
        <v>38</v>
      </c>
      <c r="C30" s="13">
        <f t="shared" ref="C30:W30" si="3">SUM(C8:C29)</f>
        <v>130.44999999999999</v>
      </c>
      <c r="D30" s="13">
        <f t="shared" si="3"/>
        <v>84.53</v>
      </c>
      <c r="E30" s="14">
        <f t="shared" si="3"/>
        <v>1169.9100000000001</v>
      </c>
      <c r="F30" s="13">
        <f t="shared" si="3"/>
        <v>142.13999999999999</v>
      </c>
      <c r="G30" s="13">
        <f t="shared" si="3"/>
        <v>132.41999999999999</v>
      </c>
      <c r="H30" s="14">
        <f t="shared" si="3"/>
        <v>605.16999999999985</v>
      </c>
      <c r="I30" s="13">
        <f t="shared" si="3"/>
        <v>89.730000000000018</v>
      </c>
      <c r="J30" s="13">
        <f t="shared" si="3"/>
        <v>51.370000000000005</v>
      </c>
      <c r="K30" s="14">
        <f t="shared" si="3"/>
        <v>1187.32</v>
      </c>
      <c r="L30" s="14">
        <f t="shared" si="3"/>
        <v>731.62000000000012</v>
      </c>
      <c r="M30" s="33">
        <f t="shared" si="3"/>
        <v>591.33999999999992</v>
      </c>
      <c r="N30" s="33">
        <f t="shared" si="3"/>
        <v>140.28</v>
      </c>
      <c r="O30" s="14">
        <f t="shared" si="3"/>
        <v>882.06000000000017</v>
      </c>
      <c r="P30" s="33">
        <f t="shared" si="3"/>
        <v>703.18</v>
      </c>
      <c r="Q30" s="33">
        <f t="shared" si="3"/>
        <v>178.88</v>
      </c>
      <c r="R30" s="14">
        <f t="shared" si="3"/>
        <v>2885.2100000000005</v>
      </c>
      <c r="S30" s="13">
        <f t="shared" si="3"/>
        <v>2411.5499999999997</v>
      </c>
      <c r="T30" s="13">
        <f t="shared" si="3"/>
        <v>473.66</v>
      </c>
      <c r="U30" s="13">
        <f t="shared" si="3"/>
        <v>268</v>
      </c>
      <c r="V30" s="13">
        <f t="shared" si="3"/>
        <v>300.89999999999998</v>
      </c>
      <c r="W30" s="14">
        <f t="shared" si="3"/>
        <v>5710.1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N44"/>
  <sheetViews>
    <sheetView topLeftCell="A7" workbookViewId="0">
      <selection activeCell="C51" sqref="C51"/>
    </sheetView>
  </sheetViews>
  <sheetFormatPr defaultRowHeight="13.5"/>
  <cols>
    <col min="13" max="13" width="19.375" customWidth="1"/>
  </cols>
  <sheetData>
    <row r="10" spans="6:14">
      <c r="F10" s="32" t="s">
        <v>98</v>
      </c>
    </row>
    <row r="11" spans="6:14">
      <c r="G11">
        <v>503</v>
      </c>
      <c r="H11" t="s">
        <v>58</v>
      </c>
      <c r="I11" t="s">
        <v>59</v>
      </c>
      <c r="J11" t="s">
        <v>60</v>
      </c>
      <c r="K11" t="s">
        <v>61</v>
      </c>
      <c r="M11" t="s">
        <v>62</v>
      </c>
      <c r="N11" t="s">
        <v>68</v>
      </c>
    </row>
    <row r="12" spans="6:14">
      <c r="G12" t="s">
        <v>19</v>
      </c>
      <c r="H12">
        <v>126</v>
      </c>
      <c r="I12">
        <v>104</v>
      </c>
      <c r="J12">
        <v>21</v>
      </c>
      <c r="K12">
        <f>H12+I12-J12</f>
        <v>209</v>
      </c>
      <c r="M12">
        <v>200</v>
      </c>
      <c r="N12">
        <f>K12-M12</f>
        <v>9</v>
      </c>
    </row>
    <row r="13" spans="6:14">
      <c r="G13" t="s">
        <v>21</v>
      </c>
      <c r="H13">
        <v>434.99999999999989</v>
      </c>
      <c r="I13" s="34">
        <f>270.14+174.96</f>
        <v>445.1</v>
      </c>
      <c r="J13">
        <v>157</v>
      </c>
      <c r="K13" s="34">
        <f t="shared" ref="K13:K24" si="0">H13+I13-J13</f>
        <v>723.09999999999991</v>
      </c>
      <c r="M13">
        <v>723.1</v>
      </c>
      <c r="N13" s="34">
        <f t="shared" ref="N13:N24" si="1">K13-M13</f>
        <v>0</v>
      </c>
    </row>
    <row r="14" spans="6:14">
      <c r="G14" t="s">
        <v>23</v>
      </c>
      <c r="H14">
        <v>303.21000000000004</v>
      </c>
      <c r="I14">
        <v>137.07</v>
      </c>
      <c r="J14">
        <v>62.620000000000005</v>
      </c>
      <c r="K14">
        <f t="shared" si="0"/>
        <v>377.66</v>
      </c>
      <c r="M14">
        <v>368.15</v>
      </c>
      <c r="N14">
        <f t="shared" si="1"/>
        <v>9.5100000000000477</v>
      </c>
    </row>
    <row r="15" spans="6:14">
      <c r="G15" t="s">
        <v>34</v>
      </c>
      <c r="H15">
        <v>81.919999999999987</v>
      </c>
      <c r="I15">
        <v>93</v>
      </c>
      <c r="J15" s="55">
        <v>35.1</v>
      </c>
      <c r="K15">
        <f>H15+I15-J15</f>
        <v>139.82</v>
      </c>
      <c r="M15">
        <v>34.6</v>
      </c>
      <c r="N15">
        <f>K15-M15</f>
        <v>105.22</v>
      </c>
    </row>
    <row r="16" spans="6:14">
      <c r="G16" t="s">
        <v>30</v>
      </c>
      <c r="H16">
        <v>115</v>
      </c>
      <c r="I16">
        <v>23</v>
      </c>
      <c r="J16">
        <v>27</v>
      </c>
      <c r="K16">
        <f t="shared" si="0"/>
        <v>111</v>
      </c>
      <c r="M16">
        <v>111</v>
      </c>
      <c r="N16">
        <f t="shared" si="1"/>
        <v>0</v>
      </c>
    </row>
    <row r="17" spans="6:14">
      <c r="G17" t="s">
        <v>25</v>
      </c>
      <c r="H17">
        <v>64</v>
      </c>
      <c r="I17">
        <v>16.5</v>
      </c>
      <c r="J17">
        <v>22</v>
      </c>
      <c r="K17">
        <f t="shared" si="0"/>
        <v>58.5</v>
      </c>
      <c r="M17">
        <v>40.1</v>
      </c>
      <c r="N17">
        <f t="shared" si="1"/>
        <v>18.399999999999999</v>
      </c>
    </row>
    <row r="18" spans="6:14">
      <c r="G18" t="s">
        <v>33</v>
      </c>
      <c r="H18">
        <v>45.44</v>
      </c>
      <c r="I18">
        <v>13.65</v>
      </c>
      <c r="J18">
        <v>24.46</v>
      </c>
      <c r="K18">
        <f t="shared" si="0"/>
        <v>34.629999999999995</v>
      </c>
      <c r="M18">
        <v>34.629999999999995</v>
      </c>
      <c r="N18">
        <f t="shared" si="1"/>
        <v>0</v>
      </c>
    </row>
    <row r="19" spans="6:14">
      <c r="G19" t="s">
        <v>27</v>
      </c>
      <c r="H19">
        <v>31.9</v>
      </c>
      <c r="I19">
        <v>18</v>
      </c>
      <c r="J19">
        <v>18.119999999999997</v>
      </c>
      <c r="K19">
        <f t="shared" si="0"/>
        <v>31.78</v>
      </c>
      <c r="M19">
        <v>31.869999999999997</v>
      </c>
      <c r="N19">
        <f t="shared" si="1"/>
        <v>-8.9999999999996305E-2</v>
      </c>
    </row>
    <row r="20" spans="6:14">
      <c r="G20" t="s">
        <v>66</v>
      </c>
      <c r="H20">
        <v>314.40000000000003</v>
      </c>
      <c r="I20">
        <v>0</v>
      </c>
      <c r="J20">
        <v>34.200000000000003</v>
      </c>
      <c r="K20">
        <f t="shared" si="0"/>
        <v>280.20000000000005</v>
      </c>
      <c r="M20">
        <v>280.2</v>
      </c>
      <c r="N20">
        <f t="shared" si="1"/>
        <v>0</v>
      </c>
    </row>
    <row r="21" spans="6:14">
      <c r="G21" t="s">
        <v>36</v>
      </c>
      <c r="H21">
        <v>14.670000000000002</v>
      </c>
      <c r="I21">
        <v>3</v>
      </c>
      <c r="J21" s="34">
        <f>2.02+11.51</f>
        <v>13.53</v>
      </c>
      <c r="K21">
        <f t="shared" si="0"/>
        <v>4.1400000000000023</v>
      </c>
      <c r="M21">
        <v>4.1399999999999997</v>
      </c>
      <c r="N21" s="34">
        <f t="shared" si="1"/>
        <v>0</v>
      </c>
    </row>
    <row r="22" spans="6:14">
      <c r="G22" t="s">
        <v>28</v>
      </c>
      <c r="H22">
        <v>9.7399999999999984</v>
      </c>
      <c r="I22">
        <v>5.2</v>
      </c>
      <c r="J22">
        <v>6.6</v>
      </c>
      <c r="K22">
        <f t="shared" si="0"/>
        <v>8.3399999999999981</v>
      </c>
      <c r="M22">
        <v>8.34</v>
      </c>
      <c r="N22">
        <f t="shared" si="1"/>
        <v>0</v>
      </c>
    </row>
    <row r="23" spans="6:14">
      <c r="G23" t="s">
        <v>24</v>
      </c>
      <c r="H23">
        <v>4</v>
      </c>
      <c r="I23">
        <v>16</v>
      </c>
      <c r="J23">
        <v>13</v>
      </c>
      <c r="K23">
        <f t="shared" si="0"/>
        <v>7</v>
      </c>
      <c r="M23">
        <v>7</v>
      </c>
      <c r="N23">
        <f t="shared" si="1"/>
        <v>0</v>
      </c>
    </row>
    <row r="24" spans="6:14">
      <c r="G24" t="s">
        <v>35</v>
      </c>
      <c r="H24">
        <v>2.2000000000000002</v>
      </c>
      <c r="I24">
        <v>3.5999999999999996</v>
      </c>
      <c r="J24">
        <v>3.55</v>
      </c>
      <c r="K24">
        <f t="shared" si="0"/>
        <v>2.25</v>
      </c>
      <c r="M24">
        <v>3.6</v>
      </c>
      <c r="N24">
        <f t="shared" si="1"/>
        <v>-1.35</v>
      </c>
    </row>
    <row r="30" spans="6:14">
      <c r="F30" s="32" t="s">
        <v>69</v>
      </c>
    </row>
    <row r="31" spans="6:14">
      <c r="G31">
        <v>503</v>
      </c>
      <c r="H31" t="s">
        <v>58</v>
      </c>
      <c r="I31" t="s">
        <v>59</v>
      </c>
      <c r="J31" t="s">
        <v>60</v>
      </c>
      <c r="K31" t="s">
        <v>61</v>
      </c>
      <c r="M31" t="s">
        <v>62</v>
      </c>
      <c r="N31" t="s">
        <v>68</v>
      </c>
    </row>
    <row r="32" spans="6:14">
      <c r="G32" t="s">
        <v>19</v>
      </c>
      <c r="H32">
        <v>126</v>
      </c>
      <c r="I32">
        <v>104</v>
      </c>
      <c r="J32">
        <v>21</v>
      </c>
      <c r="K32">
        <v>209</v>
      </c>
      <c r="M32">
        <v>200</v>
      </c>
      <c r="N32">
        <v>9</v>
      </c>
    </row>
    <row r="33" spans="7:14">
      <c r="G33" t="s">
        <v>21</v>
      </c>
      <c r="H33">
        <v>434.99999999999989</v>
      </c>
      <c r="I33">
        <v>270.14</v>
      </c>
      <c r="J33">
        <v>157</v>
      </c>
      <c r="K33">
        <v>548.13999999999987</v>
      </c>
      <c r="M33">
        <v>723.1</v>
      </c>
      <c r="N33">
        <v>-174.96000000000015</v>
      </c>
    </row>
    <row r="34" spans="7:14">
      <c r="G34" t="s">
        <v>23</v>
      </c>
      <c r="H34">
        <v>303.21000000000004</v>
      </c>
      <c r="I34">
        <v>137.07</v>
      </c>
      <c r="J34">
        <v>62.620000000000005</v>
      </c>
      <c r="K34">
        <v>377.66</v>
      </c>
      <c r="M34">
        <v>368.15</v>
      </c>
      <c r="N34">
        <v>9.5100000000000477</v>
      </c>
    </row>
    <row r="35" spans="7:14">
      <c r="G35" t="s">
        <v>30</v>
      </c>
      <c r="H35">
        <v>115</v>
      </c>
      <c r="I35">
        <v>23</v>
      </c>
      <c r="J35">
        <v>27</v>
      </c>
      <c r="K35">
        <v>111</v>
      </c>
      <c r="M35">
        <v>111</v>
      </c>
      <c r="N35">
        <v>0</v>
      </c>
    </row>
    <row r="36" spans="7:14">
      <c r="G36" t="s">
        <v>34</v>
      </c>
      <c r="H36">
        <v>81.919999999999987</v>
      </c>
      <c r="I36">
        <v>93</v>
      </c>
      <c r="J36">
        <v>35.1</v>
      </c>
      <c r="K36">
        <v>139.82</v>
      </c>
      <c r="M36">
        <v>34.6</v>
      </c>
      <c r="N36">
        <v>105.22</v>
      </c>
    </row>
    <row r="37" spans="7:14">
      <c r="G37" t="s">
        <v>25</v>
      </c>
      <c r="H37">
        <v>64</v>
      </c>
      <c r="I37">
        <v>16.5</v>
      </c>
      <c r="J37">
        <v>22</v>
      </c>
      <c r="K37">
        <v>58.5</v>
      </c>
      <c r="M37">
        <v>40.1</v>
      </c>
      <c r="N37">
        <v>18.399999999999999</v>
      </c>
    </row>
    <row r="38" spans="7:14">
      <c r="G38" t="s">
        <v>33</v>
      </c>
      <c r="H38">
        <v>45.44</v>
      </c>
      <c r="I38">
        <v>13.65</v>
      </c>
      <c r="J38">
        <v>24.46</v>
      </c>
      <c r="K38">
        <v>34.629999999999995</v>
      </c>
      <c r="M38">
        <v>34.629999999999995</v>
      </c>
      <c r="N38">
        <v>0</v>
      </c>
    </row>
    <row r="39" spans="7:14">
      <c r="G39" t="s">
        <v>27</v>
      </c>
      <c r="H39">
        <v>31.9</v>
      </c>
      <c r="I39">
        <v>18</v>
      </c>
      <c r="J39">
        <v>18.119999999999997</v>
      </c>
      <c r="K39">
        <v>31.78</v>
      </c>
      <c r="M39">
        <v>31.869999999999997</v>
      </c>
      <c r="N39">
        <v>-8.9999999999996305E-2</v>
      </c>
    </row>
    <row r="40" spans="7:14">
      <c r="G40" t="s">
        <v>66</v>
      </c>
      <c r="H40">
        <v>314.40000000000003</v>
      </c>
      <c r="I40">
        <v>0</v>
      </c>
      <c r="J40">
        <v>34.200000000000003</v>
      </c>
      <c r="K40">
        <v>280.20000000000005</v>
      </c>
      <c r="M40">
        <v>280.2</v>
      </c>
      <c r="N40">
        <v>0</v>
      </c>
    </row>
    <row r="41" spans="7:14">
      <c r="G41" t="s">
        <v>36</v>
      </c>
      <c r="H41">
        <v>14.670000000000002</v>
      </c>
      <c r="I41">
        <v>3</v>
      </c>
      <c r="J41">
        <v>2.02</v>
      </c>
      <c r="K41">
        <v>15.650000000000002</v>
      </c>
      <c r="M41">
        <v>4.1399999999999997</v>
      </c>
      <c r="N41">
        <v>11.510000000000002</v>
      </c>
    </row>
    <row r="42" spans="7:14">
      <c r="G42" t="s">
        <v>28</v>
      </c>
      <c r="H42">
        <v>9.7399999999999984</v>
      </c>
      <c r="I42">
        <v>5.2</v>
      </c>
      <c r="J42">
        <v>6.6</v>
      </c>
      <c r="K42">
        <v>8.3399999999999981</v>
      </c>
      <c r="M42">
        <v>8.34</v>
      </c>
      <c r="N42">
        <v>0</v>
      </c>
    </row>
    <row r="43" spans="7:14">
      <c r="G43" t="s">
        <v>24</v>
      </c>
      <c r="H43">
        <v>4</v>
      </c>
      <c r="I43">
        <v>16</v>
      </c>
      <c r="J43">
        <v>13</v>
      </c>
      <c r="K43">
        <v>7</v>
      </c>
      <c r="M43">
        <v>7</v>
      </c>
      <c r="N43">
        <v>0</v>
      </c>
    </row>
    <row r="44" spans="7:14">
      <c r="G44" t="s">
        <v>35</v>
      </c>
      <c r="H44">
        <v>2.2000000000000002</v>
      </c>
      <c r="I44">
        <v>3.5999999999999996</v>
      </c>
      <c r="J44">
        <v>3.55</v>
      </c>
      <c r="K44">
        <v>2.25</v>
      </c>
      <c r="M44">
        <v>3.6</v>
      </c>
      <c r="N44">
        <v>-1.35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23"/>
    </sheetView>
  </sheetViews>
  <sheetFormatPr defaultColWidth="9" defaultRowHeight="13.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>
      <c r="A1" s="6"/>
    </row>
    <row r="2" spans="1:26" ht="32.25" customHeight="1">
      <c r="A2" s="70" t="s">
        <v>97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6" ht="9.9499999999999993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6" s="1" customFormat="1" ht="21.95" customHeight="1">
      <c r="A4" s="72" t="s">
        <v>0</v>
      </c>
      <c r="B4" s="75" t="s">
        <v>1</v>
      </c>
      <c r="C4" s="75" t="s">
        <v>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 t="s">
        <v>3</v>
      </c>
      <c r="Y4" s="65" t="s">
        <v>43</v>
      </c>
      <c r="Z4" s="65" t="s">
        <v>44</v>
      </c>
    </row>
    <row r="5" spans="1:26" s="1" customFormat="1" ht="23.1" customHeight="1">
      <c r="A5" s="73"/>
      <c r="B5" s="76"/>
      <c r="C5" s="66" t="s">
        <v>4</v>
      </c>
      <c r="D5" s="67"/>
      <c r="E5" s="68"/>
      <c r="F5" s="66" t="s">
        <v>5</v>
      </c>
      <c r="G5" s="67"/>
      <c r="H5" s="68"/>
      <c r="I5" s="69" t="s">
        <v>6</v>
      </c>
      <c r="J5" s="69"/>
      <c r="K5" s="69"/>
      <c r="L5" s="66" t="s">
        <v>7</v>
      </c>
      <c r="M5" s="67"/>
      <c r="N5" s="67"/>
      <c r="O5" s="67"/>
      <c r="P5" s="67"/>
      <c r="Q5" s="67"/>
      <c r="R5" s="67"/>
      <c r="S5" s="67"/>
      <c r="T5" s="68"/>
      <c r="U5" s="61" t="s">
        <v>8</v>
      </c>
      <c r="V5" s="61"/>
      <c r="W5" s="61"/>
      <c r="X5" s="80"/>
      <c r="Y5" s="65"/>
      <c r="Z5" s="65"/>
    </row>
    <row r="6" spans="1:26" s="2" customFormat="1" ht="30.95" customHeight="1">
      <c r="A6" s="73"/>
      <c r="B6" s="76"/>
      <c r="C6" s="57" t="s">
        <v>9</v>
      </c>
      <c r="D6" s="57" t="s">
        <v>10</v>
      </c>
      <c r="E6" s="57" t="s">
        <v>11</v>
      </c>
      <c r="F6" s="57" t="s">
        <v>9</v>
      </c>
      <c r="G6" s="57" t="s">
        <v>10</v>
      </c>
      <c r="H6" s="57" t="s">
        <v>11</v>
      </c>
      <c r="I6" s="57" t="s">
        <v>9</v>
      </c>
      <c r="J6" s="57" t="s">
        <v>10</v>
      </c>
      <c r="K6" s="57" t="s">
        <v>11</v>
      </c>
      <c r="L6" s="61" t="s">
        <v>9</v>
      </c>
      <c r="M6" s="61"/>
      <c r="N6" s="61"/>
      <c r="O6" s="62" t="s">
        <v>10</v>
      </c>
      <c r="P6" s="63"/>
      <c r="Q6" s="64"/>
      <c r="R6" s="62" t="s">
        <v>11</v>
      </c>
      <c r="S6" s="63"/>
      <c r="T6" s="64"/>
      <c r="U6" s="57" t="s">
        <v>9</v>
      </c>
      <c r="V6" s="57" t="s">
        <v>10</v>
      </c>
      <c r="W6" s="57" t="s">
        <v>11</v>
      </c>
      <c r="X6" s="80"/>
      <c r="Y6" s="65"/>
      <c r="Z6" s="65"/>
    </row>
    <row r="7" spans="1:26" s="2" customFormat="1" ht="45" customHeight="1">
      <c r="A7" s="74"/>
      <c r="B7" s="77"/>
      <c r="C7" s="58"/>
      <c r="D7" s="58"/>
      <c r="E7" s="58"/>
      <c r="F7" s="58"/>
      <c r="G7" s="58"/>
      <c r="H7" s="58"/>
      <c r="I7" s="58"/>
      <c r="J7" s="58"/>
      <c r="K7" s="58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8"/>
      <c r="V7" s="58"/>
      <c r="W7" s="58"/>
      <c r="X7" s="81"/>
      <c r="Y7" s="65"/>
      <c r="Z7" s="65"/>
    </row>
    <row r="8" spans="1:26" s="2" customFormat="1" ht="33" customHeight="1">
      <c r="A8" s="15">
        <v>1</v>
      </c>
      <c r="B8" s="16" t="s">
        <v>65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22.5</v>
      </c>
      <c r="M8" s="17">
        <v>22.5</v>
      </c>
      <c r="N8" s="17">
        <v>0</v>
      </c>
      <c r="O8" s="17">
        <v>0</v>
      </c>
      <c r="P8" s="17">
        <v>0</v>
      </c>
      <c r="Q8" s="17">
        <v>0</v>
      </c>
      <c r="R8" s="43">
        <f>333.26+O8-L8</f>
        <v>310.76</v>
      </c>
      <c r="S8" s="17">
        <v>310.76</v>
      </c>
      <c r="T8" s="17">
        <v>0</v>
      </c>
      <c r="U8" s="17">
        <v>0</v>
      </c>
      <c r="V8" s="17">
        <v>0</v>
      </c>
      <c r="W8" s="17">
        <v>0</v>
      </c>
      <c r="X8" s="18"/>
      <c r="Y8" s="53"/>
      <c r="Z8" s="53"/>
    </row>
    <row r="9" spans="1:26" s="2" customFormat="1" ht="30.95" customHeight="1">
      <c r="A9" s="31">
        <v>2</v>
      </c>
      <c r="B9" s="16" t="s">
        <v>63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26.7</v>
      </c>
      <c r="M9" s="17">
        <v>26.7</v>
      </c>
      <c r="N9" s="17">
        <v>0</v>
      </c>
      <c r="O9" s="17">
        <v>28.2</v>
      </c>
      <c r="P9" s="17">
        <v>28.2</v>
      </c>
      <c r="Q9" s="17">
        <v>0</v>
      </c>
      <c r="R9" s="43">
        <f>875.0325+O9-M9</f>
        <v>876.53250000000003</v>
      </c>
      <c r="S9" s="17">
        <v>876.53250000000003</v>
      </c>
      <c r="T9" s="17">
        <v>0</v>
      </c>
      <c r="U9" s="17">
        <v>0</v>
      </c>
      <c r="V9" s="17">
        <v>0</v>
      </c>
      <c r="W9" s="17">
        <v>0</v>
      </c>
      <c r="X9" s="18"/>
      <c r="Y9" s="53"/>
      <c r="Z9" s="53"/>
    </row>
    <row r="10" spans="1:26" s="2" customFormat="1" ht="30.95" customHeight="1">
      <c r="A10" s="15">
        <v>3</v>
      </c>
      <c r="B10" s="16" t="s">
        <v>64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43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8"/>
      <c r="Y10" s="53"/>
      <c r="Z10" s="53"/>
    </row>
    <row r="11" spans="1:26" s="2" customFormat="1" ht="30.95" customHeight="1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21</v>
      </c>
      <c r="M11" s="22">
        <v>21</v>
      </c>
      <c r="N11" s="22">
        <v>0</v>
      </c>
      <c r="O11" s="22">
        <v>104</v>
      </c>
      <c r="P11" s="22">
        <v>104</v>
      </c>
      <c r="Q11" s="22">
        <v>0</v>
      </c>
      <c r="R11" s="44">
        <v>200</v>
      </c>
      <c r="S11" s="22">
        <v>200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157</v>
      </c>
      <c r="M12" s="22">
        <v>157</v>
      </c>
      <c r="N12" s="22">
        <v>0</v>
      </c>
      <c r="O12" s="22">
        <v>270.14</v>
      </c>
      <c r="P12" s="22">
        <v>270.14</v>
      </c>
      <c r="Q12" s="22">
        <v>0</v>
      </c>
      <c r="R12" s="44">
        <v>723.1</v>
      </c>
      <c r="S12" s="22">
        <v>723.1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>
      <c r="A13" s="19">
        <v>3</v>
      </c>
      <c r="B13" s="26" t="s">
        <v>23</v>
      </c>
      <c r="C13" s="22">
        <v>41.42</v>
      </c>
      <c r="D13" s="22">
        <v>33</v>
      </c>
      <c r="E13" s="22">
        <v>591.58000000000004</v>
      </c>
      <c r="F13" s="22">
        <v>25.45</v>
      </c>
      <c r="G13" s="22">
        <v>0</v>
      </c>
      <c r="H13" s="22">
        <v>122.71</v>
      </c>
      <c r="I13" s="22">
        <v>7.45</v>
      </c>
      <c r="J13" s="22">
        <v>0</v>
      </c>
      <c r="K13" s="22">
        <v>126.67</v>
      </c>
      <c r="L13" s="22">
        <v>62.620000000000005</v>
      </c>
      <c r="M13" s="22">
        <v>26.66</v>
      </c>
      <c r="N13" s="22">
        <v>35.96</v>
      </c>
      <c r="O13" s="22">
        <v>137.07</v>
      </c>
      <c r="P13" s="22">
        <v>62.41</v>
      </c>
      <c r="Q13" s="22">
        <v>74.66</v>
      </c>
      <c r="R13" s="44">
        <v>368.15</v>
      </c>
      <c r="S13" s="22">
        <v>197.78</v>
      </c>
      <c r="T13" s="22">
        <v>170.37</v>
      </c>
      <c r="U13" s="22">
        <v>17.95</v>
      </c>
      <c r="V13" s="22">
        <v>29.69</v>
      </c>
      <c r="W13" s="23">
        <v>26.78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>
      <c r="A14" s="19">
        <v>4</v>
      </c>
      <c r="B14" s="26" t="s">
        <v>30</v>
      </c>
      <c r="C14" s="22">
        <v>12</v>
      </c>
      <c r="D14" s="22">
        <v>8</v>
      </c>
      <c r="E14" s="22">
        <v>86</v>
      </c>
      <c r="F14" s="22">
        <v>11</v>
      </c>
      <c r="G14" s="22">
        <v>9</v>
      </c>
      <c r="H14" s="22">
        <v>51</v>
      </c>
      <c r="I14" s="22">
        <v>12</v>
      </c>
      <c r="J14" s="22">
        <v>10</v>
      </c>
      <c r="K14" s="22">
        <v>90</v>
      </c>
      <c r="L14" s="22">
        <v>27</v>
      </c>
      <c r="M14" s="22">
        <v>12</v>
      </c>
      <c r="N14" s="22">
        <v>15</v>
      </c>
      <c r="O14" s="22">
        <v>23</v>
      </c>
      <c r="P14" s="22">
        <v>10</v>
      </c>
      <c r="Q14" s="22">
        <v>13</v>
      </c>
      <c r="R14" s="44">
        <v>111</v>
      </c>
      <c r="S14" s="22">
        <v>58</v>
      </c>
      <c r="T14" s="22">
        <v>53</v>
      </c>
      <c r="U14" s="22">
        <v>6</v>
      </c>
      <c r="V14" s="22">
        <v>6</v>
      </c>
      <c r="W14" s="22">
        <v>7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>
      <c r="A15" s="19">
        <v>5</v>
      </c>
      <c r="B15" s="26" t="s">
        <v>34</v>
      </c>
      <c r="C15" s="22">
        <v>9.1999999999999993</v>
      </c>
      <c r="D15" s="22">
        <v>2</v>
      </c>
      <c r="E15" s="22">
        <v>84.9</v>
      </c>
      <c r="F15" s="22">
        <v>7.7</v>
      </c>
      <c r="G15" s="22">
        <v>6.3</v>
      </c>
      <c r="H15" s="22">
        <v>57.5</v>
      </c>
      <c r="I15" s="22">
        <v>5</v>
      </c>
      <c r="J15" s="22">
        <v>3</v>
      </c>
      <c r="K15" s="22">
        <v>53.8</v>
      </c>
      <c r="L15" s="22">
        <v>35.1</v>
      </c>
      <c r="M15" s="22">
        <v>23.3</v>
      </c>
      <c r="N15" s="22">
        <v>11.8</v>
      </c>
      <c r="O15" s="22">
        <v>93</v>
      </c>
      <c r="P15" s="22">
        <v>55.6</v>
      </c>
      <c r="Q15" s="22">
        <v>37.4</v>
      </c>
      <c r="R15" s="44">
        <v>34.6</v>
      </c>
      <c r="S15" s="22">
        <v>19.7</v>
      </c>
      <c r="T15" s="22">
        <v>14.9</v>
      </c>
      <c r="U15" s="22">
        <v>5.9</v>
      </c>
      <c r="V15" s="22">
        <v>12.1</v>
      </c>
      <c r="W15" s="23">
        <v>6.7</v>
      </c>
      <c r="X15" s="21" t="s">
        <v>20</v>
      </c>
      <c r="Y15" s="29" t="s">
        <v>55</v>
      </c>
      <c r="Z15" s="29" t="s">
        <v>56</v>
      </c>
    </row>
    <row r="16" spans="1:26" s="2" customFormat="1" ht="30.95" customHeight="1">
      <c r="A16" s="19">
        <v>6</v>
      </c>
      <c r="B16" s="26" t="s">
        <v>25</v>
      </c>
      <c r="C16" s="22">
        <v>5.0999999999999996</v>
      </c>
      <c r="D16" s="22">
        <v>3.5</v>
      </c>
      <c r="E16" s="22">
        <v>5.0999999999999996</v>
      </c>
      <c r="F16" s="26">
        <v>1.7</v>
      </c>
      <c r="G16" s="26">
        <v>0</v>
      </c>
      <c r="H16" s="26">
        <v>2.85</v>
      </c>
      <c r="I16" s="22">
        <v>2.7</v>
      </c>
      <c r="J16" s="22">
        <v>1</v>
      </c>
      <c r="K16" s="22">
        <v>8.1</v>
      </c>
      <c r="L16" s="22">
        <v>22</v>
      </c>
      <c r="M16" s="22">
        <v>10.1</v>
      </c>
      <c r="N16" s="22">
        <v>11.9</v>
      </c>
      <c r="O16" s="22">
        <v>16.5</v>
      </c>
      <c r="P16" s="22">
        <v>7.5</v>
      </c>
      <c r="Q16" s="22">
        <v>9</v>
      </c>
      <c r="R16" s="44">
        <v>40.1</v>
      </c>
      <c r="S16" s="22">
        <v>23.6</v>
      </c>
      <c r="T16" s="22">
        <v>16.5</v>
      </c>
      <c r="U16" s="22">
        <v>4.9000000000000004</v>
      </c>
      <c r="V16" s="22">
        <v>4.5</v>
      </c>
      <c r="W16" s="23">
        <v>3.9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>
      <c r="A17" s="19">
        <v>7</v>
      </c>
      <c r="B17" s="26" t="s">
        <v>33</v>
      </c>
      <c r="C17" s="22">
        <v>3</v>
      </c>
      <c r="D17" s="22">
        <v>0</v>
      </c>
      <c r="E17" s="22">
        <v>21.29</v>
      </c>
      <c r="F17" s="22">
        <v>20</v>
      </c>
      <c r="G17" s="22">
        <v>25</v>
      </c>
      <c r="H17" s="22">
        <v>12.48</v>
      </c>
      <c r="I17" s="22">
        <v>2.0299999999999998</v>
      </c>
      <c r="J17" s="22">
        <v>0</v>
      </c>
      <c r="K17" s="22">
        <v>35.86</v>
      </c>
      <c r="L17" s="22">
        <v>24.46</v>
      </c>
      <c r="M17" s="22">
        <v>8.16</v>
      </c>
      <c r="N17" s="22">
        <v>16.3</v>
      </c>
      <c r="O17" s="22">
        <v>13.65</v>
      </c>
      <c r="P17" s="22">
        <v>3.65</v>
      </c>
      <c r="Q17" s="22">
        <v>10</v>
      </c>
      <c r="R17" s="44">
        <v>34.629999999999995</v>
      </c>
      <c r="S17" s="22">
        <v>22.81</v>
      </c>
      <c r="T17" s="22">
        <v>11.82</v>
      </c>
      <c r="U17" s="22">
        <v>0.06</v>
      </c>
      <c r="V17" s="22">
        <v>0.27</v>
      </c>
      <c r="W17" s="22">
        <v>0.57999999999999996</v>
      </c>
      <c r="X17" s="21" t="s">
        <v>20</v>
      </c>
      <c r="Y17" s="29" t="s">
        <v>48</v>
      </c>
      <c r="Z17" s="29" t="s">
        <v>49</v>
      </c>
    </row>
    <row r="18" spans="1:26" s="2" customFormat="1" ht="30.95" customHeight="1">
      <c r="A18" s="19">
        <v>8</v>
      </c>
      <c r="B18" s="26" t="s">
        <v>27</v>
      </c>
      <c r="C18" s="22">
        <v>4.63</v>
      </c>
      <c r="D18" s="22">
        <v>0</v>
      </c>
      <c r="E18" s="22">
        <v>25.63</v>
      </c>
      <c r="F18" s="22">
        <v>5.3</v>
      </c>
      <c r="G18" s="22">
        <v>0</v>
      </c>
      <c r="H18" s="22">
        <v>50.55</v>
      </c>
      <c r="I18" s="22">
        <v>4.5</v>
      </c>
      <c r="J18" s="22" t="s">
        <v>85</v>
      </c>
      <c r="K18" s="22">
        <v>60.71</v>
      </c>
      <c r="L18" s="22">
        <v>18.119999999999997</v>
      </c>
      <c r="M18" s="22">
        <v>5.43</v>
      </c>
      <c r="N18" s="22">
        <v>12.69</v>
      </c>
      <c r="O18" s="22">
        <v>18</v>
      </c>
      <c r="P18" s="22">
        <v>5.4</v>
      </c>
      <c r="Q18" s="22">
        <v>12.6</v>
      </c>
      <c r="R18" s="44">
        <v>31.869999999999997</v>
      </c>
      <c r="S18" s="22">
        <v>9.56</v>
      </c>
      <c r="T18" s="22">
        <v>22.31</v>
      </c>
      <c r="U18" s="22">
        <v>3.21</v>
      </c>
      <c r="V18" s="22">
        <v>3.69</v>
      </c>
      <c r="W18" s="23">
        <v>25.37</v>
      </c>
      <c r="X18" s="21" t="s">
        <v>40</v>
      </c>
      <c r="Y18" s="29" t="s">
        <v>79</v>
      </c>
      <c r="Z18" s="29" t="s">
        <v>80</v>
      </c>
    </row>
    <row r="19" spans="1:26" s="2" customFormat="1" ht="30.95" customHeight="1">
      <c r="A19" s="19">
        <v>9</v>
      </c>
      <c r="B19" s="26" t="s">
        <v>42</v>
      </c>
      <c r="C19" s="22">
        <v>5.8</v>
      </c>
      <c r="D19" s="22">
        <v>0</v>
      </c>
      <c r="E19" s="22">
        <v>58.1</v>
      </c>
      <c r="F19" s="22">
        <v>3.6</v>
      </c>
      <c r="G19" s="22">
        <v>0</v>
      </c>
      <c r="H19" s="22">
        <v>35.9</v>
      </c>
      <c r="I19" s="22">
        <v>4.2</v>
      </c>
      <c r="J19" s="22">
        <v>0</v>
      </c>
      <c r="K19" s="22">
        <v>49.4</v>
      </c>
      <c r="L19" s="22">
        <v>34.200000000000003</v>
      </c>
      <c r="M19" s="22">
        <v>17.399999999999999</v>
      </c>
      <c r="N19" s="22">
        <v>16.8</v>
      </c>
      <c r="O19" s="22">
        <v>0</v>
      </c>
      <c r="P19" s="22">
        <v>0</v>
      </c>
      <c r="Q19" s="22">
        <v>0</v>
      </c>
      <c r="R19" s="44">
        <v>280.2</v>
      </c>
      <c r="S19" s="22">
        <v>110.1</v>
      </c>
      <c r="T19" s="22">
        <v>170.1</v>
      </c>
      <c r="U19" s="22">
        <v>0</v>
      </c>
      <c r="V19" s="22">
        <v>0</v>
      </c>
      <c r="W19" s="20">
        <v>0</v>
      </c>
      <c r="X19" s="21" t="s">
        <v>20</v>
      </c>
      <c r="Y19" s="29" t="s">
        <v>57</v>
      </c>
      <c r="Z19" s="29" t="s">
        <v>46</v>
      </c>
    </row>
    <row r="20" spans="1:26" s="2" customFormat="1" ht="30.95" customHeight="1">
      <c r="A20" s="19">
        <v>10</v>
      </c>
      <c r="B20" s="19" t="s">
        <v>36</v>
      </c>
      <c r="C20" s="26">
        <v>0.66</v>
      </c>
      <c r="D20" s="26">
        <v>0</v>
      </c>
      <c r="E20" s="26">
        <v>4.34</v>
      </c>
      <c r="F20" s="22">
        <v>0.55000000000000004</v>
      </c>
      <c r="G20" s="22">
        <v>0</v>
      </c>
      <c r="H20" s="22">
        <v>3.45</v>
      </c>
      <c r="I20" s="22">
        <v>0.47</v>
      </c>
      <c r="J20" s="22">
        <v>0</v>
      </c>
      <c r="K20" s="22">
        <v>3.78</v>
      </c>
      <c r="L20" s="22">
        <v>2.02</v>
      </c>
      <c r="M20" s="22">
        <v>0.89</v>
      </c>
      <c r="N20" s="22">
        <v>1.1299999999999999</v>
      </c>
      <c r="O20" s="22">
        <v>3</v>
      </c>
      <c r="P20" s="22">
        <v>1.5</v>
      </c>
      <c r="Q20" s="22">
        <v>1.5</v>
      </c>
      <c r="R20" s="44">
        <v>4.1399999999999997</v>
      </c>
      <c r="S20" s="22">
        <v>1.89</v>
      </c>
      <c r="T20" s="22">
        <v>2.25</v>
      </c>
      <c r="U20" s="22">
        <v>1.45</v>
      </c>
      <c r="V20" s="22">
        <v>1.8</v>
      </c>
      <c r="W20" s="26">
        <v>3.25</v>
      </c>
      <c r="X20" s="21" t="s">
        <v>96</v>
      </c>
      <c r="Y20" s="53"/>
      <c r="Z20" s="53"/>
    </row>
    <row r="21" spans="1:26" s="2" customFormat="1" ht="30.95" customHeight="1">
      <c r="A21" s="19">
        <v>11</v>
      </c>
      <c r="B21" s="26" t="s">
        <v>28</v>
      </c>
      <c r="C21" s="26">
        <v>6.2</v>
      </c>
      <c r="D21" s="26">
        <v>0.53</v>
      </c>
      <c r="E21" s="26">
        <v>97.87</v>
      </c>
      <c r="F21" s="26">
        <v>1.8</v>
      </c>
      <c r="G21" s="26">
        <v>0.62</v>
      </c>
      <c r="H21" s="26">
        <v>35.83</v>
      </c>
      <c r="I21" s="26">
        <v>1.6</v>
      </c>
      <c r="J21" s="22">
        <v>0.17</v>
      </c>
      <c r="K21" s="22">
        <v>41</v>
      </c>
      <c r="L21" s="22">
        <v>6.6</v>
      </c>
      <c r="M21" s="22">
        <v>4.17</v>
      </c>
      <c r="N21" s="22">
        <v>2.4300000000000002</v>
      </c>
      <c r="O21" s="22">
        <v>5.2</v>
      </c>
      <c r="P21" s="22">
        <v>3.5</v>
      </c>
      <c r="Q21" s="22">
        <v>1.7</v>
      </c>
      <c r="R21" s="44">
        <v>8.34</v>
      </c>
      <c r="S21" s="22">
        <v>4.03</v>
      </c>
      <c r="T21" s="22">
        <v>4.3099999999999996</v>
      </c>
      <c r="U21" s="22">
        <v>1.1000000000000001</v>
      </c>
      <c r="V21" s="26">
        <v>2.7</v>
      </c>
      <c r="W21" s="26">
        <v>20.75</v>
      </c>
      <c r="X21" s="21" t="s">
        <v>89</v>
      </c>
      <c r="Y21" s="53"/>
      <c r="Z21" s="53"/>
    </row>
    <row r="22" spans="1:26" s="2" customFormat="1" ht="30.95" customHeight="1">
      <c r="A22" s="19">
        <v>12</v>
      </c>
      <c r="B22" s="26" t="s">
        <v>24</v>
      </c>
      <c r="C22" s="25">
        <v>12</v>
      </c>
      <c r="D22" s="25">
        <v>20</v>
      </c>
      <c r="E22" s="22">
        <v>61</v>
      </c>
      <c r="F22" s="25">
        <v>15</v>
      </c>
      <c r="G22" s="25">
        <v>20</v>
      </c>
      <c r="H22" s="25">
        <v>71</v>
      </c>
      <c r="I22" s="25">
        <v>20</v>
      </c>
      <c r="J22" s="25">
        <v>20</v>
      </c>
      <c r="K22" s="22">
        <v>63</v>
      </c>
      <c r="L22" s="22">
        <v>13</v>
      </c>
      <c r="M22" s="22">
        <v>0</v>
      </c>
      <c r="N22" s="22">
        <v>13</v>
      </c>
      <c r="O22" s="22">
        <v>16</v>
      </c>
      <c r="P22" s="22">
        <v>0</v>
      </c>
      <c r="Q22" s="22">
        <v>16</v>
      </c>
      <c r="R22" s="44">
        <v>7</v>
      </c>
      <c r="S22" s="22">
        <v>0</v>
      </c>
      <c r="T22" s="22">
        <v>7</v>
      </c>
      <c r="U22" s="22">
        <v>15</v>
      </c>
      <c r="V22" s="25">
        <v>20</v>
      </c>
      <c r="W22" s="23">
        <v>9</v>
      </c>
      <c r="X22" s="21" t="s">
        <v>20</v>
      </c>
      <c r="Y22" s="46" t="s">
        <v>81</v>
      </c>
      <c r="Z22" s="29" t="s">
        <v>80</v>
      </c>
    </row>
    <row r="23" spans="1:26" s="2" customFormat="1" ht="30.95" customHeight="1">
      <c r="A23" s="19">
        <v>13</v>
      </c>
      <c r="B23" s="26" t="s">
        <v>35</v>
      </c>
      <c r="C23" s="22">
        <v>1.6</v>
      </c>
      <c r="D23" s="22">
        <v>2.5</v>
      </c>
      <c r="E23" s="22">
        <v>5.9</v>
      </c>
      <c r="F23" s="22">
        <v>0.6</v>
      </c>
      <c r="G23" s="22">
        <v>8.5</v>
      </c>
      <c r="H23" s="22">
        <v>8.2000000000000011</v>
      </c>
      <c r="I23" s="22">
        <v>0.95000000000000007</v>
      </c>
      <c r="J23" s="22">
        <v>2.2000000000000002</v>
      </c>
      <c r="K23" s="22">
        <v>6.05</v>
      </c>
      <c r="L23" s="22">
        <v>3.55</v>
      </c>
      <c r="M23" s="22">
        <v>2</v>
      </c>
      <c r="N23" s="22">
        <v>1.55</v>
      </c>
      <c r="O23" s="22">
        <v>3.5999999999999996</v>
      </c>
      <c r="P23" s="22">
        <v>2.2999999999999998</v>
      </c>
      <c r="Q23" s="22">
        <v>1.3</v>
      </c>
      <c r="R23" s="44">
        <v>3.6</v>
      </c>
      <c r="S23" s="22">
        <v>2.5</v>
      </c>
      <c r="T23" s="22">
        <v>1.1000000000000001</v>
      </c>
      <c r="U23" s="22">
        <v>2.4500000000000002</v>
      </c>
      <c r="V23" s="22">
        <v>1.3</v>
      </c>
      <c r="W23" s="22">
        <v>2.25</v>
      </c>
      <c r="X23" s="21" t="s">
        <v>20</v>
      </c>
      <c r="Y23" s="53"/>
      <c r="Z23" s="53"/>
    </row>
    <row r="24" spans="1:26" s="2" customFormat="1" ht="30.95" customHeight="1">
      <c r="A24" s="19">
        <v>14</v>
      </c>
      <c r="B24" s="26" t="s">
        <v>29</v>
      </c>
      <c r="C24" s="25">
        <v>8.6</v>
      </c>
      <c r="D24" s="25">
        <v>15</v>
      </c>
      <c r="E24" s="22">
        <v>11.7</v>
      </c>
      <c r="F24" s="25">
        <v>19</v>
      </c>
      <c r="G24" s="25">
        <v>33</v>
      </c>
      <c r="H24" s="25">
        <v>45.4</v>
      </c>
      <c r="I24" s="25">
        <v>7.4</v>
      </c>
      <c r="J24" s="25">
        <v>15</v>
      </c>
      <c r="K24" s="22">
        <v>9.4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5">
        <v>0</v>
      </c>
      <c r="W24" s="22">
        <v>0</v>
      </c>
      <c r="X24" s="21" t="s">
        <v>41</v>
      </c>
      <c r="Y24" s="53"/>
      <c r="Z24" s="53"/>
    </row>
    <row r="25" spans="1:26" s="2" customFormat="1" ht="30.95" customHeight="1">
      <c r="A25" s="19">
        <v>15</v>
      </c>
      <c r="B25" s="26" t="s">
        <v>32</v>
      </c>
      <c r="C25" s="22">
        <v>0</v>
      </c>
      <c r="D25" s="22">
        <v>0</v>
      </c>
      <c r="E25" s="25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170.99</v>
      </c>
      <c r="V25" s="22">
        <v>179.16</v>
      </c>
      <c r="W25" s="23">
        <v>2399.8200000000002</v>
      </c>
      <c r="X25" s="21" t="s">
        <v>20</v>
      </c>
      <c r="Y25" s="53"/>
      <c r="Z25" s="53"/>
    </row>
    <row r="26" spans="1:26" s="2" customFormat="1" ht="30.95" customHeight="1">
      <c r="A26" s="19">
        <v>16</v>
      </c>
      <c r="B26" s="26" t="s">
        <v>26</v>
      </c>
      <c r="C26" s="22">
        <v>0</v>
      </c>
      <c r="D26" s="22">
        <v>0</v>
      </c>
      <c r="E26" s="25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20.5</v>
      </c>
      <c r="V26" s="22">
        <v>21.2</v>
      </c>
      <c r="W26" s="22">
        <v>2004.7</v>
      </c>
      <c r="X26" s="21" t="s">
        <v>40</v>
      </c>
      <c r="Y26" s="53"/>
      <c r="Z26" s="53"/>
    </row>
    <row r="27" spans="1:26" s="2" customFormat="1" ht="30.95" customHeight="1">
      <c r="A27" s="19">
        <v>17</v>
      </c>
      <c r="B27" s="26" t="s">
        <v>31</v>
      </c>
      <c r="C27" s="22">
        <v>18</v>
      </c>
      <c r="D27" s="22">
        <v>0</v>
      </c>
      <c r="E27" s="22">
        <v>100</v>
      </c>
      <c r="F27" s="22">
        <v>28</v>
      </c>
      <c r="G27" s="22">
        <v>30</v>
      </c>
      <c r="H27" s="22">
        <v>100</v>
      </c>
      <c r="I27" s="22">
        <v>20</v>
      </c>
      <c r="J27" s="22">
        <v>0</v>
      </c>
      <c r="K27" s="22">
        <v>610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18</v>
      </c>
      <c r="V27" s="22">
        <v>18</v>
      </c>
      <c r="W27" s="22">
        <v>1200</v>
      </c>
      <c r="X27" s="21" t="s">
        <v>20</v>
      </c>
      <c r="Y27" s="53"/>
      <c r="Z27" s="53"/>
    </row>
    <row r="28" spans="1:26" s="2" customFormat="1" ht="30.95" customHeight="1">
      <c r="A28" s="19">
        <v>18</v>
      </c>
      <c r="B28" s="26" t="s">
        <v>22</v>
      </c>
      <c r="C28" s="26">
        <v>2.2400000000000002</v>
      </c>
      <c r="D28" s="26">
        <v>0</v>
      </c>
      <c r="E28" s="22">
        <v>16.5</v>
      </c>
      <c r="F28" s="22">
        <v>2.44</v>
      </c>
      <c r="G28" s="22">
        <v>0</v>
      </c>
      <c r="H28" s="22">
        <v>8.3000000000000007</v>
      </c>
      <c r="I28" s="22">
        <v>1.43</v>
      </c>
      <c r="J28" s="22">
        <v>0</v>
      </c>
      <c r="K28" s="22">
        <v>29.55</v>
      </c>
      <c r="L28" s="22">
        <v>3.9400000000000004</v>
      </c>
      <c r="M28" s="22">
        <v>2.2200000000000002</v>
      </c>
      <c r="N28" s="22">
        <v>1.72</v>
      </c>
      <c r="O28" s="22">
        <v>3.9400000000000004</v>
      </c>
      <c r="P28" s="22">
        <v>2.2200000000000002</v>
      </c>
      <c r="Q28" s="22">
        <v>1.72</v>
      </c>
      <c r="R28" s="22">
        <v>0</v>
      </c>
      <c r="S28" s="22">
        <v>0</v>
      </c>
      <c r="T28" s="22">
        <v>0</v>
      </c>
      <c r="U28" s="22">
        <v>0.49</v>
      </c>
      <c r="V28" s="22">
        <v>0.49</v>
      </c>
      <c r="W28" s="21">
        <v>0</v>
      </c>
      <c r="X28" s="21" t="s">
        <v>94</v>
      </c>
      <c r="Y28" s="53"/>
      <c r="Z28" s="53"/>
    </row>
    <row r="29" spans="1:26" s="2" customFormat="1" ht="30.95" customHeight="1">
      <c r="A29" s="19">
        <v>19</v>
      </c>
      <c r="B29" s="26" t="s">
        <v>17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77</v>
      </c>
      <c r="Y29" s="53"/>
      <c r="Z29" s="53"/>
    </row>
    <row r="30" spans="1:26" s="3" customFormat="1" ht="29.25" customHeight="1">
      <c r="A30" s="7"/>
      <c r="B30" s="11" t="s">
        <v>38</v>
      </c>
      <c r="C30" s="13">
        <f t="shared" ref="C30:W30" si="0">SUM(C8:C29)</f>
        <v>130.44999999999999</v>
      </c>
      <c r="D30" s="13">
        <f t="shared" si="0"/>
        <v>84.53</v>
      </c>
      <c r="E30" s="14">
        <f t="shared" si="0"/>
        <v>1169.9100000000001</v>
      </c>
      <c r="F30" s="13">
        <f t="shared" si="0"/>
        <v>142.13999999999999</v>
      </c>
      <c r="G30" s="13">
        <f t="shared" si="0"/>
        <v>132.41999999999999</v>
      </c>
      <c r="H30" s="14">
        <f t="shared" si="0"/>
        <v>605.16999999999985</v>
      </c>
      <c r="I30" s="13">
        <f t="shared" si="0"/>
        <v>89.730000000000018</v>
      </c>
      <c r="J30" s="13">
        <f t="shared" si="0"/>
        <v>51.370000000000005</v>
      </c>
      <c r="K30" s="14">
        <f t="shared" si="0"/>
        <v>1187.32</v>
      </c>
      <c r="L30" s="14">
        <f t="shared" si="0"/>
        <v>479.81</v>
      </c>
      <c r="M30" s="33">
        <f t="shared" si="0"/>
        <v>339.53000000000009</v>
      </c>
      <c r="N30" s="33">
        <f t="shared" si="0"/>
        <v>140.28</v>
      </c>
      <c r="O30" s="14">
        <f t="shared" si="0"/>
        <v>735.30000000000007</v>
      </c>
      <c r="P30" s="33">
        <f t="shared" si="0"/>
        <v>556.41999999999996</v>
      </c>
      <c r="Q30" s="33">
        <f t="shared" si="0"/>
        <v>178.88</v>
      </c>
      <c r="R30" s="14">
        <f t="shared" si="0"/>
        <v>3034.0224999999996</v>
      </c>
      <c r="S30" s="13">
        <f t="shared" si="0"/>
        <v>2560.3624999999997</v>
      </c>
      <c r="T30" s="13">
        <f t="shared" si="0"/>
        <v>473.66</v>
      </c>
      <c r="U30" s="13">
        <f t="shared" si="0"/>
        <v>268</v>
      </c>
      <c r="V30" s="13">
        <f t="shared" si="0"/>
        <v>300.89999999999998</v>
      </c>
      <c r="W30" s="14">
        <f t="shared" si="0"/>
        <v>5710.1</v>
      </c>
      <c r="X30" s="12"/>
      <c r="Y30" s="30"/>
      <c r="Z30" s="30"/>
    </row>
    <row r="31" spans="1:26" ht="31.5" hidden="1" customHeight="1">
      <c r="A31" s="8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6" ht="20.25" customHeight="1">
      <c r="D32" s="4"/>
    </row>
  </sheetData>
  <autoFilter ref="A7:X30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0505最后报表</vt:lpstr>
      <vt:lpstr>0505计算表</vt:lpstr>
      <vt:lpstr>0505企业自报</vt:lpstr>
      <vt:lpstr>0504最后报表</vt:lpstr>
      <vt:lpstr>0504计算表</vt:lpstr>
      <vt:lpstr>0504企业报表</vt:lpstr>
      <vt:lpstr>0503最后报表</vt:lpstr>
      <vt:lpstr>0503计算表</vt:lpstr>
      <vt:lpstr>0503企业自报表</vt:lpstr>
      <vt:lpstr>0502最后报表</vt:lpstr>
      <vt:lpstr>0502企业自报表</vt:lpstr>
      <vt:lpstr>0502计算表</vt:lpstr>
      <vt:lpstr>0501最后报表</vt:lpstr>
      <vt:lpstr>0501计算表</vt:lpstr>
      <vt:lpstr>0501企业自报</vt:lpstr>
      <vt:lpstr>0430最后报表</vt:lpstr>
      <vt:lpstr>0430计算表</vt:lpstr>
      <vt:lpstr>0430企业自报表</vt:lpstr>
      <vt:lpstr>0429最后报表</vt:lpstr>
      <vt:lpstr>0429计算表</vt:lpstr>
      <vt:lpstr>0429企业自报表</vt:lpstr>
      <vt:lpstr>0428最后报表</vt:lpstr>
      <vt:lpstr>0428企业自报表</vt:lpstr>
      <vt:lpstr>0428计算表</vt:lpstr>
      <vt:lpstr>0427最后报表</vt:lpstr>
      <vt:lpstr>0427企业自报表</vt:lpstr>
      <vt:lpstr>0427计算表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0</cp:revision>
  <cp:lastPrinted>2022-04-07T08:44:31Z</cp:lastPrinted>
  <dcterms:created xsi:type="dcterms:W3CDTF">2022-03-04T10:54:00Z</dcterms:created>
  <dcterms:modified xsi:type="dcterms:W3CDTF">2022-05-05T09:01:32Z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