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firstSheet="3" activeTab="3"/>
  </bookViews>
  <sheets>
    <sheet name="Title" sheetId="5" r:id="rId1"/>
    <sheet name="SeriesResonance_Calculations" sheetId="3" r:id="rId2"/>
    <sheet name="SeriesResonance_Plots" sheetId="4" r:id="rId3"/>
    <sheet name="ParallelResonance_Calculations" sheetId="1" r:id="rId4"/>
    <sheet name="ParallelResonance_Plots" sheetId="2" r:id="rId5"/>
  </sheets>
  <calcPr calcId="144525"/>
</workbook>
</file>

<file path=xl/sharedStrings.xml><?xml version="1.0" encoding="utf-8"?>
<sst xmlns="http://schemas.openxmlformats.org/spreadsheetml/2006/main" count="94" uniqueCount="61">
  <si>
    <t>Autumn 2020</t>
  </si>
  <si>
    <t>Electrical Engineering</t>
  </si>
  <si>
    <t>Laboratory report 2</t>
  </si>
  <si>
    <t>Research on series and parallel resonance circiuits</t>
  </si>
  <si>
    <t>Student:</t>
  </si>
  <si>
    <t>Zhu Haibin</t>
  </si>
  <si>
    <t>ITMO ID:</t>
  </si>
  <si>
    <t>Variant:</t>
  </si>
  <si>
    <t>f</t>
  </si>
  <si>
    <t>L [mH]</t>
  </si>
  <si>
    <t>Rk [Ohm]</t>
  </si>
  <si>
    <t>U [V]</t>
  </si>
  <si>
    <t>f0 [Hz]</t>
  </si>
  <si>
    <t>C [mkF]</t>
  </si>
  <si>
    <t>R1 [Ohm]</t>
  </si>
  <si>
    <r>
      <rPr>
        <sz val="11"/>
        <color theme="1"/>
        <rFont val="Times New Roman"/>
        <charset val="204"/>
      </rPr>
      <t>ω</t>
    </r>
    <r>
      <rPr>
        <sz val="11"/>
        <color theme="1"/>
        <rFont val="Calibri"/>
        <charset val="134"/>
      </rPr>
      <t>0 [rad/s]</t>
    </r>
  </si>
  <si>
    <t>Calculations</t>
  </si>
  <si>
    <t>Experiment</t>
  </si>
  <si>
    <t>Q =</t>
  </si>
  <si>
    <t xml:space="preserve">Qe = </t>
  </si>
  <si>
    <t>φ calc</t>
  </si>
  <si>
    <t>I calc</t>
  </si>
  <si>
    <t>UR calc</t>
  </si>
  <si>
    <t>Uk calc</t>
  </si>
  <si>
    <t>UC calc</t>
  </si>
  <si>
    <t>φ</t>
  </si>
  <si>
    <t>I</t>
  </si>
  <si>
    <t>UR</t>
  </si>
  <si>
    <t>Uk</t>
  </si>
  <si>
    <t>UC</t>
  </si>
  <si>
    <t>ω</t>
  </si>
  <si>
    <t>XL</t>
  </si>
  <si>
    <t>XC</t>
  </si>
  <si>
    <t>Z</t>
  </si>
  <si>
    <t>U</t>
  </si>
  <si>
    <t>Hz</t>
  </si>
  <si>
    <t>deg</t>
  </si>
  <si>
    <t>mA</t>
  </si>
  <si>
    <t>V</t>
  </si>
  <si>
    <t>rad/s</t>
  </si>
  <si>
    <t>Ohm</t>
  </si>
  <si>
    <t>L [H]</t>
  </si>
  <si>
    <t>f0' [Hz]</t>
  </si>
  <si>
    <t>U0</t>
  </si>
  <si>
    <t>C [F]</t>
  </si>
  <si>
    <t>r [Ohm]</t>
  </si>
  <si>
    <r>
      <rPr>
        <sz val="11"/>
        <color theme="1"/>
        <rFont val="Times New Roman"/>
        <charset val="204"/>
      </rPr>
      <t>ω</t>
    </r>
    <r>
      <rPr>
        <sz val="11"/>
        <color theme="1"/>
        <rFont val="Calibri"/>
        <charset val="134"/>
      </rPr>
      <t>0' [rad/s]</t>
    </r>
  </si>
  <si>
    <r>
      <rPr>
        <sz val="11"/>
        <color theme="1"/>
        <rFont val="Times New Roman"/>
        <charset val="204"/>
      </rPr>
      <t>φ</t>
    </r>
    <r>
      <rPr>
        <sz val="11"/>
        <color theme="1"/>
        <rFont val="等线"/>
        <charset val="134"/>
        <scheme val="minor"/>
      </rPr>
      <t xml:space="preserve"> calc</t>
    </r>
  </si>
  <si>
    <t>I1 calc</t>
  </si>
  <si>
    <t>I2 calc</t>
  </si>
  <si>
    <r>
      <rPr>
        <sz val="11"/>
        <color theme="1"/>
        <rFont val="Times New Roman"/>
        <charset val="204"/>
      </rPr>
      <t>φ</t>
    </r>
  </si>
  <si>
    <t>I1</t>
  </si>
  <si>
    <t>I2</t>
  </si>
  <si>
    <t>Gk</t>
  </si>
  <si>
    <t>G1</t>
  </si>
  <si>
    <t>Bk</t>
  </si>
  <si>
    <t>B1</t>
  </si>
  <si>
    <t>Y</t>
  </si>
  <si>
    <t>B</t>
  </si>
  <si>
    <t>G</t>
  </si>
  <si>
    <t>Sm</t>
  </si>
</sst>
</file>

<file path=xl/styles.xml><?xml version="1.0" encoding="utf-8"?>
<styleSheet xmlns="http://schemas.openxmlformats.org/spreadsheetml/2006/main">
  <numFmts count="6">
    <numFmt numFmtId="176" formatCode="0.00000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00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Times New Roman"/>
      <charset val="204"/>
    </font>
    <font>
      <sz val="11"/>
      <color theme="1"/>
      <name val="Calibri"/>
      <charset val="204"/>
    </font>
    <font>
      <b/>
      <sz val="11"/>
      <color theme="1"/>
      <name val="等线"/>
      <charset val="20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5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Up="1" diagonalDown="1">
      <left style="double">
        <color auto="1"/>
      </left>
      <right/>
      <top style="double">
        <color auto="1"/>
      </top>
      <bottom style="double">
        <color auto="1"/>
      </bottom>
      <diagonal style="thin">
        <color auto="1"/>
      </diagonal>
    </border>
    <border diagonalUp="1" diagonalDown="1">
      <left/>
      <right style="double">
        <color auto="1"/>
      </right>
      <top style="double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Up="1" diagonalDown="1"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 style="thin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 style="thin">
        <color auto="1"/>
      </diagonal>
    </border>
    <border diagonalUp="1" diagonalDown="1"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4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4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5" applyNumberFormat="0" applyFill="0" applyAlignment="0" applyProtection="0">
      <alignment vertical="center"/>
    </xf>
    <xf numFmtId="0" fontId="18" fillId="0" borderId="4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2" borderId="44" applyNumberFormat="0" applyAlignment="0" applyProtection="0">
      <alignment vertical="center"/>
    </xf>
    <xf numFmtId="0" fontId="21" fillId="22" borderId="42" applyNumberFormat="0" applyAlignment="0" applyProtection="0">
      <alignment vertical="center"/>
    </xf>
    <xf numFmtId="0" fontId="20" fillId="29" borderId="4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 quotePrefix="1">
      <alignment horizontal="center" vertical="center"/>
    </xf>
    <xf numFmtId="0" fontId="0" fillId="0" borderId="8" xfId="0" applyBorder="1" applyAlignment="1" quotePrefix="1">
      <alignment horizontal="center" vertical="center"/>
    </xf>
    <xf numFmtId="0" fontId="0" fillId="0" borderId="11" xfId="0" applyBorder="1" applyAlignment="1" quotePrefix="1">
      <alignment horizontal="center" vertical="center"/>
    </xf>
    <xf numFmtId="0" fontId="0" fillId="0" borderId="19" xfId="0" applyBorder="1" applyAlignment="1" quotePrefix="1">
      <alignment horizontal="center" vertical="center"/>
    </xf>
    <xf numFmtId="0" fontId="0" fillId="0" borderId="22" xfId="0" applyBorder="1" applyAlignment="1" quotePrefix="1">
      <alignment horizontal="center" vertical="center"/>
    </xf>
    <xf numFmtId="0" fontId="1" fillId="0" borderId="35" xfId="0" applyFont="1" applyBorder="1" applyAlignment="1" quotePrefix="1">
      <alignment horizontal="center" vertical="center"/>
    </xf>
    <xf numFmtId="0" fontId="0" fillId="0" borderId="27" xfId="0" applyBorder="1" applyAlignment="1" quotePrefix="1">
      <alignment horizontal="center" vertical="center"/>
    </xf>
    <xf numFmtId="0" fontId="0" fillId="0" borderId="28" xfId="0" applyBorder="1" applyAlignment="1" quotePrefix="1">
      <alignment horizontal="center" vertical="center"/>
    </xf>
    <xf numFmtId="0" fontId="1" fillId="0" borderId="29" xfId="0" applyFont="1" applyBorder="1" applyAlignment="1" quotePrefix="1">
      <alignment horizontal="center" vertical="center"/>
    </xf>
    <xf numFmtId="0" fontId="0" fillId="0" borderId="17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  <xf numFmtId="0" fontId="0" fillId="0" borderId="13" xfId="0" applyBorder="1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5" xfId="0" applyBorder="1" applyAlignment="1" quotePrefix="1">
      <alignment horizontal="center" vertical="center"/>
    </xf>
    <xf numFmtId="0" fontId="0" fillId="0" borderId="16" xfId="0" applyBorder="1" applyAlignment="1" quotePrefix="1">
      <alignment horizontal="center" vertical="center"/>
    </xf>
    <xf numFmtId="0" fontId="0" fillId="0" borderId="3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"UR"</c:f>
              <c:strCache>
                <c:ptCount val="1"/>
                <c:pt idx="0">
                  <c:v>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SeriesResonance_Calculations!$D$7:$D$25</c:f>
              <c:numCache>
                <c:formatCode>0.00</c:formatCode>
                <c:ptCount val="19"/>
              </c:numCache>
            </c:numRef>
          </c:yVal>
          <c:smooth val="1"/>
        </c:ser>
        <c:ser>
          <c:idx val="1"/>
          <c:order val="1"/>
          <c:tx>
            <c:strRef>
              <c:f>"Uk"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SeriesResonance_Calculations!$E$7:$E$25</c:f>
              <c:numCache>
                <c:formatCode>0.00</c:formatCode>
                <c:ptCount val="19"/>
              </c:numCache>
            </c:numRef>
          </c:yVal>
          <c:smooth val="1"/>
        </c:ser>
        <c:ser>
          <c:idx val="2"/>
          <c:order val="2"/>
          <c:tx>
            <c:strRef>
              <c:f>"UC"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SeriesResonance_Calculations!$F$7:$F$25</c:f>
              <c:numCache>
                <c:formatCode>0.00</c:formatCode>
                <c:ptCount val="19"/>
              </c:numCache>
            </c:numRef>
          </c:yVal>
          <c:smooth val="1"/>
        </c:ser>
        <c:ser>
          <c:idx val="3"/>
          <c:order val="3"/>
          <c:tx>
            <c:strRef>
              <c:f>"U"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SeriesResonance_Calculations!$P$7:$P$25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8464"/>
        <c:axId val="443645840"/>
      </c:scatterChart>
      <c:valAx>
        <c:axId val="4436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43645840"/>
        <c:crosses val="autoZero"/>
        <c:crossBetween val="midCat"/>
      </c:valAx>
      <c:valAx>
        <c:axId val="443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4364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460055567668"/>
          <c:y val="0.411090494020838"/>
          <c:w val="0.0957930591593059"/>
          <c:h val="0.302232565711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Current in the branch with the </a:t>
            </a:r>
            <a:r>
              <a:rPr lang="en-US" b="1"/>
              <a:t>capacitor</a:t>
            </a:r>
            <a:r>
              <a:rPr lang="en-US"/>
              <a:t> - I2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ParallelResonance_Calculations!$E$4</c:f>
              <c:strCache>
                <c:ptCount val="1"/>
                <c:pt idx="0">
                  <c:v>I2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ParallelResonance_Calculations!$A$6:$A$24</c:f>
              <c:numCache>
                <c:formatCode>0</c:formatCode>
                <c:ptCount val="19"/>
                <c:pt idx="0">
                  <c:v>392781.192313678</c:v>
                </c:pt>
                <c:pt idx="1">
                  <c:v>785562.384627356</c:v>
                </c:pt>
                <c:pt idx="2">
                  <c:v>1178343.57694103</c:v>
                </c:pt>
                <c:pt idx="3">
                  <c:v>1571124.76925471</c:v>
                </c:pt>
                <c:pt idx="4">
                  <c:v>1963905.96156839</c:v>
                </c:pt>
                <c:pt idx="5">
                  <c:v>2356687.15388207</c:v>
                </c:pt>
                <c:pt idx="6">
                  <c:v>2749468.34619575</c:v>
                </c:pt>
                <c:pt idx="7">
                  <c:v>3142249.53850943</c:v>
                </c:pt>
                <c:pt idx="8">
                  <c:v>3535030.7308231</c:v>
                </c:pt>
                <c:pt idx="9">
                  <c:v>3927811.92313678</c:v>
                </c:pt>
                <c:pt idx="10">
                  <c:v>4364235.47015198</c:v>
                </c:pt>
                <c:pt idx="11">
                  <c:v>4800659.01716718</c:v>
                </c:pt>
                <c:pt idx="12">
                  <c:v>5237082.56418237</c:v>
                </c:pt>
                <c:pt idx="13">
                  <c:v>5673506.11119757</c:v>
                </c:pt>
                <c:pt idx="14">
                  <c:v>6109929.65821277</c:v>
                </c:pt>
                <c:pt idx="15">
                  <c:v>6546353.20522797</c:v>
                </c:pt>
                <c:pt idx="16">
                  <c:v>6982776.75224316</c:v>
                </c:pt>
                <c:pt idx="17">
                  <c:v>7419200.29925836</c:v>
                </c:pt>
                <c:pt idx="18">
                  <c:v>7855623.84627356</c:v>
                </c:pt>
              </c:numCache>
            </c:numRef>
          </c:xVal>
          <c:yVal>
            <c:numRef>
              <c:f>ParallelResonance_Calculations!$E$6:$E$24</c:f>
              <c:numCache>
                <c:formatCode>0.00</c:formatCode>
                <c:ptCount val="19"/>
              </c:numCache>
            </c:numRef>
          </c:yVal>
          <c:smooth val="1"/>
        </c:ser>
        <c:ser>
          <c:idx val="1"/>
          <c:order val="1"/>
          <c:tx>
            <c:strRef>
              <c:f>ParallelResonance_Calculations!$I$4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ParallelResonance_Calculations!$A$6:$A$24</c:f>
              <c:numCache>
                <c:formatCode>0</c:formatCode>
                <c:ptCount val="19"/>
                <c:pt idx="0">
                  <c:v>392781.192313678</c:v>
                </c:pt>
                <c:pt idx="1">
                  <c:v>785562.384627356</c:v>
                </c:pt>
                <c:pt idx="2">
                  <c:v>1178343.57694103</c:v>
                </c:pt>
                <c:pt idx="3">
                  <c:v>1571124.76925471</c:v>
                </c:pt>
                <c:pt idx="4">
                  <c:v>1963905.96156839</c:v>
                </c:pt>
                <c:pt idx="5">
                  <c:v>2356687.15388207</c:v>
                </c:pt>
                <c:pt idx="6">
                  <c:v>2749468.34619575</c:v>
                </c:pt>
                <c:pt idx="7">
                  <c:v>3142249.53850943</c:v>
                </c:pt>
                <c:pt idx="8">
                  <c:v>3535030.7308231</c:v>
                </c:pt>
                <c:pt idx="9">
                  <c:v>3927811.92313678</c:v>
                </c:pt>
                <c:pt idx="10">
                  <c:v>4364235.47015198</c:v>
                </c:pt>
                <c:pt idx="11">
                  <c:v>4800659.01716718</c:v>
                </c:pt>
                <c:pt idx="12">
                  <c:v>5237082.56418237</c:v>
                </c:pt>
                <c:pt idx="13">
                  <c:v>5673506.11119757</c:v>
                </c:pt>
                <c:pt idx="14">
                  <c:v>6109929.65821277</c:v>
                </c:pt>
                <c:pt idx="15">
                  <c:v>6546353.20522797</c:v>
                </c:pt>
                <c:pt idx="16">
                  <c:v>6982776.75224316</c:v>
                </c:pt>
                <c:pt idx="17">
                  <c:v>7419200.29925836</c:v>
                </c:pt>
                <c:pt idx="18">
                  <c:v>7855623.84627356</c:v>
                </c:pt>
              </c:numCache>
            </c:numRef>
          </c:xVal>
          <c:yVal>
            <c:numRef>
              <c:f>ParallelResonance_Calculations!$I$6:$I$24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51152"/>
        <c:axId val="622151480"/>
      </c:scatterChart>
      <c:valAx>
        <c:axId val="6221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622151480"/>
        <c:crosses val="autoZero"/>
        <c:crossBetween val="midCat"/>
      </c:valAx>
      <c:valAx>
        <c:axId val="6221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[A]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6221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Input Current - 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"I_calc"</c:f>
              <c:strCache>
                <c:ptCount val="1"/>
                <c:pt idx="0">
                  <c:v>I_calc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SeriesResonance_Calculations!$C$7:$C$25</c:f>
              <c:numCache>
                <c:formatCode>0.00</c:formatCode>
                <c:ptCount val="19"/>
              </c:numCache>
            </c:numRef>
          </c:yVal>
          <c:smooth val="1"/>
        </c:ser>
        <c:ser>
          <c:idx val="1"/>
          <c:order val="1"/>
          <c:tx>
            <c:strRef>
              <c:f>SeriesResonance_Calculations!$H$5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SeriesResonance_Calculations!$H$7:$H$25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75176"/>
        <c:axId val="606378456"/>
      </c:scatterChart>
      <c:valAx>
        <c:axId val="6063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606378456"/>
        <c:crosses val="autoZero"/>
        <c:crossBetween val="midCat"/>
      </c:valAx>
      <c:valAx>
        <c:axId val="60637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[mA]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60637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  <a:cs typeface="Times New Roman" panose="02020603050405020304" pitchFamily="18" charset="0"/>
              </a:rPr>
              <a:t>Phase</a:t>
            </a:r>
            <a:r>
              <a:rPr lang="en-US" baseline="0">
                <a:latin typeface="+mj-lt"/>
                <a:cs typeface="Times New Roman" panose="02020603050405020304" pitchFamily="18" charset="0"/>
              </a:rPr>
              <a:t> shift -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φ</a:t>
            </a:r>
            <a:endParaRPr lang="el-GR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SeriesResonance_Calculations!$B$5</c:f>
              <c:strCache>
                <c:ptCount val="1"/>
                <c:pt idx="0">
                  <c:v>φ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SeriesResonance_Calculations!$B$7:$B$25</c:f>
              <c:numCache>
                <c:formatCode>0.00</c:formatCode>
                <c:ptCount val="19"/>
              </c:numCache>
            </c:numRef>
          </c:yVal>
          <c:smooth val="1"/>
        </c:ser>
        <c:ser>
          <c:idx val="1"/>
          <c:order val="1"/>
          <c:tx>
            <c:strRef>
              <c:f>SeriesResonance_Calculations!$G$5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SeriesResonance_Calculations!$G$7:$G$25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84688"/>
        <c:axId val="572983048"/>
      </c:scatterChart>
      <c:valAx>
        <c:axId val="5729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983048"/>
        <c:crosses val="autoZero"/>
        <c:crossBetween val="midCat"/>
      </c:valAx>
      <c:valAx>
        <c:axId val="572983048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[deg]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9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the </a:t>
            </a:r>
            <a:r>
              <a:rPr lang="en-US" b="1" baseline="0"/>
              <a:t>resistor</a:t>
            </a:r>
            <a:r>
              <a:rPr lang="en-US" baseline="0"/>
              <a:t> - 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SeriesResonance_Calculations!$D$5</c:f>
              <c:strCache>
                <c:ptCount val="1"/>
                <c:pt idx="0">
                  <c:v>UR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SeriesResonance_Calculations!$D$7:$D$25</c:f>
              <c:numCache>
                <c:formatCode>0.00</c:formatCode>
                <c:ptCount val="19"/>
              </c:numCache>
            </c:numRef>
          </c:yVal>
          <c:smooth val="1"/>
        </c:ser>
        <c:ser>
          <c:idx val="1"/>
          <c:order val="1"/>
          <c:tx>
            <c:strRef>
              <c:f>SeriesResonance_Calculations!$I$5</c:f>
              <c:strCache>
                <c:ptCount val="1"/>
                <c:pt idx="0">
                  <c:v>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SeriesResonance_Calculations!$I$7:$I$25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19352"/>
        <c:axId val="572982720"/>
      </c:scatterChart>
      <c:valAx>
        <c:axId val="56921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572982720"/>
        <c:crosses val="autoZero"/>
        <c:crossBetween val="midCat"/>
      </c:valAx>
      <c:valAx>
        <c:axId val="5729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56921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402449693788"/>
          <c:y val="0.454915791776028"/>
          <c:w val="0.142347513511801"/>
          <c:h val="0.161048856514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 across the </a:t>
            </a:r>
            <a:r>
              <a:rPr lang="en-US" b="1"/>
              <a:t>inductor</a:t>
            </a:r>
            <a:r>
              <a:rPr lang="en-US"/>
              <a:t> - Uk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SeriesResonance_Calculations!$E$5</c:f>
              <c:strCache>
                <c:ptCount val="1"/>
                <c:pt idx="0">
                  <c:v>Uk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SeriesResonance_Calculations!$E$7:$E$25</c:f>
              <c:numCache>
                <c:formatCode>0.00</c:formatCode>
                <c:ptCount val="19"/>
              </c:numCache>
            </c:numRef>
          </c:yVal>
          <c:smooth val="1"/>
        </c:ser>
        <c:ser>
          <c:idx val="1"/>
          <c:order val="1"/>
          <c:tx>
            <c:strRef>
              <c:f>SeriesResonance_Calculations!$J$5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SeriesResonance_Calculations!$J$7:$J$25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3808"/>
        <c:axId val="451185280"/>
      </c:scatterChart>
      <c:valAx>
        <c:axId val="4511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51185280"/>
        <c:crosses val="autoZero"/>
        <c:crossBetween val="midCat"/>
      </c:valAx>
      <c:valAx>
        <c:axId val="4511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5119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the </a:t>
            </a:r>
            <a:r>
              <a:rPr lang="en-US" b="1" baseline="0"/>
              <a:t>capacitor</a:t>
            </a:r>
            <a:r>
              <a:rPr lang="en-US" baseline="0"/>
              <a:t> - UC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SeriesResonance_Calculations!$F$5</c:f>
              <c:strCache>
                <c:ptCount val="1"/>
                <c:pt idx="0">
                  <c:v>UC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SeriesResonance_Calculations!$F$7:$F$25</c:f>
              <c:numCache>
                <c:formatCode>0.00</c:formatCode>
                <c:ptCount val="19"/>
              </c:numCache>
            </c:numRef>
          </c:yVal>
          <c:smooth val="1"/>
        </c:ser>
        <c:ser>
          <c:idx val="1"/>
          <c:order val="1"/>
          <c:tx>
            <c:strRef>
              <c:f>SeriesResonance_Calculations!$K$5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SeriesResonance_Calculations!$A$7:$A$25</c:f>
              <c:numCache>
                <c:formatCode>0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1.11111111111111</c:v>
                </c:pt>
                <c:pt idx="11">
                  <c:v>1.22222222222222</c:v>
                </c:pt>
                <c:pt idx="12">
                  <c:v>1.33333333333333</c:v>
                </c:pt>
                <c:pt idx="13">
                  <c:v>1.44444444444444</c:v>
                </c:pt>
                <c:pt idx="14">
                  <c:v>1.55555555555556</c:v>
                </c:pt>
                <c:pt idx="15">
                  <c:v>1.66666666666667</c:v>
                </c:pt>
                <c:pt idx="16">
                  <c:v>1.77777777777778</c:v>
                </c:pt>
                <c:pt idx="17">
                  <c:v>1.88888888888889</c:v>
                </c:pt>
                <c:pt idx="18">
                  <c:v>2</c:v>
                </c:pt>
              </c:numCache>
            </c:numRef>
          </c:xVal>
          <c:yVal>
            <c:numRef>
              <c:f>SeriesResonance_Calculations!$K$7:$K$25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78848"/>
        <c:axId val="447579504"/>
      </c:scatterChart>
      <c:valAx>
        <c:axId val="4475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47579504"/>
        <c:crosses val="autoZero"/>
        <c:crossBetween val="midCat"/>
      </c:valAx>
      <c:valAx>
        <c:axId val="4475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475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Phase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ParallelResonance_Calculations!$B$4</c:f>
              <c:strCache>
                <c:ptCount val="1"/>
                <c:pt idx="0">
                  <c:v>φ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ParallelResonance_Calculations!$A$6:$A$24</c:f>
              <c:numCache>
                <c:formatCode>0</c:formatCode>
                <c:ptCount val="19"/>
                <c:pt idx="0">
                  <c:v>392781.192313678</c:v>
                </c:pt>
                <c:pt idx="1">
                  <c:v>785562.384627356</c:v>
                </c:pt>
                <c:pt idx="2">
                  <c:v>1178343.57694103</c:v>
                </c:pt>
                <c:pt idx="3">
                  <c:v>1571124.76925471</c:v>
                </c:pt>
                <c:pt idx="4">
                  <c:v>1963905.96156839</c:v>
                </c:pt>
                <c:pt idx="5">
                  <c:v>2356687.15388207</c:v>
                </c:pt>
                <c:pt idx="6">
                  <c:v>2749468.34619575</c:v>
                </c:pt>
                <c:pt idx="7">
                  <c:v>3142249.53850943</c:v>
                </c:pt>
                <c:pt idx="8">
                  <c:v>3535030.7308231</c:v>
                </c:pt>
                <c:pt idx="9">
                  <c:v>3927811.92313678</c:v>
                </c:pt>
                <c:pt idx="10">
                  <c:v>4364235.47015198</c:v>
                </c:pt>
                <c:pt idx="11">
                  <c:v>4800659.01716718</c:v>
                </c:pt>
                <c:pt idx="12">
                  <c:v>5237082.56418237</c:v>
                </c:pt>
                <c:pt idx="13">
                  <c:v>5673506.11119757</c:v>
                </c:pt>
                <c:pt idx="14">
                  <c:v>6109929.65821277</c:v>
                </c:pt>
                <c:pt idx="15">
                  <c:v>6546353.20522797</c:v>
                </c:pt>
                <c:pt idx="16">
                  <c:v>6982776.75224316</c:v>
                </c:pt>
                <c:pt idx="17">
                  <c:v>7419200.29925836</c:v>
                </c:pt>
                <c:pt idx="18">
                  <c:v>7855623.84627356</c:v>
                </c:pt>
              </c:numCache>
            </c:numRef>
          </c:xVal>
          <c:yVal>
            <c:numRef>
              <c:f>ParallelResonance_Calculations!$B$6:$B$24</c:f>
              <c:numCache>
                <c:formatCode>0.00</c:formatCode>
                <c:ptCount val="19"/>
                <c:pt idx="0">
                  <c:v>0.0759495540887033</c:v>
                </c:pt>
                <c:pt idx="1">
                  <c:v>0.155165479765165</c:v>
                </c:pt>
                <c:pt idx="2">
                  <c:v>0.225378954299314</c:v>
                </c:pt>
                <c:pt idx="3">
                  <c:v>0.285780382896254</c:v>
                </c:pt>
                <c:pt idx="4">
                  <c:v>0.335852258326382</c:v>
                </c:pt>
                <c:pt idx="5">
                  <c:v>0.375905774794314</c:v>
                </c:pt>
                <c:pt idx="6">
                  <c:v>0.406825742998972</c:v>
                </c:pt>
                <c:pt idx="7">
                  <c:v>0.429776655235488</c:v>
                </c:pt>
                <c:pt idx="8">
                  <c:v>0.445988230626227</c:v>
                </c:pt>
                <c:pt idx="9">
                  <c:v>0.45662814924867</c:v>
                </c:pt>
                <c:pt idx="10">
                  <c:v>0.463180085300176</c:v>
                </c:pt>
                <c:pt idx="11">
                  <c:v>0.465359919233247</c:v>
                </c:pt>
                <c:pt idx="12">
                  <c:v>0.46417295358324</c:v>
                </c:pt>
                <c:pt idx="13">
                  <c:v>0.46043096597767</c:v>
                </c:pt>
                <c:pt idx="14">
                  <c:v>0.454781164456716</c:v>
                </c:pt>
                <c:pt idx="15">
                  <c:v>0.447734893794634</c:v>
                </c:pt>
                <c:pt idx="16">
                  <c:v>0.439693355799646</c:v>
                </c:pt>
                <c:pt idx="17">
                  <c:v>0.430969488723115</c:v>
                </c:pt>
                <c:pt idx="18">
                  <c:v>0.421806036435225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ParallelResonance_Calculations!$F$4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ParallelResonance_Calculations!$A$6:$A$24</c:f>
              <c:numCache>
                <c:formatCode>0</c:formatCode>
                <c:ptCount val="19"/>
                <c:pt idx="0">
                  <c:v>392781.192313678</c:v>
                </c:pt>
                <c:pt idx="1">
                  <c:v>785562.384627356</c:v>
                </c:pt>
                <c:pt idx="2">
                  <c:v>1178343.57694103</c:v>
                </c:pt>
                <c:pt idx="3">
                  <c:v>1571124.76925471</c:v>
                </c:pt>
                <c:pt idx="4">
                  <c:v>1963905.96156839</c:v>
                </c:pt>
                <c:pt idx="5">
                  <c:v>2356687.15388207</c:v>
                </c:pt>
                <c:pt idx="6">
                  <c:v>2749468.34619575</c:v>
                </c:pt>
                <c:pt idx="7">
                  <c:v>3142249.53850943</c:v>
                </c:pt>
                <c:pt idx="8">
                  <c:v>3535030.7308231</c:v>
                </c:pt>
                <c:pt idx="9">
                  <c:v>3927811.92313678</c:v>
                </c:pt>
                <c:pt idx="10">
                  <c:v>4364235.47015198</c:v>
                </c:pt>
                <c:pt idx="11">
                  <c:v>4800659.01716718</c:v>
                </c:pt>
                <c:pt idx="12">
                  <c:v>5237082.56418237</c:v>
                </c:pt>
                <c:pt idx="13">
                  <c:v>5673506.11119757</c:v>
                </c:pt>
                <c:pt idx="14">
                  <c:v>6109929.65821277</c:v>
                </c:pt>
                <c:pt idx="15">
                  <c:v>6546353.20522797</c:v>
                </c:pt>
                <c:pt idx="16">
                  <c:v>6982776.75224316</c:v>
                </c:pt>
                <c:pt idx="17">
                  <c:v>7419200.29925836</c:v>
                </c:pt>
                <c:pt idx="18">
                  <c:v>7855623.84627356</c:v>
                </c:pt>
              </c:numCache>
            </c:numRef>
          </c:xVal>
          <c:yVal>
            <c:numRef>
              <c:f>ParallelResonance_Calculations!$F$6:$F$24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24056"/>
        <c:axId val="486026352"/>
      </c:scatterChart>
      <c:valAx>
        <c:axId val="48602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86026352"/>
        <c:crosses val="autoZero"/>
        <c:crossBetween val="midCat"/>
      </c:valAx>
      <c:valAx>
        <c:axId val="4860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[deg]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8602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Input Current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ParallelResonance_Calculations!$C$4</c:f>
              <c:strCache>
                <c:ptCount val="1"/>
                <c:pt idx="0">
                  <c:v>I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ParallelResonance_Calculations!$A$6:$A$24</c:f>
              <c:numCache>
                <c:formatCode>0</c:formatCode>
                <c:ptCount val="19"/>
                <c:pt idx="0">
                  <c:v>392781.192313678</c:v>
                </c:pt>
                <c:pt idx="1">
                  <c:v>785562.384627356</c:v>
                </c:pt>
                <c:pt idx="2">
                  <c:v>1178343.57694103</c:v>
                </c:pt>
                <c:pt idx="3">
                  <c:v>1571124.76925471</c:v>
                </c:pt>
                <c:pt idx="4">
                  <c:v>1963905.96156839</c:v>
                </c:pt>
                <c:pt idx="5">
                  <c:v>2356687.15388207</c:v>
                </c:pt>
                <c:pt idx="6">
                  <c:v>2749468.34619575</c:v>
                </c:pt>
                <c:pt idx="7">
                  <c:v>3142249.53850943</c:v>
                </c:pt>
                <c:pt idx="8">
                  <c:v>3535030.7308231</c:v>
                </c:pt>
                <c:pt idx="9">
                  <c:v>3927811.92313678</c:v>
                </c:pt>
                <c:pt idx="10">
                  <c:v>4364235.47015198</c:v>
                </c:pt>
                <c:pt idx="11">
                  <c:v>4800659.01716718</c:v>
                </c:pt>
                <c:pt idx="12">
                  <c:v>5237082.56418237</c:v>
                </c:pt>
                <c:pt idx="13">
                  <c:v>5673506.11119757</c:v>
                </c:pt>
                <c:pt idx="14">
                  <c:v>6109929.65821277</c:v>
                </c:pt>
                <c:pt idx="15">
                  <c:v>6546353.20522797</c:v>
                </c:pt>
                <c:pt idx="16">
                  <c:v>6982776.75224316</c:v>
                </c:pt>
                <c:pt idx="17">
                  <c:v>7419200.29925836</c:v>
                </c:pt>
                <c:pt idx="18">
                  <c:v>7855623.84627356</c:v>
                </c:pt>
              </c:numCache>
            </c:numRef>
          </c:xVal>
          <c:yVal>
            <c:numRef>
              <c:f>ParallelResonance_Calculations!$C$6:$C$24</c:f>
              <c:numCache>
                <c:formatCode>0.00</c:formatCode>
                <c:ptCount val="19"/>
                <c:pt idx="0">
                  <c:v>0.00779515920914933</c:v>
                </c:pt>
                <c:pt idx="1">
                  <c:v>0.00716341073755852</c:v>
                </c:pt>
                <c:pt idx="2">
                  <c:v>0.00628356970676021</c:v>
                </c:pt>
                <c:pt idx="3">
                  <c:v>0.00532541058347221</c:v>
                </c:pt>
                <c:pt idx="4">
                  <c:v>0.00441531116399151</c:v>
                </c:pt>
                <c:pt idx="5">
                  <c:v>0.00362059382187845</c:v>
                </c:pt>
                <c:pt idx="6">
                  <c:v>0.00296167029228807</c:v>
                </c:pt>
                <c:pt idx="7">
                  <c:v>0.00243169049314724</c:v>
                </c:pt>
                <c:pt idx="8">
                  <c:v>0.00201216999238017</c:v>
                </c:pt>
                <c:pt idx="9">
                  <c:v>0.00168217625326479</c:v>
                </c:pt>
                <c:pt idx="10">
                  <c:v>0.00139738215676087</c:v>
                </c:pt>
                <c:pt idx="11">
                  <c:v>0.00117811107717336</c:v>
                </c:pt>
                <c:pt idx="12">
                  <c:v>0.00100786203934342</c:v>
                </c:pt>
                <c:pt idx="13">
                  <c:v>0.000874327165500087</c:v>
                </c:pt>
                <c:pt idx="14">
                  <c:v>0.000768439495246647</c:v>
                </c:pt>
                <c:pt idx="15">
                  <c:v>0.000683539436187417</c:v>
                </c:pt>
                <c:pt idx="16">
                  <c:v>0.000614722765397004</c:v>
                </c:pt>
                <c:pt idx="17">
                  <c:v>0.000558356400281773</c:v>
                </c:pt>
                <c:pt idx="18">
                  <c:v>0.000511727614779688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ParallelResonance_Calculations!$G$4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ParallelResonance_Calculations!$A$6:$A$24</c:f>
              <c:numCache>
                <c:formatCode>0</c:formatCode>
                <c:ptCount val="19"/>
                <c:pt idx="0">
                  <c:v>392781.192313678</c:v>
                </c:pt>
                <c:pt idx="1">
                  <c:v>785562.384627356</c:v>
                </c:pt>
                <c:pt idx="2">
                  <c:v>1178343.57694103</c:v>
                </c:pt>
                <c:pt idx="3">
                  <c:v>1571124.76925471</c:v>
                </c:pt>
                <c:pt idx="4">
                  <c:v>1963905.96156839</c:v>
                </c:pt>
                <c:pt idx="5">
                  <c:v>2356687.15388207</c:v>
                </c:pt>
                <c:pt idx="6">
                  <c:v>2749468.34619575</c:v>
                </c:pt>
                <c:pt idx="7">
                  <c:v>3142249.53850943</c:v>
                </c:pt>
                <c:pt idx="8">
                  <c:v>3535030.7308231</c:v>
                </c:pt>
                <c:pt idx="9">
                  <c:v>3927811.92313678</c:v>
                </c:pt>
                <c:pt idx="10">
                  <c:v>4364235.47015198</c:v>
                </c:pt>
                <c:pt idx="11">
                  <c:v>4800659.01716718</c:v>
                </c:pt>
                <c:pt idx="12">
                  <c:v>5237082.56418237</c:v>
                </c:pt>
                <c:pt idx="13">
                  <c:v>5673506.11119757</c:v>
                </c:pt>
                <c:pt idx="14">
                  <c:v>6109929.65821277</c:v>
                </c:pt>
                <c:pt idx="15">
                  <c:v>6546353.20522797</c:v>
                </c:pt>
                <c:pt idx="16">
                  <c:v>6982776.75224316</c:v>
                </c:pt>
                <c:pt idx="17">
                  <c:v>7419200.29925836</c:v>
                </c:pt>
                <c:pt idx="18">
                  <c:v>7855623.84627356</c:v>
                </c:pt>
              </c:numCache>
            </c:numRef>
          </c:xVal>
          <c:yVal>
            <c:numRef>
              <c:f>ParallelResonance_Calculations!$G$6:$G$24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90496"/>
        <c:axId val="481890168"/>
      </c:scatterChart>
      <c:valAx>
        <c:axId val="48189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81890168"/>
        <c:crosses val="autoZero"/>
        <c:crossBetween val="midCat"/>
      </c:valAx>
      <c:valAx>
        <c:axId val="4818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[A]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48189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Current in the branch with the </a:t>
            </a:r>
            <a:r>
              <a:rPr lang="en-US" b="1"/>
              <a:t>inductor</a:t>
            </a:r>
            <a:r>
              <a:rPr lang="en-US"/>
              <a:t> - I1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ParallelResonance_Calculations!$D$4</c:f>
              <c:strCache>
                <c:ptCount val="1"/>
                <c:pt idx="0">
                  <c:v>I1 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ParallelResonance_Calculations!$A$6:$A$24</c:f>
              <c:numCache>
                <c:formatCode>0</c:formatCode>
                <c:ptCount val="19"/>
                <c:pt idx="0">
                  <c:v>392781.192313678</c:v>
                </c:pt>
                <c:pt idx="1">
                  <c:v>785562.384627356</c:v>
                </c:pt>
                <c:pt idx="2">
                  <c:v>1178343.57694103</c:v>
                </c:pt>
                <c:pt idx="3">
                  <c:v>1571124.76925471</c:v>
                </c:pt>
                <c:pt idx="4">
                  <c:v>1963905.96156839</c:v>
                </c:pt>
                <c:pt idx="5">
                  <c:v>2356687.15388207</c:v>
                </c:pt>
                <c:pt idx="6">
                  <c:v>2749468.34619575</c:v>
                </c:pt>
                <c:pt idx="7">
                  <c:v>3142249.53850943</c:v>
                </c:pt>
                <c:pt idx="8">
                  <c:v>3535030.7308231</c:v>
                </c:pt>
                <c:pt idx="9">
                  <c:v>3927811.92313678</c:v>
                </c:pt>
                <c:pt idx="10">
                  <c:v>4364235.47015198</c:v>
                </c:pt>
                <c:pt idx="11">
                  <c:v>4800659.01716718</c:v>
                </c:pt>
                <c:pt idx="12">
                  <c:v>5237082.56418237</c:v>
                </c:pt>
                <c:pt idx="13">
                  <c:v>5673506.11119757</c:v>
                </c:pt>
                <c:pt idx="14">
                  <c:v>6109929.65821277</c:v>
                </c:pt>
                <c:pt idx="15">
                  <c:v>6546353.20522797</c:v>
                </c:pt>
                <c:pt idx="16">
                  <c:v>6982776.75224316</c:v>
                </c:pt>
                <c:pt idx="17">
                  <c:v>7419200.29925836</c:v>
                </c:pt>
                <c:pt idx="18">
                  <c:v>7855623.84627356</c:v>
                </c:pt>
              </c:numCache>
            </c:numRef>
          </c:xVal>
          <c:yVal>
            <c:numRef>
              <c:f>ParallelResonance_Calculations!$D$6:$D$24</c:f>
              <c:numCache>
                <c:formatCode>0.00</c:formatCode>
                <c:ptCount val="19"/>
              </c:numCache>
            </c:numRef>
          </c:yVal>
          <c:smooth val="1"/>
        </c:ser>
        <c:ser>
          <c:idx val="1"/>
          <c:order val="1"/>
          <c:tx>
            <c:strRef>
              <c:f>ParallelResonance_Calculations!$H$4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ParallelResonance_Calculations!$A$6:$A$24</c:f>
              <c:numCache>
                <c:formatCode>0</c:formatCode>
                <c:ptCount val="19"/>
                <c:pt idx="0">
                  <c:v>392781.192313678</c:v>
                </c:pt>
                <c:pt idx="1">
                  <c:v>785562.384627356</c:v>
                </c:pt>
                <c:pt idx="2">
                  <c:v>1178343.57694103</c:v>
                </c:pt>
                <c:pt idx="3">
                  <c:v>1571124.76925471</c:v>
                </c:pt>
                <c:pt idx="4">
                  <c:v>1963905.96156839</c:v>
                </c:pt>
                <c:pt idx="5">
                  <c:v>2356687.15388207</c:v>
                </c:pt>
                <c:pt idx="6">
                  <c:v>2749468.34619575</c:v>
                </c:pt>
                <c:pt idx="7">
                  <c:v>3142249.53850943</c:v>
                </c:pt>
                <c:pt idx="8">
                  <c:v>3535030.7308231</c:v>
                </c:pt>
                <c:pt idx="9">
                  <c:v>3927811.92313678</c:v>
                </c:pt>
                <c:pt idx="10">
                  <c:v>4364235.47015198</c:v>
                </c:pt>
                <c:pt idx="11">
                  <c:v>4800659.01716718</c:v>
                </c:pt>
                <c:pt idx="12">
                  <c:v>5237082.56418237</c:v>
                </c:pt>
                <c:pt idx="13">
                  <c:v>5673506.11119757</c:v>
                </c:pt>
                <c:pt idx="14">
                  <c:v>6109929.65821277</c:v>
                </c:pt>
                <c:pt idx="15">
                  <c:v>6546353.20522797</c:v>
                </c:pt>
                <c:pt idx="16">
                  <c:v>6982776.75224316</c:v>
                </c:pt>
                <c:pt idx="17">
                  <c:v>7419200.29925836</c:v>
                </c:pt>
                <c:pt idx="18">
                  <c:v>7855623.84627356</c:v>
                </c:pt>
              </c:numCache>
            </c:numRef>
          </c:xVal>
          <c:yVal>
            <c:numRef>
              <c:f>ParallelResonance_Calculations!$H$6:$H$24</c:f>
              <c:numCache>
                <c:formatCode>0.00</c:formatCode>
                <c:ptCount val="1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59616"/>
        <c:axId val="618660272"/>
      </c:scatterChart>
      <c:valAx>
        <c:axId val="6186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618660272"/>
        <c:crosses val="autoZero"/>
        <c:crossBetween val="midCat"/>
      </c:valAx>
      <c:valAx>
        <c:axId val="6186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[A]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</a:p>
        </c:txPr>
        <c:crossAx val="61865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100">
          <a:latin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200025</xdr:colOff>
      <xdr:row>2</xdr:row>
      <xdr:rowOff>95250</xdr:rowOff>
    </xdr:from>
    <xdr:to>
      <xdr:col>7</xdr:col>
      <xdr:colOff>303530</xdr:colOff>
      <xdr:row>6</xdr:row>
      <xdr:rowOff>95250</xdr:rowOff>
    </xdr:to>
    <xdr:pic>
      <xdr:nvPicPr>
        <xdr:cNvPr id="2" name="Picture 1" descr="A close up of a logo&#10;&#10;Description automatically generated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457200"/>
          <a:ext cx="4218305" cy="7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10</xdr:row>
      <xdr:rowOff>161925</xdr:rowOff>
    </xdr:from>
    <xdr:to>
      <xdr:col>5</xdr:col>
      <xdr:colOff>396875</xdr:colOff>
      <xdr:row>19</xdr:row>
      <xdr:rowOff>45720</xdr:rowOff>
    </xdr:to>
    <xdr:pic>
      <xdr:nvPicPr>
        <xdr:cNvPr id="3" name="Picture 2"/>
        <xdr:cNvPicPr/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38375" y="2009775"/>
          <a:ext cx="1587500" cy="1512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219076</xdr:colOff>
      <xdr:row>19</xdr:row>
      <xdr:rowOff>4764</xdr:rowOff>
    </xdr:to>
    <xdr:graphicFrame>
      <xdr:nvGraphicFramePr>
        <xdr:cNvPr id="2" name="Chart 1"/>
        <xdr:cNvGraphicFramePr/>
      </xdr:nvGraphicFramePr>
      <xdr:xfrm>
        <a:off x="685800" y="361950"/>
        <a:ext cx="6391275" cy="3081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9525</xdr:rowOff>
    </xdr:from>
    <xdr:to>
      <xdr:col>20</xdr:col>
      <xdr:colOff>100013</xdr:colOff>
      <xdr:row>16</xdr:row>
      <xdr:rowOff>14288</xdr:rowOff>
    </xdr:to>
    <xdr:graphicFrame>
      <xdr:nvGraphicFramePr>
        <xdr:cNvPr id="3" name="Chart 2"/>
        <xdr:cNvGraphicFramePr/>
      </xdr:nvGraphicFramePr>
      <xdr:xfrm>
        <a:off x="7543800" y="371475"/>
        <a:ext cx="627189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20</xdr:row>
      <xdr:rowOff>9526</xdr:rowOff>
    </xdr:from>
    <xdr:to>
      <xdr:col>9</xdr:col>
      <xdr:colOff>600075</xdr:colOff>
      <xdr:row>36</xdr:row>
      <xdr:rowOff>0</xdr:rowOff>
    </xdr:to>
    <xdr:graphicFrame>
      <xdr:nvGraphicFramePr>
        <xdr:cNvPr id="4" name="Chart 3"/>
        <xdr:cNvGraphicFramePr/>
      </xdr:nvGraphicFramePr>
      <xdr:xfrm>
        <a:off x="695325" y="3629025"/>
        <a:ext cx="607695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20</xdr:row>
      <xdr:rowOff>0</xdr:rowOff>
    </xdr:from>
    <xdr:to>
      <xdr:col>20</xdr:col>
      <xdr:colOff>0</xdr:colOff>
      <xdr:row>35</xdr:row>
      <xdr:rowOff>185738</xdr:rowOff>
    </xdr:to>
    <xdr:graphicFrame>
      <xdr:nvGraphicFramePr>
        <xdr:cNvPr id="5" name="Chart 4"/>
        <xdr:cNvGraphicFramePr/>
      </xdr:nvGraphicFramePr>
      <xdr:xfrm>
        <a:off x="7466965" y="3619500"/>
        <a:ext cx="624903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28574</xdr:colOff>
      <xdr:row>36</xdr:row>
      <xdr:rowOff>180975</xdr:rowOff>
    </xdr:from>
    <xdr:to>
      <xdr:col>10</xdr:col>
      <xdr:colOff>19049</xdr:colOff>
      <xdr:row>53</xdr:row>
      <xdr:rowOff>180975</xdr:rowOff>
    </xdr:to>
    <xdr:graphicFrame>
      <xdr:nvGraphicFramePr>
        <xdr:cNvPr id="6" name="Chart 5"/>
        <xdr:cNvGraphicFramePr/>
      </xdr:nvGraphicFramePr>
      <xdr:xfrm>
        <a:off x="713740" y="6696075"/>
        <a:ext cx="616267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36</xdr:row>
      <xdr:rowOff>180974</xdr:rowOff>
    </xdr:from>
    <xdr:to>
      <xdr:col>19</xdr:col>
      <xdr:colOff>600074</xdr:colOff>
      <xdr:row>53</xdr:row>
      <xdr:rowOff>190499</xdr:rowOff>
    </xdr:to>
    <xdr:graphicFrame>
      <xdr:nvGraphicFramePr>
        <xdr:cNvPr id="7" name="Chart 6"/>
        <xdr:cNvGraphicFramePr/>
      </xdr:nvGraphicFramePr>
      <xdr:xfrm>
        <a:off x="7466965" y="6695440"/>
        <a:ext cx="6162675" cy="3077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9524</xdr:colOff>
      <xdr:row>1</xdr:row>
      <xdr:rowOff>190499</xdr:rowOff>
    </xdr:from>
    <xdr:to>
      <xdr:col>9</xdr:col>
      <xdr:colOff>19049</xdr:colOff>
      <xdr:row>18</xdr:row>
      <xdr:rowOff>9525</xdr:rowOff>
    </xdr:to>
    <xdr:graphicFrame>
      <xdr:nvGraphicFramePr>
        <xdr:cNvPr id="2" name="Chart 1"/>
        <xdr:cNvGraphicFramePr/>
      </xdr:nvGraphicFramePr>
      <xdr:xfrm>
        <a:off x="694690" y="361950"/>
        <a:ext cx="5495925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2</xdr:row>
      <xdr:rowOff>9524</xdr:rowOff>
    </xdr:from>
    <xdr:to>
      <xdr:col>17</xdr:col>
      <xdr:colOff>600074</xdr:colOff>
      <xdr:row>18</xdr:row>
      <xdr:rowOff>19050</xdr:rowOff>
    </xdr:to>
    <xdr:graphicFrame>
      <xdr:nvGraphicFramePr>
        <xdr:cNvPr id="3" name="Chart 2"/>
        <xdr:cNvGraphicFramePr/>
      </xdr:nvGraphicFramePr>
      <xdr:xfrm>
        <a:off x="6781165" y="370840"/>
        <a:ext cx="5476875" cy="29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9524</xdr:rowOff>
    </xdr:from>
    <xdr:to>
      <xdr:col>9</xdr:col>
      <xdr:colOff>0</xdr:colOff>
      <xdr:row>35</xdr:row>
      <xdr:rowOff>19049</xdr:rowOff>
    </xdr:to>
    <xdr:graphicFrame>
      <xdr:nvGraphicFramePr>
        <xdr:cNvPr id="6" name="Chart 5"/>
        <xdr:cNvGraphicFramePr/>
      </xdr:nvGraphicFramePr>
      <xdr:xfrm>
        <a:off x="685800" y="3447415"/>
        <a:ext cx="548640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171450</xdr:rowOff>
    </xdr:from>
    <xdr:to>
      <xdr:col>17</xdr:col>
      <xdr:colOff>590550</xdr:colOff>
      <xdr:row>35</xdr:row>
      <xdr:rowOff>0</xdr:rowOff>
    </xdr:to>
    <xdr:graphicFrame>
      <xdr:nvGraphicFramePr>
        <xdr:cNvPr id="7" name="Chart 6"/>
        <xdr:cNvGraphicFramePr/>
      </xdr:nvGraphicFramePr>
      <xdr:xfrm>
        <a:off x="6858000" y="3429000"/>
        <a:ext cx="539115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H37"/>
  <sheetViews>
    <sheetView workbookViewId="0">
      <selection activeCell="E36" sqref="E36:F36"/>
    </sheetView>
  </sheetViews>
  <sheetFormatPr defaultColWidth="9" defaultRowHeight="14.25" outlineLevelCol="7"/>
  <sheetData>
    <row r="8" ht="15"/>
    <row r="9" ht="15.75" spans="4:6">
      <c r="D9" s="66" t="s">
        <v>0</v>
      </c>
      <c r="E9" s="67"/>
      <c r="F9" s="68"/>
    </row>
    <row r="10" ht="15"/>
    <row r="24" spans="2:8">
      <c r="B24" s="69" t="s">
        <v>1</v>
      </c>
      <c r="C24" s="69"/>
      <c r="D24" s="69"/>
      <c r="E24" s="69"/>
      <c r="F24" s="69"/>
      <c r="G24" s="69"/>
      <c r="H24" s="69"/>
    </row>
    <row r="27" spans="2:8">
      <c r="B27" s="69" t="s">
        <v>2</v>
      </c>
      <c r="C27" s="69"/>
      <c r="D27" s="69"/>
      <c r="E27" s="69"/>
      <c r="F27" s="69"/>
      <c r="G27" s="69"/>
      <c r="H27" s="69"/>
    </row>
    <row r="30" spans="2:8">
      <c r="B30" s="70" t="s">
        <v>3</v>
      </c>
      <c r="C30" s="70"/>
      <c r="D30" s="70"/>
      <c r="E30" s="70"/>
      <c r="F30" s="70"/>
      <c r="G30" s="70"/>
      <c r="H30" s="70"/>
    </row>
    <row r="33" ht="15"/>
    <row r="34" spans="4:6">
      <c r="D34" s="19" t="s">
        <v>4</v>
      </c>
      <c r="E34" s="19" t="s">
        <v>5</v>
      </c>
      <c r="F34" s="19"/>
    </row>
    <row r="35" spans="4:6">
      <c r="D35" s="19" t="s">
        <v>6</v>
      </c>
      <c r="E35" s="19">
        <v>293656</v>
      </c>
      <c r="F35" s="19"/>
    </row>
    <row r="36" spans="4:6">
      <c r="D36" s="19" t="s">
        <v>7</v>
      </c>
      <c r="E36" s="19">
        <v>31</v>
      </c>
      <c r="F36" s="19"/>
    </row>
    <row r="37" ht="15"/>
  </sheetData>
  <mergeCells count="7">
    <mergeCell ref="D9:F9"/>
    <mergeCell ref="B24:H24"/>
    <mergeCell ref="B27:H27"/>
    <mergeCell ref="B30:H30"/>
    <mergeCell ref="E34:F34"/>
    <mergeCell ref="E35:F35"/>
    <mergeCell ref="E36:F3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I2" sqref="I2"/>
    </sheetView>
  </sheetViews>
  <sheetFormatPr defaultColWidth="9" defaultRowHeight="14.25"/>
  <cols>
    <col min="1" max="11" width="10.7083333333333" style="1" customWidth="1"/>
    <col min="12" max="16384" width="9.14166666666667" style="1"/>
  </cols>
  <sheetData>
    <row r="1" ht="15.75" spans="1:15">
      <c r="A1" s="2" t="s">
        <v>8</v>
      </c>
      <c r="B1" s="71" t="s">
        <v>9</v>
      </c>
      <c r="C1" s="46"/>
      <c r="D1" s="71" t="s">
        <v>10</v>
      </c>
      <c r="E1" s="4"/>
      <c r="F1" s="71" t="s">
        <v>11</v>
      </c>
      <c r="G1" s="7"/>
      <c r="H1" s="71" t="s">
        <v>12</v>
      </c>
      <c r="I1" s="41">
        <v>1</v>
      </c>
      <c r="J1" s="60"/>
      <c r="K1" s="61"/>
      <c r="M1" s="62"/>
      <c r="N1" s="63"/>
      <c r="O1" s="63"/>
    </row>
    <row r="2" ht="16.5" spans="1:15">
      <c r="A2" s="8"/>
      <c r="B2" s="71" t="s">
        <v>13</v>
      </c>
      <c r="C2" s="4"/>
      <c r="D2" s="71" t="s">
        <v>14</v>
      </c>
      <c r="E2" s="4"/>
      <c r="F2" s="47"/>
      <c r="G2" s="48"/>
      <c r="H2" s="49" t="s">
        <v>15</v>
      </c>
      <c r="I2" s="7">
        <f>I1*2*PI()</f>
        <v>6.28318530717959</v>
      </c>
      <c r="J2" s="64"/>
      <c r="K2" s="65"/>
      <c r="M2" s="62"/>
      <c r="N2" s="63"/>
      <c r="O2" s="63"/>
    </row>
    <row r="3" ht="15.75" spans="1:15">
      <c r="A3" s="8"/>
      <c r="B3" s="72" t="s">
        <v>16</v>
      </c>
      <c r="C3" s="11"/>
      <c r="D3" s="11"/>
      <c r="E3" s="11"/>
      <c r="F3" s="12"/>
      <c r="G3" s="73" t="s">
        <v>17</v>
      </c>
      <c r="H3" s="11"/>
      <c r="I3" s="11"/>
      <c r="J3" s="11"/>
      <c r="K3" s="12"/>
      <c r="M3" s="62"/>
      <c r="N3" s="63"/>
      <c r="O3" s="63"/>
    </row>
    <row r="4" ht="15" spans="1:11">
      <c r="A4" s="8"/>
      <c r="B4" s="74" t="s">
        <v>18</v>
      </c>
      <c r="C4" s="22"/>
      <c r="D4" s="22"/>
      <c r="E4" s="22"/>
      <c r="F4" s="23"/>
      <c r="G4" s="75" t="s">
        <v>19</v>
      </c>
      <c r="H4" s="22"/>
      <c r="I4" s="22"/>
      <c r="J4" s="22"/>
      <c r="K4" s="23"/>
    </row>
    <row r="5" ht="15.75" spans="1:16">
      <c r="A5" s="14"/>
      <c r="B5" s="76" t="s">
        <v>20</v>
      </c>
      <c r="C5" s="77" t="s">
        <v>21</v>
      </c>
      <c r="D5" s="77" t="s">
        <v>22</v>
      </c>
      <c r="E5" s="77" t="s">
        <v>23</v>
      </c>
      <c r="F5" s="78" t="s">
        <v>24</v>
      </c>
      <c r="G5" s="79" t="s">
        <v>25</v>
      </c>
      <c r="H5" s="77" t="s">
        <v>26</v>
      </c>
      <c r="I5" s="77" t="s">
        <v>27</v>
      </c>
      <c r="J5" s="77" t="s">
        <v>28</v>
      </c>
      <c r="K5" s="78" t="s">
        <v>29</v>
      </c>
      <c r="L5" s="42" t="s">
        <v>30</v>
      </c>
      <c r="M5" s="1" t="s">
        <v>31</v>
      </c>
      <c r="N5" s="1" t="s">
        <v>32</v>
      </c>
      <c r="O5" s="1" t="s">
        <v>33</v>
      </c>
      <c r="P5" s="1" t="s">
        <v>34</v>
      </c>
    </row>
    <row r="6" ht="15.75" spans="1:16">
      <c r="A6" s="80" t="s">
        <v>35</v>
      </c>
      <c r="B6" s="72" t="s">
        <v>36</v>
      </c>
      <c r="C6" s="81" t="s">
        <v>37</v>
      </c>
      <c r="D6" s="73" t="s">
        <v>38</v>
      </c>
      <c r="E6" s="11"/>
      <c r="F6" s="12"/>
      <c r="G6" s="73" t="s">
        <v>36</v>
      </c>
      <c r="H6" s="81" t="s">
        <v>37</v>
      </c>
      <c r="I6" s="73" t="s">
        <v>38</v>
      </c>
      <c r="J6" s="11"/>
      <c r="K6" s="12"/>
      <c r="L6" s="1" t="s">
        <v>39</v>
      </c>
      <c r="M6" s="1" t="s">
        <v>40</v>
      </c>
      <c r="N6" s="1" t="s">
        <v>40</v>
      </c>
      <c r="O6" s="1" t="s">
        <v>40</v>
      </c>
      <c r="P6" s="1" t="s">
        <v>38</v>
      </c>
    </row>
    <row r="7" ht="15" spans="1:16">
      <c r="A7" s="20">
        <f>0.1*A16</f>
        <v>0.1</v>
      </c>
      <c r="B7" s="21"/>
      <c r="C7" s="22"/>
      <c r="D7" s="22"/>
      <c r="E7" s="22"/>
      <c r="F7" s="23"/>
      <c r="G7" s="24"/>
      <c r="H7" s="22"/>
      <c r="I7" s="22"/>
      <c r="J7" s="22"/>
      <c r="K7" s="23"/>
      <c r="L7" s="43"/>
      <c r="M7" s="43"/>
      <c r="P7" s="43"/>
    </row>
    <row r="8" spans="1:16">
      <c r="A8" s="25">
        <f>A7+($A$16-$A$7)/9</f>
        <v>0.2</v>
      </c>
      <c r="B8" s="56"/>
      <c r="C8" s="26"/>
      <c r="D8" s="26"/>
      <c r="E8" s="26"/>
      <c r="F8" s="27"/>
      <c r="G8" s="28"/>
      <c r="H8" s="26"/>
      <c r="I8" s="26"/>
      <c r="J8" s="26"/>
      <c r="K8" s="27"/>
      <c r="L8" s="43"/>
      <c r="M8" s="43"/>
      <c r="P8" s="43"/>
    </row>
    <row r="9" spans="1:16">
      <c r="A9" s="25">
        <f t="shared" ref="A9:A15" si="0">A8+($A$16-$A$7)/9</f>
        <v>0.3</v>
      </c>
      <c r="B9" s="56"/>
      <c r="C9" s="26"/>
      <c r="D9" s="26"/>
      <c r="E9" s="26"/>
      <c r="F9" s="27"/>
      <c r="G9" s="28"/>
      <c r="H9" s="26"/>
      <c r="I9" s="26"/>
      <c r="J9" s="26"/>
      <c r="K9" s="27"/>
      <c r="L9" s="43"/>
      <c r="M9" s="43"/>
      <c r="P9" s="43"/>
    </row>
    <row r="10" spans="1:16">
      <c r="A10" s="25">
        <f t="shared" si="0"/>
        <v>0.4</v>
      </c>
      <c r="B10" s="56"/>
      <c r="C10" s="26"/>
      <c r="D10" s="26"/>
      <c r="E10" s="26"/>
      <c r="F10" s="27"/>
      <c r="G10" s="28"/>
      <c r="H10" s="26"/>
      <c r="I10" s="26"/>
      <c r="J10" s="26"/>
      <c r="K10" s="27"/>
      <c r="L10" s="43"/>
      <c r="M10" s="43"/>
      <c r="P10" s="43"/>
    </row>
    <row r="11" spans="1:16">
      <c r="A11" s="25">
        <f t="shared" si="0"/>
        <v>0.5</v>
      </c>
      <c r="B11" s="56"/>
      <c r="C11" s="26"/>
      <c r="D11" s="26"/>
      <c r="E11" s="26"/>
      <c r="F11" s="27"/>
      <c r="G11" s="28"/>
      <c r="H11" s="26"/>
      <c r="I11" s="26"/>
      <c r="J11" s="26"/>
      <c r="K11" s="27"/>
      <c r="L11" s="43"/>
      <c r="M11" s="43"/>
      <c r="P11" s="43"/>
    </row>
    <row r="12" spans="1:16">
      <c r="A12" s="25">
        <f t="shared" si="0"/>
        <v>0.6</v>
      </c>
      <c r="B12" s="56"/>
      <c r="C12" s="26"/>
      <c r="D12" s="26"/>
      <c r="E12" s="26"/>
      <c r="F12" s="27"/>
      <c r="G12" s="28"/>
      <c r="H12" s="26"/>
      <c r="I12" s="26"/>
      <c r="J12" s="26"/>
      <c r="K12" s="27"/>
      <c r="L12" s="43"/>
      <c r="M12" s="43"/>
      <c r="P12" s="43"/>
    </row>
    <row r="13" spans="1:16">
      <c r="A13" s="25">
        <f t="shared" si="0"/>
        <v>0.7</v>
      </c>
      <c r="B13" s="56"/>
      <c r="C13" s="26"/>
      <c r="D13" s="26"/>
      <c r="E13" s="26"/>
      <c r="F13" s="27"/>
      <c r="G13" s="28"/>
      <c r="H13" s="26"/>
      <c r="I13" s="26"/>
      <c r="J13" s="26"/>
      <c r="K13" s="27"/>
      <c r="L13" s="43"/>
      <c r="M13" s="43"/>
      <c r="P13" s="43"/>
    </row>
    <row r="14" spans="1:16">
      <c r="A14" s="25">
        <f t="shared" si="0"/>
        <v>0.8</v>
      </c>
      <c r="B14" s="56"/>
      <c r="C14" s="26"/>
      <c r="D14" s="26"/>
      <c r="E14" s="26"/>
      <c r="F14" s="27"/>
      <c r="G14" s="28"/>
      <c r="H14" s="26"/>
      <c r="I14" s="26"/>
      <c r="J14" s="26"/>
      <c r="K14" s="27"/>
      <c r="L14" s="43"/>
      <c r="M14" s="43"/>
      <c r="P14" s="43"/>
    </row>
    <row r="15" ht="15" spans="1:16">
      <c r="A15" s="25">
        <f t="shared" si="0"/>
        <v>0.9</v>
      </c>
      <c r="B15" s="57"/>
      <c r="C15" s="30"/>
      <c r="D15" s="30"/>
      <c r="E15" s="30"/>
      <c r="F15" s="31"/>
      <c r="G15" s="32"/>
      <c r="H15" s="30"/>
      <c r="I15" s="30"/>
      <c r="J15" s="30"/>
      <c r="K15" s="31"/>
      <c r="L15" s="43"/>
      <c r="M15" s="43"/>
      <c r="P15" s="43"/>
    </row>
    <row r="16" ht="15.75" spans="1:16">
      <c r="A16" s="33">
        <f>I1</f>
        <v>1</v>
      </c>
      <c r="B16" s="58"/>
      <c r="C16" s="34"/>
      <c r="D16" s="34"/>
      <c r="E16" s="34"/>
      <c r="F16" s="35"/>
      <c r="G16" s="36"/>
      <c r="H16" s="34"/>
      <c r="I16" s="34"/>
      <c r="J16" s="34"/>
      <c r="K16" s="35"/>
      <c r="L16" s="43"/>
      <c r="M16" s="43"/>
      <c r="P16" s="43"/>
    </row>
    <row r="17" ht="15" spans="1:16">
      <c r="A17" s="20">
        <f>A16+($A$25-$A$16)/9</f>
        <v>1.11111111111111</v>
      </c>
      <c r="B17" s="21"/>
      <c r="C17" s="22"/>
      <c r="D17" s="22"/>
      <c r="E17" s="22"/>
      <c r="F17" s="23"/>
      <c r="G17" s="24"/>
      <c r="H17" s="22"/>
      <c r="I17" s="22"/>
      <c r="J17" s="22"/>
      <c r="K17" s="23"/>
      <c r="L17" s="43"/>
      <c r="M17" s="43"/>
      <c r="P17" s="43"/>
    </row>
    <row r="18" spans="1:16">
      <c r="A18" s="25">
        <f t="shared" ref="A18:A24" si="1">A17+($A$25-$A$16)/9</f>
        <v>1.22222222222222</v>
      </c>
      <c r="B18" s="56"/>
      <c r="C18" s="26"/>
      <c r="D18" s="26"/>
      <c r="E18" s="26"/>
      <c r="F18" s="27"/>
      <c r="G18" s="28"/>
      <c r="H18" s="26"/>
      <c r="I18" s="26"/>
      <c r="J18" s="26"/>
      <c r="K18" s="27"/>
      <c r="L18" s="43"/>
      <c r="M18" s="43"/>
      <c r="P18" s="43"/>
    </row>
    <row r="19" spans="1:16">
      <c r="A19" s="25">
        <f t="shared" si="1"/>
        <v>1.33333333333333</v>
      </c>
      <c r="B19" s="56"/>
      <c r="C19" s="26"/>
      <c r="D19" s="26"/>
      <c r="E19" s="26"/>
      <c r="F19" s="27"/>
      <c r="G19" s="28"/>
      <c r="H19" s="26"/>
      <c r="I19" s="26"/>
      <c r="J19" s="26"/>
      <c r="K19" s="27"/>
      <c r="L19" s="43"/>
      <c r="M19" s="43"/>
      <c r="P19" s="43"/>
    </row>
    <row r="20" spans="1:16">
      <c r="A20" s="25">
        <f t="shared" si="1"/>
        <v>1.44444444444444</v>
      </c>
      <c r="B20" s="56"/>
      <c r="C20" s="26"/>
      <c r="D20" s="26"/>
      <c r="E20" s="26"/>
      <c r="F20" s="27"/>
      <c r="G20" s="28"/>
      <c r="H20" s="26"/>
      <c r="I20" s="26"/>
      <c r="J20" s="26"/>
      <c r="K20" s="27"/>
      <c r="L20" s="43"/>
      <c r="M20" s="43"/>
      <c r="P20" s="43"/>
    </row>
    <row r="21" spans="1:16">
      <c r="A21" s="25">
        <f t="shared" si="1"/>
        <v>1.55555555555556</v>
      </c>
      <c r="B21" s="56"/>
      <c r="C21" s="26"/>
      <c r="D21" s="26"/>
      <c r="E21" s="26"/>
      <c r="F21" s="27"/>
      <c r="G21" s="28"/>
      <c r="H21" s="26"/>
      <c r="I21" s="26"/>
      <c r="J21" s="26"/>
      <c r="K21" s="27"/>
      <c r="L21" s="43"/>
      <c r="M21" s="43"/>
      <c r="P21" s="43"/>
    </row>
    <row r="22" spans="1:16">
      <c r="A22" s="25">
        <f t="shared" si="1"/>
        <v>1.66666666666667</v>
      </c>
      <c r="B22" s="56"/>
      <c r="C22" s="26"/>
      <c r="D22" s="26"/>
      <c r="E22" s="26"/>
      <c r="F22" s="27"/>
      <c r="G22" s="28"/>
      <c r="H22" s="26"/>
      <c r="I22" s="26"/>
      <c r="J22" s="26"/>
      <c r="K22" s="27"/>
      <c r="L22" s="43"/>
      <c r="M22" s="43"/>
      <c r="P22" s="43"/>
    </row>
    <row r="23" spans="1:16">
      <c r="A23" s="25">
        <f t="shared" si="1"/>
        <v>1.77777777777778</v>
      </c>
      <c r="B23" s="56"/>
      <c r="C23" s="26"/>
      <c r="D23" s="26"/>
      <c r="E23" s="26"/>
      <c r="F23" s="27"/>
      <c r="G23" s="28"/>
      <c r="H23" s="26"/>
      <c r="I23" s="26"/>
      <c r="J23" s="26"/>
      <c r="K23" s="27"/>
      <c r="L23" s="43"/>
      <c r="M23" s="43"/>
      <c r="P23" s="43"/>
    </row>
    <row r="24" spans="1:16">
      <c r="A24" s="25">
        <f t="shared" si="1"/>
        <v>1.88888888888889</v>
      </c>
      <c r="B24" s="56"/>
      <c r="C24" s="26"/>
      <c r="D24" s="26"/>
      <c r="E24" s="26"/>
      <c r="F24" s="27"/>
      <c r="G24" s="28"/>
      <c r="H24" s="26"/>
      <c r="I24" s="26"/>
      <c r="J24" s="26"/>
      <c r="K24" s="27"/>
      <c r="L24" s="43"/>
      <c r="M24" s="43"/>
      <c r="P24" s="43"/>
    </row>
    <row r="25" ht="15" spans="1:16">
      <c r="A25" s="37">
        <f>2*A16</f>
        <v>2</v>
      </c>
      <c r="B25" s="59"/>
      <c r="C25" s="38"/>
      <c r="D25" s="38"/>
      <c r="E25" s="38"/>
      <c r="F25" s="39"/>
      <c r="G25" s="40"/>
      <c r="H25" s="38"/>
      <c r="I25" s="38"/>
      <c r="J25" s="38"/>
      <c r="K25" s="39"/>
      <c r="L25" s="43"/>
      <c r="M25" s="43"/>
      <c r="P25" s="43"/>
    </row>
    <row r="26" ht="15"/>
  </sheetData>
  <mergeCells count="5">
    <mergeCell ref="B3:F3"/>
    <mergeCell ref="G3:K3"/>
    <mergeCell ref="D6:F6"/>
    <mergeCell ref="I6:K6"/>
    <mergeCell ref="A1:A5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0" sqref="A20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abSelected="1" workbookViewId="0">
      <pane xSplit="1" topLeftCell="B1" activePane="topRight" state="frozen"/>
      <selection/>
      <selection pane="topRight" activeCell="A6" sqref="A6"/>
    </sheetView>
  </sheetViews>
  <sheetFormatPr defaultColWidth="9" defaultRowHeight="14.25"/>
  <cols>
    <col min="1" max="1" width="10.7083333333333" style="1" customWidth="1"/>
    <col min="2" max="2" width="9.14166666666667" style="1"/>
    <col min="3" max="3" width="12" style="1" customWidth="1"/>
    <col min="4" max="7" width="9.14166666666667" style="1"/>
    <col min="8" max="8" width="10.1416666666667" style="1" customWidth="1"/>
    <col min="9" max="9" width="12.5" style="1" customWidth="1"/>
    <col min="10" max="10" width="12" style="1"/>
    <col min="11" max="11" width="13.5" style="1" customWidth="1"/>
    <col min="12" max="12" width="11" style="1" customWidth="1"/>
    <col min="13" max="13" width="11.75" style="1" customWidth="1"/>
    <col min="14" max="14" width="10.375" style="1" customWidth="1"/>
    <col min="15" max="16" width="9.14166666666667" style="1"/>
    <col min="17" max="17" width="12.625" style="1"/>
    <col min="18" max="18" width="9.14166666666667" style="1"/>
    <col min="19" max="20" width="12.625" style="1"/>
    <col min="21" max="21" width="12.2833333333333" style="1" customWidth="1"/>
    <col min="22" max="22" width="13.1416666666667" style="1" customWidth="1"/>
    <col min="23" max="16384" width="9.14166666666667" style="1"/>
  </cols>
  <sheetData>
    <row r="1" ht="15.75" spans="1:10">
      <c r="A1" s="2" t="s">
        <v>8</v>
      </c>
      <c r="B1" s="71" t="s">
        <v>41</v>
      </c>
      <c r="C1" s="4">
        <f>1.013*10^-6</f>
        <v>1.013e-6</v>
      </c>
      <c r="D1" s="71" t="s">
        <v>10</v>
      </c>
      <c r="E1" s="5">
        <v>19</v>
      </c>
      <c r="F1" s="82" t="s">
        <v>11</v>
      </c>
      <c r="G1" s="7">
        <v>869</v>
      </c>
      <c r="H1" s="71" t="s">
        <v>42</v>
      </c>
      <c r="I1" s="41">
        <f>1/(2*PI())*((E1+E2)^2/(4*C1^2)-1/(C1*C2))^0.5</f>
        <v>3927811.92313678</v>
      </c>
      <c r="J1" s="1" t="s">
        <v>43</v>
      </c>
    </row>
    <row r="2" ht="16.5" spans="1:10">
      <c r="A2" s="8"/>
      <c r="B2" s="71" t="s">
        <v>44</v>
      </c>
      <c r="C2" s="4">
        <f>32.518*10^-3</f>
        <v>0.032518</v>
      </c>
      <c r="D2" s="71" t="s">
        <v>14</v>
      </c>
      <c r="E2" s="7">
        <v>31</v>
      </c>
      <c r="F2" s="83" t="s">
        <v>45</v>
      </c>
      <c r="G2" s="7">
        <v>219</v>
      </c>
      <c r="H2" s="71" t="s">
        <v>46</v>
      </c>
      <c r="I2" s="7">
        <f>2*PI()*I1</f>
        <v>24679170.1648178</v>
      </c>
      <c r="J2" s="1">
        <f>1/2^0.5*G2</f>
        <v>154.856385079854</v>
      </c>
    </row>
    <row r="3" ht="15.75" spans="1:9">
      <c r="A3" s="8"/>
      <c r="B3" s="10" t="s">
        <v>16</v>
      </c>
      <c r="C3" s="11"/>
      <c r="D3" s="11"/>
      <c r="E3" s="12"/>
      <c r="F3" s="13" t="s">
        <v>17</v>
      </c>
      <c r="G3" s="11"/>
      <c r="H3" s="11"/>
      <c r="I3" s="12"/>
    </row>
    <row r="4" ht="16.5" spans="1:20">
      <c r="A4" s="14"/>
      <c r="B4" s="84" t="s">
        <v>47</v>
      </c>
      <c r="C4" s="85" t="s">
        <v>21</v>
      </c>
      <c r="D4" s="85" t="s">
        <v>48</v>
      </c>
      <c r="E4" s="86" t="s">
        <v>49</v>
      </c>
      <c r="F4" s="87" t="s">
        <v>50</v>
      </c>
      <c r="G4" s="85" t="s">
        <v>26</v>
      </c>
      <c r="H4" s="85" t="s">
        <v>51</v>
      </c>
      <c r="I4" s="86" t="s">
        <v>52</v>
      </c>
      <c r="J4" s="42" t="s">
        <v>30</v>
      </c>
      <c r="K4" s="1" t="s">
        <v>32</v>
      </c>
      <c r="L4" s="1" t="s">
        <v>31</v>
      </c>
      <c r="M4" s="1" t="s">
        <v>53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34</v>
      </c>
      <c r="S4" s="1" t="s">
        <v>58</v>
      </c>
      <c r="T4" s="1" t="s">
        <v>59</v>
      </c>
    </row>
    <row r="5" ht="15.75" spans="1:20">
      <c r="A5" s="19" t="s">
        <v>35</v>
      </c>
      <c r="B5" s="88" t="s">
        <v>36</v>
      </c>
      <c r="C5" s="73" t="s">
        <v>37</v>
      </c>
      <c r="D5" s="11"/>
      <c r="E5" s="12"/>
      <c r="F5" s="80" t="s">
        <v>36</v>
      </c>
      <c r="G5" s="73" t="s">
        <v>37</v>
      </c>
      <c r="H5" s="11"/>
      <c r="I5" s="12"/>
      <c r="J5" s="1" t="s">
        <v>39</v>
      </c>
      <c r="K5" s="1" t="s">
        <v>40</v>
      </c>
      <c r="L5" s="1" t="s">
        <v>40</v>
      </c>
      <c r="M5" s="1" t="s">
        <v>60</v>
      </c>
      <c r="N5" s="1" t="s">
        <v>60</v>
      </c>
      <c r="O5" s="1" t="s">
        <v>60</v>
      </c>
      <c r="P5" s="1" t="s">
        <v>60</v>
      </c>
      <c r="Q5" s="1" t="s">
        <v>60</v>
      </c>
      <c r="R5" s="1" t="s">
        <v>38</v>
      </c>
      <c r="S5" s="1" t="s">
        <v>60</v>
      </c>
      <c r="T5" s="1" t="s">
        <v>60</v>
      </c>
    </row>
    <row r="6" ht="15" spans="1:20">
      <c r="A6" s="20">
        <f>0.1*A15</f>
        <v>392781.192313678</v>
      </c>
      <c r="B6" s="21">
        <f>ATAN(S6/T6)</f>
        <v>0.0759495540887033</v>
      </c>
      <c r="C6" s="22">
        <f>$J$2*Q6</f>
        <v>0.00779515920914933</v>
      </c>
      <c r="D6" s="22"/>
      <c r="E6" s="23"/>
      <c r="F6" s="24"/>
      <c r="G6" s="22"/>
      <c r="H6" s="22"/>
      <c r="I6" s="23"/>
      <c r="J6" s="43">
        <f>2*PI()*A6</f>
        <v>2467917.01648178</v>
      </c>
      <c r="K6" s="43">
        <f>1/($C$1*J6)</f>
        <v>0.400000009968633</v>
      </c>
      <c r="L6" s="43">
        <f>$C$1*J6</f>
        <v>2.49999993769604</v>
      </c>
      <c r="M6" s="44">
        <f>$E$1/($E$1^2+L6^2)</f>
        <v>0.0517358747886093</v>
      </c>
      <c r="N6" s="45">
        <f>$E$2/($E$2^2+K6^2)</f>
        <v>0.0322526946603508</v>
      </c>
      <c r="O6" s="43">
        <f>L6/(L6^2+$E$1^2)</f>
        <v>0.00680735177621966</v>
      </c>
      <c r="P6" s="43">
        <f>K6/(K6^2+$E$2^2)</f>
        <v>0.000416163812440503</v>
      </c>
      <c r="Q6" s="1">
        <f>(S6^2+T6^2)^2</f>
        <v>5.03379902942306e-5</v>
      </c>
      <c r="R6" s="43"/>
      <c r="S6" s="1">
        <f>O6-P6</f>
        <v>0.00639118796377915</v>
      </c>
      <c r="T6" s="1">
        <f>M6+N6</f>
        <v>0.0839885694489601</v>
      </c>
    </row>
    <row r="7" spans="1:20">
      <c r="A7" s="25">
        <f>A6+($A$15-$A$6)/9</f>
        <v>785562.384627356</v>
      </c>
      <c r="B7" s="21">
        <f t="shared" ref="B7:B24" si="0">ATAN(S7/T7)</f>
        <v>0.155165479765165</v>
      </c>
      <c r="C7" s="22">
        <f t="shared" ref="C7:C24" si="1">$J$2*Q7</f>
        <v>0.00716341073755852</v>
      </c>
      <c r="D7" s="26"/>
      <c r="E7" s="27"/>
      <c r="F7" s="28"/>
      <c r="G7" s="26"/>
      <c r="H7" s="26"/>
      <c r="I7" s="27"/>
      <c r="J7" s="43">
        <f t="shared" ref="J7:J24" si="2">2*PI()*A7</f>
        <v>4935834.03296356</v>
      </c>
      <c r="K7" s="43">
        <f t="shared" ref="K7:K24" si="3">1/($C$1*J7)</f>
        <v>0.200000004984317</v>
      </c>
      <c r="L7" s="43">
        <f t="shared" ref="L7:L24" si="4">$C$1*J7</f>
        <v>4.99999987539209</v>
      </c>
      <c r="M7" s="44">
        <f t="shared" ref="M7:M24" si="5">$E$1/($E$1^2+L7^2)</f>
        <v>0.0492227980863614</v>
      </c>
      <c r="N7" s="45">
        <f t="shared" ref="N7:N24" si="6">$E$2/($E$2^2+K7^2)</f>
        <v>0.0322567218845581</v>
      </c>
      <c r="O7" s="43">
        <f t="shared" ref="O7:O24" si="7">L7/(L7^2+$E$1^2)</f>
        <v>0.0129533675946451</v>
      </c>
      <c r="P7" s="43">
        <f t="shared" ref="P7:P24" si="8">K7/(K7^2+$E$2^2)</f>
        <v>0.000208107888312559</v>
      </c>
      <c r="Q7" s="1">
        <f t="shared" ref="Q7:Q24" si="9">(S7^2+T7^2)^2</f>
        <v>4.6258413780385e-5</v>
      </c>
      <c r="R7" s="43"/>
      <c r="S7" s="1">
        <f t="shared" ref="S7:S24" si="10">O7-P7</f>
        <v>0.0127452597063325</v>
      </c>
      <c r="T7" s="1">
        <f t="shared" ref="T7:T24" si="11">M7+N7</f>
        <v>0.0814795199709195</v>
      </c>
    </row>
    <row r="8" spans="1:20">
      <c r="A8" s="25">
        <f t="shared" ref="A8:A14" si="12">A7+($A$15-$A$6)/9</f>
        <v>1178343.57694103</v>
      </c>
      <c r="B8" s="21">
        <f t="shared" si="0"/>
        <v>0.225378954299314</v>
      </c>
      <c r="C8" s="22">
        <f t="shared" si="1"/>
        <v>0.00628356970676021</v>
      </c>
      <c r="D8" s="26"/>
      <c r="E8" s="27"/>
      <c r="F8" s="28"/>
      <c r="G8" s="26"/>
      <c r="H8" s="26"/>
      <c r="I8" s="27"/>
      <c r="J8" s="43">
        <f t="shared" si="2"/>
        <v>7403751.04944535</v>
      </c>
      <c r="K8" s="43">
        <f t="shared" si="3"/>
        <v>0.133333336656211</v>
      </c>
      <c r="L8" s="43">
        <f t="shared" si="4"/>
        <v>7.49999981308813</v>
      </c>
      <c r="M8" s="44">
        <f t="shared" si="5"/>
        <v>0.0455362495570257</v>
      </c>
      <c r="N8" s="45">
        <f t="shared" si="6"/>
        <v>0.0322574677771879</v>
      </c>
      <c r="O8" s="43">
        <f t="shared" si="7"/>
        <v>0.0179748349034962</v>
      </c>
      <c r="P8" s="43">
        <f t="shared" si="8"/>
        <v>0.000138741800348796</v>
      </c>
      <c r="Q8" s="1">
        <f t="shared" si="9"/>
        <v>4.05767557051005e-5</v>
      </c>
      <c r="R8" s="43"/>
      <c r="S8" s="1">
        <f t="shared" si="10"/>
        <v>0.0178360931031474</v>
      </c>
      <c r="T8" s="1">
        <f t="shared" si="11"/>
        <v>0.0777937173342136</v>
      </c>
    </row>
    <row r="9" spans="1:20">
      <c r="A9" s="25">
        <f t="shared" si="12"/>
        <v>1571124.76925471</v>
      </c>
      <c r="B9" s="21">
        <f t="shared" si="0"/>
        <v>0.285780382896254</v>
      </c>
      <c r="C9" s="22">
        <f t="shared" si="1"/>
        <v>0.00532541058347221</v>
      </c>
      <c r="D9" s="26"/>
      <c r="E9" s="27"/>
      <c r="F9" s="28"/>
      <c r="G9" s="26"/>
      <c r="H9" s="26"/>
      <c r="I9" s="27"/>
      <c r="J9" s="43">
        <f t="shared" si="2"/>
        <v>9871668.06592713</v>
      </c>
      <c r="K9" s="43">
        <f t="shared" si="3"/>
        <v>0.100000002492158</v>
      </c>
      <c r="L9" s="43">
        <f t="shared" si="4"/>
        <v>9.99999975078418</v>
      </c>
      <c r="M9" s="44">
        <f t="shared" si="5"/>
        <v>0.0412147509879118</v>
      </c>
      <c r="N9" s="45">
        <f t="shared" si="6"/>
        <v>0.032257728847758</v>
      </c>
      <c r="O9" s="43">
        <f t="shared" si="7"/>
        <v>0.0216919736635658</v>
      </c>
      <c r="P9" s="43">
        <f t="shared" si="8"/>
        <v>0.000104057192424747</v>
      </c>
      <c r="Q9" s="1">
        <f t="shared" si="9"/>
        <v>3.43893510153042e-5</v>
      </c>
      <c r="R9" s="43"/>
      <c r="S9" s="1">
        <f t="shared" si="10"/>
        <v>0.0215879164711411</v>
      </c>
      <c r="T9" s="1">
        <f t="shared" si="11"/>
        <v>0.0734724798356698</v>
      </c>
    </row>
    <row r="10" spans="1:20">
      <c r="A10" s="25">
        <f t="shared" si="12"/>
        <v>1963905.96156839</v>
      </c>
      <c r="B10" s="21">
        <f t="shared" si="0"/>
        <v>0.335852258326382</v>
      </c>
      <c r="C10" s="22">
        <f t="shared" si="1"/>
        <v>0.00441531116399151</v>
      </c>
      <c r="D10" s="26"/>
      <c r="E10" s="27"/>
      <c r="F10" s="28"/>
      <c r="G10" s="26"/>
      <c r="H10" s="26"/>
      <c r="I10" s="27"/>
      <c r="J10" s="43">
        <f t="shared" si="2"/>
        <v>12339585.0824089</v>
      </c>
      <c r="K10" s="43">
        <f t="shared" si="3"/>
        <v>0.0800000019937266</v>
      </c>
      <c r="L10" s="43">
        <f t="shared" si="4"/>
        <v>12.4999996884802</v>
      </c>
      <c r="M10" s="44">
        <f t="shared" si="5"/>
        <v>0.0367327216743823</v>
      </c>
      <c r="N10" s="45">
        <f t="shared" si="6"/>
        <v>0.0322578496875668</v>
      </c>
      <c r="O10" s="43">
        <f t="shared" si="7"/>
        <v>0.0241662636572005</v>
      </c>
      <c r="P10" s="43">
        <f t="shared" si="8"/>
        <v>8.32460657844735e-5</v>
      </c>
      <c r="Q10" s="1">
        <f t="shared" si="9"/>
        <v>2.8512296484996e-5</v>
      </c>
      <c r="R10" s="43"/>
      <c r="S10" s="1">
        <f t="shared" si="10"/>
        <v>0.024083017591416</v>
      </c>
      <c r="T10" s="1">
        <f t="shared" si="11"/>
        <v>0.0689905713619491</v>
      </c>
    </row>
    <row r="11" spans="1:20">
      <c r="A11" s="25">
        <f t="shared" si="12"/>
        <v>2356687.15388207</v>
      </c>
      <c r="B11" s="21">
        <f t="shared" si="0"/>
        <v>0.375905774794314</v>
      </c>
      <c r="C11" s="22">
        <f t="shared" si="1"/>
        <v>0.00362059382187845</v>
      </c>
      <c r="D11" s="26"/>
      <c r="E11" s="27"/>
      <c r="F11" s="28"/>
      <c r="G11" s="26"/>
      <c r="H11" s="26"/>
      <c r="I11" s="27"/>
      <c r="J11" s="43">
        <f t="shared" si="2"/>
        <v>14807502.0988907</v>
      </c>
      <c r="K11" s="43">
        <f t="shared" si="3"/>
        <v>0.0666666683281055</v>
      </c>
      <c r="L11" s="43">
        <f t="shared" si="4"/>
        <v>14.9999996261763</v>
      </c>
      <c r="M11" s="44">
        <f t="shared" si="5"/>
        <v>0.032423208811633</v>
      </c>
      <c r="N11" s="45">
        <f t="shared" si="6"/>
        <v>0.0322579153293239</v>
      </c>
      <c r="O11" s="43">
        <f t="shared" si="7"/>
        <v>0.0255972694765226</v>
      </c>
      <c r="P11" s="43">
        <f t="shared" si="8"/>
        <v>6.93718626521338e-5</v>
      </c>
      <c r="Q11" s="1">
        <f t="shared" si="9"/>
        <v>2.3380332816186e-5</v>
      </c>
      <c r="R11" s="43"/>
      <c r="S11" s="1">
        <f t="shared" si="10"/>
        <v>0.0255278976138705</v>
      </c>
      <c r="T11" s="1">
        <f t="shared" si="11"/>
        <v>0.0646811241409569</v>
      </c>
    </row>
    <row r="12" spans="1:20">
      <c r="A12" s="25">
        <f t="shared" si="12"/>
        <v>2749468.34619575</v>
      </c>
      <c r="B12" s="21">
        <f t="shared" si="0"/>
        <v>0.406825742998972</v>
      </c>
      <c r="C12" s="22">
        <f t="shared" si="1"/>
        <v>0.00296167029228807</v>
      </c>
      <c r="D12" s="26"/>
      <c r="E12" s="27"/>
      <c r="F12" s="28"/>
      <c r="G12" s="26"/>
      <c r="H12" s="26"/>
      <c r="I12" s="27"/>
      <c r="J12" s="43">
        <f t="shared" si="2"/>
        <v>17275419.1153725</v>
      </c>
      <c r="K12" s="43">
        <f t="shared" si="3"/>
        <v>0.0571428585669476</v>
      </c>
      <c r="L12" s="43">
        <f t="shared" si="4"/>
        <v>17.4999995638723</v>
      </c>
      <c r="M12" s="44">
        <f t="shared" si="5"/>
        <v>0.028475084952652</v>
      </c>
      <c r="N12" s="45">
        <f t="shared" si="6"/>
        <v>0.0322579549093622</v>
      </c>
      <c r="O12" s="43">
        <f t="shared" si="7"/>
        <v>0.0262270512764546</v>
      </c>
      <c r="P12" s="43">
        <f t="shared" si="8"/>
        <v>5.94616695175696e-5</v>
      </c>
      <c r="Q12" s="1">
        <f t="shared" si="9"/>
        <v>1.9125270751741e-5</v>
      </c>
      <c r="R12" s="43"/>
      <c r="S12" s="1">
        <f t="shared" si="10"/>
        <v>0.026167589606937</v>
      </c>
      <c r="T12" s="1">
        <f t="shared" si="11"/>
        <v>0.0607330398620142</v>
      </c>
    </row>
    <row r="13" spans="1:20">
      <c r="A13" s="25">
        <f t="shared" si="12"/>
        <v>3142249.53850943</v>
      </c>
      <c r="B13" s="21">
        <f t="shared" si="0"/>
        <v>0.429776655235488</v>
      </c>
      <c r="C13" s="22">
        <f t="shared" si="1"/>
        <v>0.00243169049314724</v>
      </c>
      <c r="D13" s="26"/>
      <c r="E13" s="27"/>
      <c r="F13" s="28"/>
      <c r="G13" s="26"/>
      <c r="H13" s="26"/>
      <c r="I13" s="27"/>
      <c r="J13" s="43">
        <f t="shared" si="2"/>
        <v>19743336.1318543</v>
      </c>
      <c r="K13" s="43">
        <f t="shared" si="3"/>
        <v>0.0500000012460791</v>
      </c>
      <c r="L13" s="43">
        <f t="shared" si="4"/>
        <v>19.9999995015684</v>
      </c>
      <c r="M13" s="44">
        <f t="shared" si="5"/>
        <v>0.0249671491429391</v>
      </c>
      <c r="N13" s="45">
        <f t="shared" si="6"/>
        <v>0.0322579805983814</v>
      </c>
      <c r="O13" s="43">
        <f t="shared" si="7"/>
        <v>0.0262812089691771</v>
      </c>
      <c r="P13" s="43">
        <f t="shared" si="8"/>
        <v>5.20290022617763e-5</v>
      </c>
      <c r="Q13" s="1">
        <f t="shared" si="9"/>
        <v>1.57028752278655e-5</v>
      </c>
      <c r="R13" s="43"/>
      <c r="S13" s="1">
        <f t="shared" si="10"/>
        <v>0.0262291799669154</v>
      </c>
      <c r="T13" s="1">
        <f t="shared" si="11"/>
        <v>0.0572251297413205</v>
      </c>
    </row>
    <row r="14" ht="15" spans="1:20">
      <c r="A14" s="29">
        <f t="shared" si="12"/>
        <v>3535030.7308231</v>
      </c>
      <c r="B14" s="21">
        <f t="shared" si="0"/>
        <v>0.445988230626227</v>
      </c>
      <c r="C14" s="22">
        <f t="shared" si="1"/>
        <v>0.00201216999238017</v>
      </c>
      <c r="D14" s="30"/>
      <c r="E14" s="31"/>
      <c r="F14" s="32"/>
      <c r="G14" s="30"/>
      <c r="H14" s="30"/>
      <c r="I14" s="31"/>
      <c r="J14" s="43">
        <f t="shared" si="2"/>
        <v>22211253.148336</v>
      </c>
      <c r="K14" s="43">
        <f t="shared" si="3"/>
        <v>0.0444444455520703</v>
      </c>
      <c r="L14" s="43">
        <f t="shared" si="4"/>
        <v>22.4999994392644</v>
      </c>
      <c r="M14" s="44">
        <f t="shared" si="5"/>
        <v>0.0219083315685387</v>
      </c>
      <c r="N14" s="45">
        <f t="shared" si="6"/>
        <v>0.032257998210712</v>
      </c>
      <c r="O14" s="43">
        <f t="shared" si="7"/>
        <v>0.0259440762109126</v>
      </c>
      <c r="P14" s="43">
        <f t="shared" si="8"/>
        <v>4.62480272611216e-5</v>
      </c>
      <c r="Q14" s="1">
        <f t="shared" si="9"/>
        <v>1.29937812466859e-5</v>
      </c>
      <c r="R14" s="43"/>
      <c r="S14" s="1">
        <f t="shared" si="10"/>
        <v>0.0258978281836514</v>
      </c>
      <c r="T14" s="1">
        <f t="shared" si="11"/>
        <v>0.0541663297792506</v>
      </c>
    </row>
    <row r="15" ht="15.75" spans="1:20">
      <c r="A15" s="33">
        <f>I1</f>
        <v>3927811.92313678</v>
      </c>
      <c r="B15" s="21">
        <f t="shared" si="0"/>
        <v>0.45662814924867</v>
      </c>
      <c r="C15" s="22">
        <f t="shared" si="1"/>
        <v>0.00168217625326479</v>
      </c>
      <c r="D15" s="34"/>
      <c r="E15" s="35"/>
      <c r="F15" s="36"/>
      <c r="G15" s="34"/>
      <c r="H15" s="34"/>
      <c r="I15" s="35"/>
      <c r="J15" s="43">
        <f t="shared" si="2"/>
        <v>24679170.1648178</v>
      </c>
      <c r="K15" s="43">
        <f t="shared" si="3"/>
        <v>0.0400000009968633</v>
      </c>
      <c r="L15" s="43">
        <f t="shared" si="4"/>
        <v>24.9999993769604</v>
      </c>
      <c r="M15" s="44">
        <f t="shared" si="5"/>
        <v>0.0192697774850828</v>
      </c>
      <c r="N15" s="45">
        <f t="shared" si="6"/>
        <v>0.0322580108087202</v>
      </c>
      <c r="O15" s="43">
        <f t="shared" si="7"/>
        <v>0.025354969743223</v>
      </c>
      <c r="P15" s="43">
        <f t="shared" si="8"/>
        <v>4.16232407905044e-5</v>
      </c>
      <c r="Q15" s="1">
        <f t="shared" si="9"/>
        <v>1.0862814939128e-5</v>
      </c>
      <c r="R15" s="43"/>
      <c r="S15" s="1">
        <f t="shared" si="10"/>
        <v>0.0253133465024325</v>
      </c>
      <c r="T15" s="1">
        <f t="shared" si="11"/>
        <v>0.051527788293803</v>
      </c>
    </row>
    <row r="16" ht="15" spans="1:20">
      <c r="A16" s="20">
        <f>A15+($A$24-$A$15)/9</f>
        <v>4364235.47015198</v>
      </c>
      <c r="B16" s="21">
        <f t="shared" si="0"/>
        <v>0.463180085300176</v>
      </c>
      <c r="C16" s="22">
        <f t="shared" si="1"/>
        <v>0.00139738215676087</v>
      </c>
      <c r="D16" s="22"/>
      <c r="E16" s="23"/>
      <c r="F16" s="24"/>
      <c r="G16" s="22"/>
      <c r="H16" s="22"/>
      <c r="I16" s="23"/>
      <c r="J16" s="43">
        <f t="shared" si="2"/>
        <v>27421300.1831309</v>
      </c>
      <c r="K16" s="43">
        <f t="shared" si="3"/>
        <v>0.036000000897177</v>
      </c>
      <c r="L16" s="43">
        <f t="shared" si="4"/>
        <v>27.7777770855116</v>
      </c>
      <c r="M16" s="44">
        <f t="shared" si="5"/>
        <v>0.0167754880833974</v>
      </c>
      <c r="N16" s="45">
        <f t="shared" si="6"/>
        <v>0.0322580210131141</v>
      </c>
      <c r="O16" s="43">
        <f t="shared" si="7"/>
        <v>0.0245255667621721</v>
      </c>
      <c r="P16" s="43">
        <f t="shared" si="8"/>
        <v>3.74609285617181e-5</v>
      </c>
      <c r="Q16" s="1">
        <f t="shared" si="9"/>
        <v>9.0237296708191e-6</v>
      </c>
      <c r="R16" s="43"/>
      <c r="S16" s="1">
        <f t="shared" si="10"/>
        <v>0.0244881058336104</v>
      </c>
      <c r="T16" s="1">
        <f t="shared" si="11"/>
        <v>0.0490335090965115</v>
      </c>
    </row>
    <row r="17" spans="1:20">
      <c r="A17" s="25">
        <f t="shared" ref="A17:A23" si="13">A16+($A$24-$A$15)/9</f>
        <v>4800659.01716718</v>
      </c>
      <c r="B17" s="21">
        <f t="shared" si="0"/>
        <v>0.465359919233247</v>
      </c>
      <c r="C17" s="22">
        <f t="shared" si="1"/>
        <v>0.00117811107717336</v>
      </c>
      <c r="D17" s="26"/>
      <c r="E17" s="27"/>
      <c r="F17" s="28"/>
      <c r="G17" s="26"/>
      <c r="H17" s="26"/>
      <c r="I17" s="27"/>
      <c r="J17" s="43">
        <f t="shared" si="2"/>
        <v>30163430.201444</v>
      </c>
      <c r="K17" s="43">
        <f t="shared" si="3"/>
        <v>0.0327272735428882</v>
      </c>
      <c r="L17" s="43">
        <f t="shared" si="4"/>
        <v>30.5555547940628</v>
      </c>
      <c r="M17" s="44">
        <f t="shared" si="5"/>
        <v>0.0146758725928239</v>
      </c>
      <c r="N17" s="45">
        <f t="shared" si="6"/>
        <v>0.0322580285632157</v>
      </c>
      <c r="O17" s="43">
        <f t="shared" si="7"/>
        <v>0.0236015489031956</v>
      </c>
      <c r="P17" s="43">
        <f t="shared" si="8"/>
        <v>3.40553975723439e-5</v>
      </c>
      <c r="Q17" s="1">
        <f t="shared" si="9"/>
        <v>7.60776558593852e-6</v>
      </c>
      <c r="R17" s="43"/>
      <c r="S17" s="1">
        <f t="shared" si="10"/>
        <v>0.0235674935056232</v>
      </c>
      <c r="T17" s="1">
        <f t="shared" si="11"/>
        <v>0.0469339011560397</v>
      </c>
    </row>
    <row r="18" spans="1:20">
      <c r="A18" s="25">
        <f t="shared" si="13"/>
        <v>5237082.56418237</v>
      </c>
      <c r="B18" s="21">
        <f t="shared" si="0"/>
        <v>0.46417295358324</v>
      </c>
      <c r="C18" s="22">
        <f t="shared" si="1"/>
        <v>0.00100786203934342</v>
      </c>
      <c r="D18" s="26"/>
      <c r="E18" s="27"/>
      <c r="F18" s="28"/>
      <c r="G18" s="26"/>
      <c r="H18" s="26"/>
      <c r="I18" s="27"/>
      <c r="J18" s="43">
        <f t="shared" si="2"/>
        <v>32905560.2197571</v>
      </c>
      <c r="K18" s="43">
        <f t="shared" si="3"/>
        <v>0.0300000007476475</v>
      </c>
      <c r="L18" s="43">
        <f t="shared" si="4"/>
        <v>33.3333325026139</v>
      </c>
      <c r="M18" s="44">
        <f t="shared" si="5"/>
        <v>0.0129066349485301</v>
      </c>
      <c r="N18" s="45">
        <f t="shared" si="6"/>
        <v>0.0322580343056896</v>
      </c>
      <c r="O18" s="43">
        <f t="shared" si="7"/>
        <v>0.0226432186436427</v>
      </c>
      <c r="P18" s="43">
        <f t="shared" si="8"/>
        <v>3.12174533318815e-5</v>
      </c>
      <c r="Q18" s="1">
        <f t="shared" si="9"/>
        <v>6.50836605041308e-6</v>
      </c>
      <c r="R18" s="43"/>
      <c r="S18" s="1">
        <f t="shared" si="10"/>
        <v>0.0226120011903108</v>
      </c>
      <c r="T18" s="1">
        <f t="shared" si="11"/>
        <v>0.0451646692542197</v>
      </c>
    </row>
    <row r="19" spans="1:20">
      <c r="A19" s="25">
        <f t="shared" si="13"/>
        <v>5673506.11119757</v>
      </c>
      <c r="B19" s="21">
        <f t="shared" si="0"/>
        <v>0.46043096597767</v>
      </c>
      <c r="C19" s="22">
        <f t="shared" si="1"/>
        <v>0.000874327165500087</v>
      </c>
      <c r="D19" s="26"/>
      <c r="E19" s="27"/>
      <c r="F19" s="28"/>
      <c r="G19" s="26"/>
      <c r="H19" s="26"/>
      <c r="I19" s="27"/>
      <c r="J19" s="43">
        <f t="shared" si="2"/>
        <v>35647690.2380702</v>
      </c>
      <c r="K19" s="43">
        <f t="shared" si="3"/>
        <v>0.0276923083824438</v>
      </c>
      <c r="L19" s="43">
        <f t="shared" si="4"/>
        <v>36.1111102111651</v>
      </c>
      <c r="M19" s="44">
        <f t="shared" si="5"/>
        <v>0.011411327243909</v>
      </c>
      <c r="N19" s="45">
        <f t="shared" si="6"/>
        <v>0.0322580387746859</v>
      </c>
      <c r="O19" s="43">
        <f t="shared" si="7"/>
        <v>0.0216881945137089</v>
      </c>
      <c r="P19" s="43">
        <f t="shared" si="8"/>
        <v>2.88161147600462e-5</v>
      </c>
      <c r="Q19" s="1">
        <f t="shared" si="9"/>
        <v>5.64605175982396e-6</v>
      </c>
      <c r="R19" s="43"/>
      <c r="S19" s="1">
        <f t="shared" si="10"/>
        <v>0.0216593783989489</v>
      </c>
      <c r="T19" s="1">
        <f t="shared" si="11"/>
        <v>0.0436693660185949</v>
      </c>
    </row>
    <row r="20" spans="1:20">
      <c r="A20" s="25">
        <f t="shared" si="13"/>
        <v>6109929.65821277</v>
      </c>
      <c r="B20" s="21">
        <f t="shared" si="0"/>
        <v>0.454781164456716</v>
      </c>
      <c r="C20" s="22">
        <f t="shared" si="1"/>
        <v>0.000768439495246647</v>
      </c>
      <c r="D20" s="26"/>
      <c r="E20" s="27"/>
      <c r="F20" s="28"/>
      <c r="G20" s="26"/>
      <c r="H20" s="26"/>
      <c r="I20" s="27"/>
      <c r="J20" s="43">
        <f t="shared" si="2"/>
        <v>38389820.2563833</v>
      </c>
      <c r="K20" s="43">
        <f t="shared" si="3"/>
        <v>0.0257142863551264</v>
      </c>
      <c r="L20" s="43">
        <f t="shared" si="4"/>
        <v>38.8888879197162</v>
      </c>
      <c r="M20" s="44">
        <f t="shared" si="5"/>
        <v>0.0101422823226855</v>
      </c>
      <c r="N20" s="45">
        <f t="shared" si="6"/>
        <v>0.0322580423206986</v>
      </c>
      <c r="O20" s="43">
        <f t="shared" si="7"/>
        <v>0.0207590568682651</v>
      </c>
      <c r="P20" s="43">
        <f t="shared" si="8"/>
        <v>2.67578237900074e-5</v>
      </c>
      <c r="Q20" s="1">
        <f t="shared" si="9"/>
        <v>4.96227194539244e-6</v>
      </c>
      <c r="R20" s="43"/>
      <c r="S20" s="1">
        <f t="shared" si="10"/>
        <v>0.020732299044475</v>
      </c>
      <c r="T20" s="1">
        <f t="shared" si="11"/>
        <v>0.0424003246433841</v>
      </c>
    </row>
    <row r="21" spans="1:20">
      <c r="A21" s="25">
        <f t="shared" si="13"/>
        <v>6546353.20522797</v>
      </c>
      <c r="B21" s="21">
        <f t="shared" si="0"/>
        <v>0.447734893794634</v>
      </c>
      <c r="C21" s="22">
        <f t="shared" si="1"/>
        <v>0.000683539436187417</v>
      </c>
      <c r="D21" s="26"/>
      <c r="E21" s="27"/>
      <c r="F21" s="28"/>
      <c r="G21" s="26"/>
      <c r="H21" s="26"/>
      <c r="I21" s="27"/>
      <c r="J21" s="43">
        <f t="shared" si="2"/>
        <v>41131950.2746964</v>
      </c>
      <c r="K21" s="43">
        <f t="shared" si="3"/>
        <v>0.024000000598118</v>
      </c>
      <c r="L21" s="43">
        <f t="shared" si="4"/>
        <v>41.6666656282674</v>
      </c>
      <c r="M21" s="44">
        <f t="shared" si="5"/>
        <v>0.00906008302723257</v>
      </c>
      <c r="N21" s="45">
        <f t="shared" si="6"/>
        <v>0.0322580451814413</v>
      </c>
      <c r="O21" s="43">
        <f t="shared" si="7"/>
        <v>0.019868602634739</v>
      </c>
      <c r="P21" s="43">
        <f t="shared" si="8"/>
        <v>2.49739710854422e-5</v>
      </c>
      <c r="Q21" s="1">
        <f t="shared" si="9"/>
        <v>4.41402164873563e-6</v>
      </c>
      <c r="R21" s="43"/>
      <c r="S21" s="1">
        <f t="shared" si="10"/>
        <v>0.0198436286636535</v>
      </c>
      <c r="T21" s="1">
        <f t="shared" si="11"/>
        <v>0.0413181282086738</v>
      </c>
    </row>
    <row r="22" spans="1:20">
      <c r="A22" s="25">
        <f t="shared" si="13"/>
        <v>6982776.75224316</v>
      </c>
      <c r="B22" s="21">
        <f t="shared" si="0"/>
        <v>0.439693355799646</v>
      </c>
      <c r="C22" s="22">
        <f t="shared" si="1"/>
        <v>0.000614722765397004</v>
      </c>
      <c r="D22" s="26"/>
      <c r="E22" s="27"/>
      <c r="F22" s="28"/>
      <c r="G22" s="26"/>
      <c r="H22" s="26"/>
      <c r="I22" s="27"/>
      <c r="J22" s="43">
        <f t="shared" si="2"/>
        <v>43874080.2930094</v>
      </c>
      <c r="K22" s="43">
        <f t="shared" si="3"/>
        <v>0.0225000005607356</v>
      </c>
      <c r="L22" s="43">
        <f t="shared" si="4"/>
        <v>44.4444433368186</v>
      </c>
      <c r="M22" s="44">
        <f t="shared" si="5"/>
        <v>0.00813248748873566</v>
      </c>
      <c r="N22" s="45">
        <f t="shared" si="6"/>
        <v>0.0322580475227499</v>
      </c>
      <c r="O22" s="43">
        <f t="shared" si="7"/>
        <v>0.0190233620726578</v>
      </c>
      <c r="P22" s="43">
        <f t="shared" si="8"/>
        <v>2.3413099591939e-5</v>
      </c>
      <c r="Q22" s="1">
        <f t="shared" si="9"/>
        <v>3.96963137864812e-6</v>
      </c>
      <c r="R22" s="43"/>
      <c r="S22" s="1">
        <f t="shared" si="10"/>
        <v>0.0189999489730658</v>
      </c>
      <c r="T22" s="1">
        <f t="shared" si="11"/>
        <v>0.0403905350114855</v>
      </c>
    </row>
    <row r="23" spans="1:20">
      <c r="A23" s="25">
        <f t="shared" si="13"/>
        <v>7419200.29925836</v>
      </c>
      <c r="B23" s="21">
        <f t="shared" si="0"/>
        <v>0.430969488723115</v>
      </c>
      <c r="C23" s="22">
        <f t="shared" si="1"/>
        <v>0.000558356400281773</v>
      </c>
      <c r="D23" s="26"/>
      <c r="E23" s="27"/>
      <c r="F23" s="28"/>
      <c r="G23" s="26"/>
      <c r="H23" s="26"/>
      <c r="I23" s="27"/>
      <c r="J23" s="43">
        <f t="shared" si="2"/>
        <v>46616210.3113225</v>
      </c>
      <c r="K23" s="43">
        <f t="shared" si="3"/>
        <v>0.0211764711159865</v>
      </c>
      <c r="L23" s="43">
        <f t="shared" si="4"/>
        <v>47.2222210453697</v>
      </c>
      <c r="M23" s="44">
        <f t="shared" si="5"/>
        <v>0.00733325105553393</v>
      </c>
      <c r="N23" s="45">
        <f t="shared" si="6"/>
        <v>0.0322580494631694</v>
      </c>
      <c r="O23" s="43">
        <f t="shared" si="7"/>
        <v>0.0182259159118744</v>
      </c>
      <c r="P23" s="43">
        <f t="shared" si="8"/>
        <v>2.20358597649958e-5</v>
      </c>
      <c r="Q23" s="1">
        <f t="shared" si="9"/>
        <v>3.60564015486897e-6</v>
      </c>
      <c r="R23" s="43"/>
      <c r="S23" s="1">
        <f t="shared" si="10"/>
        <v>0.0182038800521094</v>
      </c>
      <c r="T23" s="1">
        <f t="shared" si="11"/>
        <v>0.0395913005187034</v>
      </c>
    </row>
    <row r="24" ht="15" spans="1:20">
      <c r="A24" s="37">
        <f>2*A15</f>
        <v>7855623.84627356</v>
      </c>
      <c r="B24" s="21">
        <f t="shared" si="0"/>
        <v>0.421806036435225</v>
      </c>
      <c r="C24" s="22">
        <f t="shared" si="1"/>
        <v>0.000511727614779688</v>
      </c>
      <c r="D24" s="38"/>
      <c r="E24" s="39"/>
      <c r="F24" s="40"/>
      <c r="G24" s="38"/>
      <c r="H24" s="38"/>
      <c r="I24" s="39"/>
      <c r="J24" s="43">
        <f t="shared" si="2"/>
        <v>49358340.3296356</v>
      </c>
      <c r="K24" s="43">
        <f t="shared" si="3"/>
        <v>0.0200000004984317</v>
      </c>
      <c r="L24" s="43">
        <f t="shared" si="4"/>
        <v>49.9999987539209</v>
      </c>
      <c r="M24" s="44">
        <f t="shared" si="5"/>
        <v>0.006641034892529</v>
      </c>
      <c r="N24" s="45">
        <f t="shared" si="6"/>
        <v>0.0322580510892601</v>
      </c>
      <c r="O24" s="43">
        <f t="shared" si="7"/>
        <v>0.0174764071763787</v>
      </c>
      <c r="P24" s="43">
        <f t="shared" si="8"/>
        <v>2.08116463826979e-5</v>
      </c>
      <c r="Q24" s="1">
        <f t="shared" si="9"/>
        <v>3.30453028795557e-6</v>
      </c>
      <c r="R24" s="43"/>
      <c r="S24" s="1">
        <f t="shared" si="10"/>
        <v>0.017455595529996</v>
      </c>
      <c r="T24" s="1">
        <f t="shared" si="11"/>
        <v>0.0388990859817891</v>
      </c>
    </row>
    <row r="25" ht="15"/>
    <row r="28" spans="11:11">
      <c r="K28" s="45"/>
    </row>
  </sheetData>
  <mergeCells count="5">
    <mergeCell ref="B3:E3"/>
    <mergeCell ref="F3:I3"/>
    <mergeCell ref="C5:E5"/>
    <mergeCell ref="G5:I5"/>
    <mergeCell ref="A1:A4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W15" sqref="W15"/>
    </sheetView>
  </sheetViews>
  <sheetFormatPr defaultColWidth="9" defaultRowHeight="14.25"/>
  <sheetData/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Title</vt:lpstr>
      <vt:lpstr>SeriesResonance_Calculations</vt:lpstr>
      <vt:lpstr>SeriesResonance_Plots</vt:lpstr>
      <vt:lpstr>ParallelResonance_Calculations</vt:lpstr>
      <vt:lpstr>ParallelResonance_Plots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微光</cp:lastModifiedBy>
  <dcterms:created xsi:type="dcterms:W3CDTF">2020-09-28T10:00:00Z</dcterms:created>
  <cp:lastPrinted>2020-09-30T10:50:00Z</cp:lastPrinted>
  <dcterms:modified xsi:type="dcterms:W3CDTF">2020-10-02T01:42:48Z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