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465"/>
  </bookViews>
  <sheets>
    <sheet name="Calculations" sheetId="1" r:id="rId1"/>
    <sheet name="Plots" sheetId="2" r:id="rId2"/>
  </sheets>
  <calcPr calcId="144525"/>
</workbook>
</file>

<file path=xl/sharedStrings.xml><?xml version="1.0" encoding="utf-8"?>
<sst xmlns="http://schemas.openxmlformats.org/spreadsheetml/2006/main" count="50" uniqueCount="42">
  <si>
    <t>f</t>
  </si>
  <si>
    <t>L [mH]</t>
  </si>
  <si>
    <t>RL [Ohm]</t>
  </si>
  <si>
    <t>U [V]</t>
  </si>
  <si>
    <t>Student:</t>
  </si>
  <si>
    <t>ZHU HAIBIN</t>
  </si>
  <si>
    <t>C [mkF]</t>
  </si>
  <si>
    <t>R [Ohm]</t>
  </si>
  <si>
    <t>f0 [Hz]</t>
  </si>
  <si>
    <r>
      <rPr>
        <sz val="11"/>
        <color theme="1"/>
        <rFont val="Times New Roman"/>
        <charset val="204"/>
      </rPr>
      <t>ω</t>
    </r>
    <r>
      <rPr>
        <sz val="11"/>
        <color theme="1"/>
        <rFont val="Calibri"/>
        <charset val="134"/>
      </rPr>
      <t>0 [rad/s]</t>
    </r>
  </si>
  <si>
    <t>ITMO ID:</t>
  </si>
  <si>
    <t>Calculations</t>
  </si>
  <si>
    <t>Experiment</t>
  </si>
  <si>
    <t>Variant:</t>
  </si>
  <si>
    <t>Qp =</t>
  </si>
  <si>
    <t xml:space="preserve">Qe = </t>
  </si>
  <si>
    <t>φ calc</t>
  </si>
  <si>
    <t>I calc</t>
  </si>
  <si>
    <t>UR calc</t>
  </si>
  <si>
    <t>Uk calc</t>
  </si>
  <si>
    <t>UC calc</t>
  </si>
  <si>
    <t>φ</t>
  </si>
  <si>
    <t>I</t>
  </si>
  <si>
    <t>UR</t>
  </si>
  <si>
    <t>Uk</t>
  </si>
  <si>
    <t>UC</t>
  </si>
  <si>
    <t>ω</t>
  </si>
  <si>
    <t>XL</t>
  </si>
  <si>
    <t>XC</t>
  </si>
  <si>
    <t>Z</t>
  </si>
  <si>
    <t>U</t>
  </si>
  <si>
    <t>X</t>
  </si>
  <si>
    <t>h1</t>
  </si>
  <si>
    <t>h</t>
  </si>
  <si>
    <t>Hz</t>
  </si>
  <si>
    <t>Deg</t>
  </si>
  <si>
    <t>mA</t>
  </si>
  <si>
    <t>V</t>
  </si>
  <si>
    <t>rad/s</t>
  </si>
  <si>
    <t>Ohm</t>
  </si>
  <si>
    <t>ms</t>
  </si>
  <si>
    <t>ρ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</si>
</sst>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4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theme="1"/>
      <name val="Calibri"/>
      <charset val="204"/>
    </font>
    <font>
      <sz val="11"/>
      <color theme="1"/>
      <name val="Times New Roman"/>
      <charset val="204"/>
    </font>
    <font>
      <b/>
      <sz val="11"/>
      <color rgb="FFFA7D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FF00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1"/>
      <name val="Calibri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41">
    <border>
      <left/>
      <right/>
      <top/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 diagonalUp="1" diagonalDown="1">
      <left style="double">
        <color auto="1"/>
      </left>
      <right style="thin">
        <color auto="1"/>
      </right>
      <top style="double">
        <color auto="1"/>
      </top>
      <bottom/>
      <diagonal style="thin">
        <color auto="1"/>
      </diagonal>
    </border>
    <border>
      <left style="double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double">
        <color auto="1"/>
      </right>
      <top style="thin">
        <color auto="1"/>
      </top>
      <bottom/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 diagonalUp="1" diagonalDown="1">
      <left style="thin">
        <color auto="1"/>
      </left>
      <right style="thin">
        <color auto="1"/>
      </right>
      <top style="double">
        <color auto="1"/>
      </top>
      <bottom/>
      <diagonal style="thin">
        <color auto="1"/>
      </diagonal>
    </border>
    <border diagonalUp="1" diagonalDown="1"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 style="thin">
        <color auto="1"/>
      </diagonal>
    </border>
    <border diagonalUp="1" diagonalDown="1"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 style="thin">
        <color auto="1"/>
      </diagonal>
    </border>
    <border diagonalUp="1" diagonalDown="1">
      <left style="double">
        <color auto="1"/>
      </left>
      <right style="thin">
        <color auto="1"/>
      </right>
      <top style="thin">
        <color auto="1"/>
      </top>
      <bottom/>
      <diagonal style="thin">
        <color auto="1"/>
      </diagonal>
    </border>
    <border diagonalUp="1" diagonalDown="1">
      <left style="thin">
        <color auto="1"/>
      </left>
      <right style="double">
        <color auto="1"/>
      </right>
      <top style="thin">
        <color auto="1"/>
      </top>
      <bottom/>
      <diagonal style="thin">
        <color auto="1"/>
      </diagonal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9" fillId="4" borderId="3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13" borderId="39" applyNumberFormat="0" applyFont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9" fillId="0" borderId="35" applyNumberFormat="0" applyFill="0" applyAlignment="0" applyProtection="0">
      <alignment vertical="center"/>
    </xf>
    <xf numFmtId="0" fontId="6" fillId="0" borderId="35" applyNumberFormat="0" applyFill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4" fillId="0" borderId="37" applyNumberFormat="0" applyFill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8" fillId="2" borderId="38" applyNumberFormat="0" applyAlignment="0" applyProtection="0">
      <alignment vertical="center"/>
    </xf>
    <xf numFmtId="0" fontId="4" fillId="2" borderId="33" applyNumberFormat="0" applyAlignment="0" applyProtection="0">
      <alignment vertical="center"/>
    </xf>
    <xf numFmtId="0" fontId="7" fillId="3" borderId="36" applyNumberFormat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5" fillId="0" borderId="34" applyNumberFormat="0" applyFill="0" applyAlignment="0" applyProtection="0">
      <alignment vertical="center"/>
    </xf>
    <xf numFmtId="0" fontId="20" fillId="0" borderId="40" applyNumberFormat="0" applyFill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</cellStyleXfs>
  <cellXfs count="62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1" fontId="0" fillId="0" borderId="4" xfId="0" applyNumberForma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1" fontId="0" fillId="0" borderId="21" xfId="0" applyNumberForma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2" fontId="0" fillId="0" borderId="13" xfId="0" applyNumberFormat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2" fontId="0" fillId="0" borderId="22" xfId="0" applyNumberFormat="1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" fontId="1" fillId="0" borderId="20" xfId="0" applyNumberFormat="1" applyFont="1" applyBorder="1" applyAlignment="1">
      <alignment horizontal="center" vertical="center"/>
    </xf>
    <xf numFmtId="2" fontId="1" fillId="0" borderId="11" xfId="0" applyNumberFormat="1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2" fontId="1" fillId="0" borderId="12" xfId="0" applyNumberFormat="1" applyFont="1" applyBorder="1" applyAlignment="1">
      <alignment horizontal="center" vertical="center"/>
    </xf>
    <xf numFmtId="2" fontId="1" fillId="0" borderId="13" xfId="0" applyNumberFormat="1" applyFont="1" applyBorder="1" applyAlignment="1">
      <alignment horizontal="center" vertical="center"/>
    </xf>
    <xf numFmtId="2" fontId="1" fillId="0" borderId="14" xfId="0" applyNumberFormat="1" applyFont="1" applyBorder="1" applyAlignment="1">
      <alignment horizontal="center" vertical="center"/>
    </xf>
    <xf numFmtId="2" fontId="1" fillId="0" borderId="8" xfId="0" applyNumberFormat="1" applyFont="1" applyBorder="1" applyAlignment="1">
      <alignment horizontal="center" vertical="center"/>
    </xf>
    <xf numFmtId="1" fontId="0" fillId="0" borderId="15" xfId="0" applyNumberFormat="1" applyBorder="1" applyAlignment="1">
      <alignment horizontal="center" vertical="center"/>
    </xf>
    <xf numFmtId="2" fontId="0" fillId="0" borderId="23" xfId="0" applyNumberForma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Font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29" xfId="0" applyNumberFormat="1" applyBorder="1" applyAlignment="1">
      <alignment horizontal="center" vertical="center"/>
    </xf>
    <xf numFmtId="2" fontId="0" fillId="0" borderId="18" xfId="0" applyNumberFormat="1" applyBorder="1" applyAlignment="1">
      <alignment horizontal="center" vertical="center"/>
    </xf>
    <xf numFmtId="2" fontId="1" fillId="0" borderId="9" xfId="0" applyNumberFormat="1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2" fontId="0" fillId="0" borderId="30" xfId="0" applyNumberForma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0" fillId="0" borderId="2" xfId="0" applyBorder="1" applyAlignment="1" quotePrefix="1">
      <alignment horizontal="center" vertical="center"/>
    </xf>
    <xf numFmtId="0" fontId="0" fillId="0" borderId="7" xfId="0" applyBorder="1" applyAlignment="1" quotePrefix="1">
      <alignment horizontal="center" vertical="center"/>
    </xf>
    <xf numFmtId="0" fontId="0" fillId="0" borderId="10" xfId="0" applyBorder="1" applyAlignment="1" quotePrefix="1">
      <alignment horizontal="center" vertical="center"/>
    </xf>
    <xf numFmtId="0" fontId="0" fillId="0" borderId="11" xfId="0" applyBorder="1" applyAlignment="1" quotePrefix="1">
      <alignment horizontal="center" vertical="center"/>
    </xf>
    <xf numFmtId="0" fontId="0" fillId="0" borderId="14" xfId="0" applyBorder="1" applyAlignment="1" quotePrefix="1">
      <alignment horizontal="center" vertical="center"/>
    </xf>
    <xf numFmtId="0" fontId="3" fillId="0" borderId="16" xfId="0" applyFont="1" applyBorder="1" applyAlignment="1" quotePrefix="1">
      <alignment horizontal="center" vertical="center"/>
    </xf>
    <xf numFmtId="0" fontId="0" fillId="0" borderId="17" xfId="0" applyBorder="1" applyAlignment="1" quotePrefix="1">
      <alignment horizontal="center" vertical="center"/>
    </xf>
    <xf numFmtId="0" fontId="0" fillId="0" borderId="18" xfId="0" applyBorder="1" applyAlignment="1" quotePrefix="1">
      <alignment horizontal="center" vertical="center"/>
    </xf>
    <xf numFmtId="0" fontId="3" fillId="0" borderId="19" xfId="0" applyFont="1" applyBorder="1" applyAlignment="1" quotePrefix="1">
      <alignment horizontal="center" vertical="center"/>
    </xf>
    <xf numFmtId="0" fontId="0" fillId="0" borderId="20" xfId="0" applyBorder="1" applyAlignment="1" quotePrefix="1">
      <alignment horizontal="center" vertical="center"/>
    </xf>
    <xf numFmtId="0" fontId="0" fillId="0" borderId="9" xfId="0" applyBorder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r>
              <a:rPr lang="en-US"/>
              <a:t>Voltage Plot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"/>
        <c:varyColors val="0"/>
        <c:ser>
          <c:idx val="0"/>
          <c:order val="0"/>
          <c:tx>
            <c:strRef>
              <c:f>"UR"</c:f>
              <c:strCache>
                <c:ptCount val="1"/>
                <c:pt idx="0">
                  <c:v>UR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Calculations!$A$7:$A$25</c:f>
              <c:numCache>
                <c:formatCode>0</c:formatCode>
                <c:ptCount val="19"/>
                <c:pt idx="0">
                  <c:v>12.39991</c:v>
                </c:pt>
                <c:pt idx="1">
                  <c:v>24.79982</c:v>
                </c:pt>
                <c:pt idx="2">
                  <c:v>37.19973</c:v>
                </c:pt>
                <c:pt idx="3">
                  <c:v>49.59964</c:v>
                </c:pt>
                <c:pt idx="4">
                  <c:v>61.99955</c:v>
                </c:pt>
                <c:pt idx="5">
                  <c:v>74.39946</c:v>
                </c:pt>
                <c:pt idx="6">
                  <c:v>86.79937</c:v>
                </c:pt>
                <c:pt idx="7">
                  <c:v>99.19928</c:v>
                </c:pt>
                <c:pt idx="8">
                  <c:v>111.59919</c:v>
                </c:pt>
                <c:pt idx="9">
                  <c:v>123.9991</c:v>
                </c:pt>
                <c:pt idx="10">
                  <c:v>137.776777777778</c:v>
                </c:pt>
                <c:pt idx="11">
                  <c:v>151.554455555556</c:v>
                </c:pt>
                <c:pt idx="12">
                  <c:v>165.332133333333</c:v>
                </c:pt>
                <c:pt idx="13">
                  <c:v>179.109811111111</c:v>
                </c:pt>
                <c:pt idx="14">
                  <c:v>192.887488888889</c:v>
                </c:pt>
                <c:pt idx="15">
                  <c:v>206.665166666667</c:v>
                </c:pt>
                <c:pt idx="16">
                  <c:v>220.442844444444</c:v>
                </c:pt>
                <c:pt idx="17">
                  <c:v>234.220522222222</c:v>
                </c:pt>
                <c:pt idx="18">
                  <c:v>247.9982</c:v>
                </c:pt>
              </c:numCache>
            </c:numRef>
          </c:xVal>
          <c:yVal>
            <c:numRef>
              <c:f>Calculations!$D$7:$D$25</c:f>
              <c:numCache>
                <c:formatCode>0.00</c:formatCode>
                <c:ptCount val="19"/>
                <c:pt idx="0">
                  <c:v>6.39793185989938</c:v>
                </c:pt>
                <c:pt idx="1">
                  <c:v>13.1365957737113</c:v>
                </c:pt>
                <c:pt idx="2">
                  <c:v>20.6072810015843</c:v>
                </c:pt>
                <c:pt idx="3">
                  <c:v>29.312078169762</c:v>
                </c:pt>
                <c:pt idx="4">
                  <c:v>39.9385246568213</c:v>
                </c:pt>
                <c:pt idx="5">
                  <c:v>53.4211126913142</c:v>
                </c:pt>
                <c:pt idx="6">
                  <c:v>70.8042214347224</c:v>
                </c:pt>
                <c:pt idx="7">
                  <c:v>92.1404020173925</c:v>
                </c:pt>
                <c:pt idx="8">
                  <c:v>112.905869794681</c:v>
                </c:pt>
                <c:pt idx="9">
                  <c:v>121.922655411595</c:v>
                </c:pt>
                <c:pt idx="10">
                  <c:v>113.060038189049</c:v>
                </c:pt>
                <c:pt idx="11">
                  <c:v>96.4032357349994</c:v>
                </c:pt>
                <c:pt idx="12">
                  <c:v>81.2546956259947</c:v>
                </c:pt>
                <c:pt idx="13">
                  <c:v>69.4475651370821</c:v>
                </c:pt>
                <c:pt idx="14">
                  <c:v>60.4543975149797</c:v>
                </c:pt>
                <c:pt idx="15">
                  <c:v>53.5141588583445</c:v>
                </c:pt>
                <c:pt idx="16">
                  <c:v>48.0407024364943</c:v>
                </c:pt>
                <c:pt idx="17">
                  <c:v>43.6279978908414</c:v>
                </c:pt>
                <c:pt idx="18">
                  <c:v>39.9988083110774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"Uk"</c:f>
              <c:strCache>
                <c:ptCount val="1"/>
                <c:pt idx="0">
                  <c:v>Uk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Calculations!$A$7:$A$25</c:f>
              <c:numCache>
                <c:formatCode>0</c:formatCode>
                <c:ptCount val="19"/>
                <c:pt idx="0">
                  <c:v>12.39991</c:v>
                </c:pt>
                <c:pt idx="1">
                  <c:v>24.79982</c:v>
                </c:pt>
                <c:pt idx="2">
                  <c:v>37.19973</c:v>
                </c:pt>
                <c:pt idx="3">
                  <c:v>49.59964</c:v>
                </c:pt>
                <c:pt idx="4">
                  <c:v>61.99955</c:v>
                </c:pt>
                <c:pt idx="5">
                  <c:v>74.39946</c:v>
                </c:pt>
                <c:pt idx="6">
                  <c:v>86.79937</c:v>
                </c:pt>
                <c:pt idx="7">
                  <c:v>99.19928</c:v>
                </c:pt>
                <c:pt idx="8">
                  <c:v>111.59919</c:v>
                </c:pt>
                <c:pt idx="9">
                  <c:v>123.9991</c:v>
                </c:pt>
                <c:pt idx="10">
                  <c:v>137.776777777778</c:v>
                </c:pt>
                <c:pt idx="11">
                  <c:v>151.554455555556</c:v>
                </c:pt>
                <c:pt idx="12">
                  <c:v>165.332133333333</c:v>
                </c:pt>
                <c:pt idx="13">
                  <c:v>179.109811111111</c:v>
                </c:pt>
                <c:pt idx="14">
                  <c:v>192.887488888889</c:v>
                </c:pt>
                <c:pt idx="15">
                  <c:v>206.665166666667</c:v>
                </c:pt>
                <c:pt idx="16">
                  <c:v>220.442844444444</c:v>
                </c:pt>
                <c:pt idx="17">
                  <c:v>234.220522222222</c:v>
                </c:pt>
                <c:pt idx="18">
                  <c:v>247.9982</c:v>
                </c:pt>
              </c:numCache>
            </c:numRef>
          </c:xVal>
          <c:yVal>
            <c:numRef>
              <c:f>Calculations!$E$7:$E$25</c:f>
              <c:numCache>
                <c:formatCode>0.00</c:formatCode>
                <c:ptCount val="19"/>
                <c:pt idx="0">
                  <c:v>1.48919830564149</c:v>
                </c:pt>
                <c:pt idx="1">
                  <c:v>6.11541247906189</c:v>
                </c:pt>
                <c:pt idx="2">
                  <c:v>14.3898037475755</c:v>
                </c:pt>
                <c:pt idx="3">
                  <c:v>27.2910047190949</c:v>
                </c:pt>
                <c:pt idx="4">
                  <c:v>46.4809445858139</c:v>
                </c:pt>
                <c:pt idx="5">
                  <c:v>74.6065749815342</c:v>
                </c:pt>
                <c:pt idx="6">
                  <c:v>115.363949212423</c:v>
                </c:pt>
                <c:pt idx="7">
                  <c:v>171.574607007565</c:v>
                </c:pt>
                <c:pt idx="8">
                  <c:v>236.522223601919</c:v>
                </c:pt>
                <c:pt idx="9">
                  <c:v>283.790161936977</c:v>
                </c:pt>
                <c:pt idx="10">
                  <c:v>292.401463114786</c:v>
                </c:pt>
                <c:pt idx="11">
                  <c:v>274.255098373989</c:v>
                </c:pt>
                <c:pt idx="12">
                  <c:v>252.173895567869</c:v>
                </c:pt>
                <c:pt idx="13">
                  <c:v>233.491346504353</c:v>
                </c:pt>
                <c:pt idx="14">
                  <c:v>218.890214398857</c:v>
                </c:pt>
                <c:pt idx="15">
                  <c:v>207.601446959168</c:v>
                </c:pt>
                <c:pt idx="16">
                  <c:v>198.792385447519</c:v>
                </c:pt>
                <c:pt idx="17">
                  <c:v>191.815906439229</c:v>
                </c:pt>
                <c:pt idx="18">
                  <c:v>186.204413766521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"UC"</c:f>
              <c:strCache>
                <c:ptCount val="1"/>
                <c:pt idx="0">
                  <c:v>UC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Calculations!$A$7:$A$25</c:f>
              <c:numCache>
                <c:formatCode>0</c:formatCode>
                <c:ptCount val="19"/>
                <c:pt idx="0">
                  <c:v>12.39991</c:v>
                </c:pt>
                <c:pt idx="1">
                  <c:v>24.79982</c:v>
                </c:pt>
                <c:pt idx="2">
                  <c:v>37.19973</c:v>
                </c:pt>
                <c:pt idx="3">
                  <c:v>49.59964</c:v>
                </c:pt>
                <c:pt idx="4">
                  <c:v>61.99955</c:v>
                </c:pt>
                <c:pt idx="5">
                  <c:v>74.39946</c:v>
                </c:pt>
                <c:pt idx="6">
                  <c:v>86.79937</c:v>
                </c:pt>
                <c:pt idx="7">
                  <c:v>99.19928</c:v>
                </c:pt>
                <c:pt idx="8">
                  <c:v>111.59919</c:v>
                </c:pt>
                <c:pt idx="9">
                  <c:v>123.9991</c:v>
                </c:pt>
                <c:pt idx="10">
                  <c:v>137.776777777778</c:v>
                </c:pt>
                <c:pt idx="11">
                  <c:v>151.554455555556</c:v>
                </c:pt>
                <c:pt idx="12">
                  <c:v>165.332133333333</c:v>
                </c:pt>
                <c:pt idx="13">
                  <c:v>179.109811111111</c:v>
                </c:pt>
                <c:pt idx="14">
                  <c:v>192.887488888889</c:v>
                </c:pt>
                <c:pt idx="15">
                  <c:v>206.665166666667</c:v>
                </c:pt>
                <c:pt idx="16">
                  <c:v>220.442844444444</c:v>
                </c:pt>
                <c:pt idx="17">
                  <c:v>234.220522222222</c:v>
                </c:pt>
                <c:pt idx="18">
                  <c:v>247.9982</c:v>
                </c:pt>
              </c:numCache>
            </c:numRef>
          </c:xVal>
          <c:yVal>
            <c:numRef>
              <c:f>Calculations!$F$7:$F$25</c:f>
              <c:numCache>
                <c:formatCode>0.00</c:formatCode>
                <c:ptCount val="19"/>
                <c:pt idx="0">
                  <c:v>149.070900782707</c:v>
                </c:pt>
                <c:pt idx="1">
                  <c:v>153.040404937686</c:v>
                </c:pt>
                <c:pt idx="2">
                  <c:v>160.048903763351</c:v>
                </c:pt>
                <c:pt idx="3">
                  <c:v>170.741811270567</c:v>
                </c:pt>
                <c:pt idx="4">
                  <c:v>186.11238684303</c:v>
                </c:pt>
                <c:pt idx="5">
                  <c:v>207.450719078511</c:v>
                </c:pt>
                <c:pt idx="6">
                  <c:v>235.675467359057</c:v>
                </c:pt>
                <c:pt idx="7">
                  <c:v>268.357279898989</c:v>
                </c:pt>
                <c:pt idx="8">
                  <c:v>292.298964424225</c:v>
                </c:pt>
                <c:pt idx="9">
                  <c:v>284.078050001487</c:v>
                </c:pt>
                <c:pt idx="10">
                  <c:v>237.085450329733</c:v>
                </c:pt>
                <c:pt idx="11">
                  <c:v>183.778499246714</c:v>
                </c:pt>
                <c:pt idx="12">
                  <c:v>141.991712341973</c:v>
                </c:pt>
                <c:pt idx="13">
                  <c:v>112.023579674049</c:v>
                </c:pt>
                <c:pt idx="14">
                  <c:v>90.5514974220125</c:v>
                </c:pt>
                <c:pt idx="15">
                  <c:v>74.8123366143607</c:v>
                </c:pt>
                <c:pt idx="16">
                  <c:v>62.9629606189193</c:v>
                </c:pt>
                <c:pt idx="17">
                  <c:v>53.8160894950094</c:v>
                </c:pt>
                <c:pt idx="18">
                  <c:v>46.5983267385166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"U"</c:f>
              <c:strCache>
                <c:ptCount val="1"/>
                <c:pt idx="0">
                  <c:v>U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Calculations!$A$7:$A$25</c:f>
              <c:numCache>
                <c:formatCode>0</c:formatCode>
                <c:ptCount val="19"/>
                <c:pt idx="0">
                  <c:v>12.39991</c:v>
                </c:pt>
                <c:pt idx="1">
                  <c:v>24.79982</c:v>
                </c:pt>
                <c:pt idx="2">
                  <c:v>37.19973</c:v>
                </c:pt>
                <c:pt idx="3">
                  <c:v>49.59964</c:v>
                </c:pt>
                <c:pt idx="4">
                  <c:v>61.99955</c:v>
                </c:pt>
                <c:pt idx="5">
                  <c:v>74.39946</c:v>
                </c:pt>
                <c:pt idx="6">
                  <c:v>86.79937</c:v>
                </c:pt>
                <c:pt idx="7">
                  <c:v>99.19928</c:v>
                </c:pt>
                <c:pt idx="8">
                  <c:v>111.59919</c:v>
                </c:pt>
                <c:pt idx="9">
                  <c:v>123.9991</c:v>
                </c:pt>
                <c:pt idx="10">
                  <c:v>137.776777777778</c:v>
                </c:pt>
                <c:pt idx="11">
                  <c:v>151.554455555556</c:v>
                </c:pt>
                <c:pt idx="12">
                  <c:v>165.332133333333</c:v>
                </c:pt>
                <c:pt idx="13">
                  <c:v>179.109811111111</c:v>
                </c:pt>
                <c:pt idx="14">
                  <c:v>192.887488888889</c:v>
                </c:pt>
                <c:pt idx="15">
                  <c:v>206.665166666667</c:v>
                </c:pt>
                <c:pt idx="16">
                  <c:v>220.442844444444</c:v>
                </c:pt>
                <c:pt idx="17">
                  <c:v>234.220522222222</c:v>
                </c:pt>
                <c:pt idx="18">
                  <c:v>247.9982</c:v>
                </c:pt>
              </c:numCache>
            </c:numRef>
          </c:xVal>
          <c:yVal>
            <c:numRef>
              <c:f>Calculations!$P$8:$P$25</c:f>
              <c:numCache>
                <c:formatCode>0.00</c:formatCode>
                <c:ptCount val="18"/>
                <c:pt idx="0">
                  <c:v>147.785317267988</c:v>
                </c:pt>
                <c:pt idx="1">
                  <c:v>147.785317267988</c:v>
                </c:pt>
                <c:pt idx="2">
                  <c:v>147.785317267988</c:v>
                </c:pt>
                <c:pt idx="3">
                  <c:v>147.785317267988</c:v>
                </c:pt>
                <c:pt idx="4">
                  <c:v>147.785317267988</c:v>
                </c:pt>
                <c:pt idx="5">
                  <c:v>147.785317267988</c:v>
                </c:pt>
                <c:pt idx="6">
                  <c:v>147.785317267988</c:v>
                </c:pt>
                <c:pt idx="7">
                  <c:v>147.785317267988</c:v>
                </c:pt>
                <c:pt idx="8">
                  <c:v>147.785317267988</c:v>
                </c:pt>
                <c:pt idx="9">
                  <c:v>147.785317267988</c:v>
                </c:pt>
                <c:pt idx="10">
                  <c:v>147.785317267988</c:v>
                </c:pt>
                <c:pt idx="11">
                  <c:v>147.785317267988</c:v>
                </c:pt>
                <c:pt idx="12">
                  <c:v>147.785317267988</c:v>
                </c:pt>
                <c:pt idx="13">
                  <c:v>147.785317267988</c:v>
                </c:pt>
                <c:pt idx="14">
                  <c:v>147.785317267988</c:v>
                </c:pt>
                <c:pt idx="15">
                  <c:v>147.785317267988</c:v>
                </c:pt>
                <c:pt idx="16">
                  <c:v>147.785317267988</c:v>
                </c:pt>
                <c:pt idx="17">
                  <c:v>147.785317267988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648464"/>
        <c:axId val="443645840"/>
      </c:scatterChart>
      <c:valAx>
        <c:axId val="443648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j-lt"/>
                    <a:ea typeface="+mn-ea"/>
                    <a:cs typeface="+mn-cs"/>
                  </a:defRPr>
                </a:pPr>
                <a:r>
                  <a:rPr lang="en-US"/>
                  <a:t>f [Hz]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</a:p>
        </c:txPr>
        <c:crossAx val="443645840"/>
        <c:crosses val="autoZero"/>
        <c:crossBetween val="midCat"/>
      </c:valAx>
      <c:valAx>
        <c:axId val="44364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j-lt"/>
                    <a:ea typeface="+mn-ea"/>
                    <a:cs typeface="+mn-cs"/>
                  </a:defRPr>
                </a:pPr>
                <a:r>
                  <a:rPr lang="en-US"/>
                  <a:t>[V]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</a:p>
        </c:txPr>
        <c:crossAx val="443648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9460055567668"/>
          <c:y val="0.411090494020838"/>
          <c:w val="0.0957930591593059"/>
          <c:h val="0.3022325657115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latin typeface="+mj-lt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r>
              <a:rPr lang="en-US"/>
              <a:t>Input Current - I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"/>
        <c:varyColors val="0"/>
        <c:ser>
          <c:idx val="0"/>
          <c:order val="0"/>
          <c:tx>
            <c:strRef>
              <c:f>"I_calc"</c:f>
              <c:strCache>
                <c:ptCount val="1"/>
                <c:pt idx="0">
                  <c:v>I_calc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Calculations!$A$7:$A$25</c:f>
              <c:numCache>
                <c:formatCode>0</c:formatCode>
                <c:ptCount val="19"/>
                <c:pt idx="0">
                  <c:v>12.39991</c:v>
                </c:pt>
                <c:pt idx="1">
                  <c:v>24.79982</c:v>
                </c:pt>
                <c:pt idx="2">
                  <c:v>37.19973</c:v>
                </c:pt>
                <c:pt idx="3">
                  <c:v>49.59964</c:v>
                </c:pt>
                <c:pt idx="4">
                  <c:v>61.99955</c:v>
                </c:pt>
                <c:pt idx="5">
                  <c:v>74.39946</c:v>
                </c:pt>
                <c:pt idx="6">
                  <c:v>86.79937</c:v>
                </c:pt>
                <c:pt idx="7">
                  <c:v>99.19928</c:v>
                </c:pt>
                <c:pt idx="8">
                  <c:v>111.59919</c:v>
                </c:pt>
                <c:pt idx="9">
                  <c:v>123.9991</c:v>
                </c:pt>
                <c:pt idx="10">
                  <c:v>137.776777777778</c:v>
                </c:pt>
                <c:pt idx="11">
                  <c:v>151.554455555556</c:v>
                </c:pt>
                <c:pt idx="12">
                  <c:v>165.332133333333</c:v>
                </c:pt>
                <c:pt idx="13">
                  <c:v>179.109811111111</c:v>
                </c:pt>
                <c:pt idx="14">
                  <c:v>192.887488888889</c:v>
                </c:pt>
                <c:pt idx="15">
                  <c:v>206.665166666667</c:v>
                </c:pt>
                <c:pt idx="16">
                  <c:v>220.442844444444</c:v>
                </c:pt>
                <c:pt idx="17">
                  <c:v>234.220522222222</c:v>
                </c:pt>
                <c:pt idx="18">
                  <c:v>247.9982</c:v>
                </c:pt>
              </c:numCache>
            </c:numRef>
          </c:xVal>
          <c:yVal>
            <c:numRef>
              <c:f>Calculations!$C$7:$C$25</c:f>
              <c:numCache>
                <c:formatCode>General</c:formatCode>
                <c:ptCount val="19"/>
                <c:pt idx="0">
                  <c:v>193.876723027254</c:v>
                </c:pt>
                <c:pt idx="1">
                  <c:v>398.078659809435</c:v>
                </c:pt>
                <c:pt idx="2">
                  <c:v>624.46306065407</c:v>
                </c:pt>
                <c:pt idx="3">
                  <c:v>888.244793023091</c:v>
                </c:pt>
                <c:pt idx="4">
                  <c:v>1210.25832293398</c:v>
                </c:pt>
                <c:pt idx="5">
                  <c:v>1618.82159670649</c:v>
                </c:pt>
                <c:pt idx="6">
                  <c:v>2145.58246771886</c:v>
                </c:pt>
                <c:pt idx="7">
                  <c:v>2792.13339446644</c:v>
                </c:pt>
                <c:pt idx="8">
                  <c:v>3421.38999377822</c:v>
                </c:pt>
                <c:pt idx="9">
                  <c:v>3694.62592156349</c:v>
                </c:pt>
                <c:pt idx="10">
                  <c:v>3426.06176330453</c:v>
                </c:pt>
                <c:pt idx="11">
                  <c:v>2921.31017378786</c:v>
                </c:pt>
                <c:pt idx="12">
                  <c:v>2462.26350381802</c:v>
                </c:pt>
                <c:pt idx="13">
                  <c:v>2104.47167082067</c:v>
                </c:pt>
                <c:pt idx="14">
                  <c:v>1831.95143984787</c:v>
                </c:pt>
                <c:pt idx="15">
                  <c:v>1621.64117752559</c:v>
                </c:pt>
                <c:pt idx="16">
                  <c:v>1455.77886171195</c:v>
                </c:pt>
                <c:pt idx="17">
                  <c:v>1322.06054214671</c:v>
                </c:pt>
                <c:pt idx="18">
                  <c:v>1212.08510033568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Calculations!$H$5</c:f>
              <c:strCache>
                <c:ptCount val="1"/>
                <c:pt idx="0">
                  <c:v>I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Calculations!$A$7:$A$25</c:f>
              <c:numCache>
                <c:formatCode>0</c:formatCode>
                <c:ptCount val="19"/>
                <c:pt idx="0">
                  <c:v>12.39991</c:v>
                </c:pt>
                <c:pt idx="1">
                  <c:v>24.79982</c:v>
                </c:pt>
                <c:pt idx="2">
                  <c:v>37.19973</c:v>
                </c:pt>
                <c:pt idx="3">
                  <c:v>49.59964</c:v>
                </c:pt>
                <c:pt idx="4">
                  <c:v>61.99955</c:v>
                </c:pt>
                <c:pt idx="5">
                  <c:v>74.39946</c:v>
                </c:pt>
                <c:pt idx="6">
                  <c:v>86.79937</c:v>
                </c:pt>
                <c:pt idx="7">
                  <c:v>99.19928</c:v>
                </c:pt>
                <c:pt idx="8">
                  <c:v>111.59919</c:v>
                </c:pt>
                <c:pt idx="9">
                  <c:v>123.9991</c:v>
                </c:pt>
                <c:pt idx="10">
                  <c:v>137.776777777778</c:v>
                </c:pt>
                <c:pt idx="11">
                  <c:v>151.554455555556</c:v>
                </c:pt>
                <c:pt idx="12">
                  <c:v>165.332133333333</c:v>
                </c:pt>
                <c:pt idx="13">
                  <c:v>179.109811111111</c:v>
                </c:pt>
                <c:pt idx="14">
                  <c:v>192.887488888889</c:v>
                </c:pt>
                <c:pt idx="15">
                  <c:v>206.665166666667</c:v>
                </c:pt>
                <c:pt idx="16">
                  <c:v>220.442844444444</c:v>
                </c:pt>
                <c:pt idx="17">
                  <c:v>234.220522222222</c:v>
                </c:pt>
                <c:pt idx="18">
                  <c:v>247.9982</c:v>
                </c:pt>
              </c:numCache>
            </c:numRef>
          </c:xVal>
          <c:yVal>
            <c:numRef>
              <c:f>Calculations!$H$7:$H$25</c:f>
              <c:numCache>
                <c:formatCode>0.00</c:formatCode>
                <c:ptCount val="19"/>
                <c:pt idx="0">
                  <c:v>185.49</c:v>
                </c:pt>
                <c:pt idx="1">
                  <c:v>399.08</c:v>
                </c:pt>
                <c:pt idx="2">
                  <c:v>610.53</c:v>
                </c:pt>
                <c:pt idx="3">
                  <c:v>880.87</c:v>
                </c:pt>
                <c:pt idx="4">
                  <c:v>1177</c:v>
                </c:pt>
                <c:pt idx="5">
                  <c:v>1576.2</c:v>
                </c:pt>
                <c:pt idx="6">
                  <c:v>2100.3</c:v>
                </c:pt>
                <c:pt idx="7">
                  <c:v>2756.3</c:v>
                </c:pt>
                <c:pt idx="8">
                  <c:v>3398</c:v>
                </c:pt>
                <c:pt idx="9">
                  <c:v>3653</c:v>
                </c:pt>
                <c:pt idx="10">
                  <c:v>3231</c:v>
                </c:pt>
                <c:pt idx="11">
                  <c:v>2796</c:v>
                </c:pt>
                <c:pt idx="12">
                  <c:v>2371</c:v>
                </c:pt>
                <c:pt idx="13">
                  <c:v>2017.8</c:v>
                </c:pt>
                <c:pt idx="14">
                  <c:v>1741</c:v>
                </c:pt>
                <c:pt idx="15">
                  <c:v>1554.4</c:v>
                </c:pt>
                <c:pt idx="16">
                  <c:v>1397.9</c:v>
                </c:pt>
                <c:pt idx="17">
                  <c:v>1265.5</c:v>
                </c:pt>
                <c:pt idx="18">
                  <c:v>1185.5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375176"/>
        <c:axId val="606378456"/>
      </c:scatterChart>
      <c:valAx>
        <c:axId val="606375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j-lt"/>
                    <a:ea typeface="+mn-ea"/>
                    <a:cs typeface="+mn-cs"/>
                  </a:defRPr>
                </a:pPr>
                <a:r>
                  <a:rPr lang="en-US"/>
                  <a:t>f [Hz]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</a:p>
        </c:txPr>
        <c:crossAx val="606378456"/>
        <c:crosses val="autoZero"/>
        <c:crossBetween val="midCat"/>
      </c:valAx>
      <c:valAx>
        <c:axId val="606378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j-lt"/>
                    <a:ea typeface="+mn-ea"/>
                    <a:cs typeface="+mn-cs"/>
                  </a:defRPr>
                </a:pPr>
                <a:r>
                  <a:rPr lang="en-US"/>
                  <a:t>[mA]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</a:p>
        </c:txPr>
        <c:crossAx val="606375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 sz="1100">
          <a:latin typeface="+mj-lt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+mj-lt"/>
                <a:cs typeface="Times New Roman" panose="02020603050405020304" pitchFamily="18" charset="0"/>
              </a:rPr>
              <a:t>Phase</a:t>
            </a:r>
            <a:r>
              <a:rPr lang="en-US" baseline="0">
                <a:latin typeface="+mj-lt"/>
                <a:cs typeface="Times New Roman" panose="02020603050405020304" pitchFamily="18" charset="0"/>
              </a:rPr>
              <a:t> shift - </a:t>
            </a:r>
            <a:r>
              <a:rPr lang="el-GR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φ</a:t>
            </a:r>
            <a:endParaRPr lang="el-GR">
              <a:latin typeface="+mj-lt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"/>
        <c:varyColors val="0"/>
        <c:ser>
          <c:idx val="0"/>
          <c:order val="0"/>
          <c:tx>
            <c:strRef>
              <c:f>Calculations!$B$5</c:f>
              <c:strCache>
                <c:ptCount val="1"/>
                <c:pt idx="0">
                  <c:v>φ calc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Calculations!$A$7:$A$25</c:f>
              <c:numCache>
                <c:formatCode>0</c:formatCode>
                <c:ptCount val="19"/>
                <c:pt idx="0">
                  <c:v>12.39991</c:v>
                </c:pt>
                <c:pt idx="1">
                  <c:v>24.79982</c:v>
                </c:pt>
                <c:pt idx="2">
                  <c:v>37.19973</c:v>
                </c:pt>
                <c:pt idx="3">
                  <c:v>49.59964</c:v>
                </c:pt>
                <c:pt idx="4">
                  <c:v>61.99955</c:v>
                </c:pt>
                <c:pt idx="5">
                  <c:v>74.39946</c:v>
                </c:pt>
                <c:pt idx="6">
                  <c:v>86.79937</c:v>
                </c:pt>
                <c:pt idx="7">
                  <c:v>99.19928</c:v>
                </c:pt>
                <c:pt idx="8">
                  <c:v>111.59919</c:v>
                </c:pt>
                <c:pt idx="9">
                  <c:v>123.9991</c:v>
                </c:pt>
                <c:pt idx="10">
                  <c:v>137.776777777778</c:v>
                </c:pt>
                <c:pt idx="11">
                  <c:v>151.554455555556</c:v>
                </c:pt>
                <c:pt idx="12">
                  <c:v>165.332133333333</c:v>
                </c:pt>
                <c:pt idx="13">
                  <c:v>179.109811111111</c:v>
                </c:pt>
                <c:pt idx="14">
                  <c:v>192.887488888889</c:v>
                </c:pt>
                <c:pt idx="15">
                  <c:v>206.665166666667</c:v>
                </c:pt>
                <c:pt idx="16">
                  <c:v>220.442844444444</c:v>
                </c:pt>
                <c:pt idx="17">
                  <c:v>234.220522222222</c:v>
                </c:pt>
                <c:pt idx="18">
                  <c:v>247.9982</c:v>
                </c:pt>
              </c:numCache>
            </c:numRef>
          </c:xVal>
          <c:yVal>
            <c:numRef>
              <c:f>Calculations!$B$7:$B$25</c:f>
              <c:numCache>
                <c:formatCode>0.00</c:formatCode>
                <c:ptCount val="19"/>
                <c:pt idx="0">
                  <c:v>-86.992009063307</c:v>
                </c:pt>
                <c:pt idx="1">
                  <c:v>-83.8146522684657</c:v>
                </c:pt>
                <c:pt idx="2">
                  <c:v>-80.2692150663026</c:v>
                </c:pt>
                <c:pt idx="3">
                  <c:v>-76.088970838678</c:v>
                </c:pt>
                <c:pt idx="4">
                  <c:v>-70.878527742014</c:v>
                </c:pt>
                <c:pt idx="5">
                  <c:v>-64.0137830846662</c:v>
                </c:pt>
                <c:pt idx="6">
                  <c:v>-54.4981293195894</c:v>
                </c:pt>
                <c:pt idx="7">
                  <c:v>-40.91107703069</c:v>
                </c:pt>
                <c:pt idx="8">
                  <c:v>-22.17379801068</c:v>
                </c:pt>
                <c:pt idx="9">
                  <c:v>-0.111613127784674</c:v>
                </c:pt>
                <c:pt idx="10">
                  <c:v>21.9810420185465</c:v>
                </c:pt>
                <c:pt idx="11">
                  <c:v>37.749938297559</c:v>
                </c:pt>
                <c:pt idx="12">
                  <c:v>48.2068501558039</c:v>
                </c:pt>
                <c:pt idx="13">
                  <c:v>55.277497605172</c:v>
                </c:pt>
                <c:pt idx="14">
                  <c:v>60.2747608636607</c:v>
                </c:pt>
                <c:pt idx="15">
                  <c:v>63.9651295163282</c:v>
                </c:pt>
                <c:pt idx="16">
                  <c:v>66.7948014142874</c:v>
                </c:pt>
                <c:pt idx="17">
                  <c:v>69.0328446954012</c:v>
                </c:pt>
                <c:pt idx="18">
                  <c:v>70.8485413334947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Calculations!$G$5</c:f>
              <c:strCache>
                <c:ptCount val="1"/>
                <c:pt idx="0">
                  <c:v>φ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Calculations!$A$7:$A$25</c:f>
              <c:numCache>
                <c:formatCode>0</c:formatCode>
                <c:ptCount val="19"/>
                <c:pt idx="0">
                  <c:v>12.39991</c:v>
                </c:pt>
                <c:pt idx="1">
                  <c:v>24.79982</c:v>
                </c:pt>
                <c:pt idx="2">
                  <c:v>37.19973</c:v>
                </c:pt>
                <c:pt idx="3">
                  <c:v>49.59964</c:v>
                </c:pt>
                <c:pt idx="4">
                  <c:v>61.99955</c:v>
                </c:pt>
                <c:pt idx="5">
                  <c:v>74.39946</c:v>
                </c:pt>
                <c:pt idx="6">
                  <c:v>86.79937</c:v>
                </c:pt>
                <c:pt idx="7">
                  <c:v>99.19928</c:v>
                </c:pt>
                <c:pt idx="8">
                  <c:v>111.59919</c:v>
                </c:pt>
                <c:pt idx="9">
                  <c:v>123.9991</c:v>
                </c:pt>
                <c:pt idx="10">
                  <c:v>137.776777777778</c:v>
                </c:pt>
                <c:pt idx="11">
                  <c:v>151.554455555556</c:v>
                </c:pt>
                <c:pt idx="12">
                  <c:v>165.332133333333</c:v>
                </c:pt>
                <c:pt idx="13">
                  <c:v>179.109811111111</c:v>
                </c:pt>
                <c:pt idx="14">
                  <c:v>192.887488888889</c:v>
                </c:pt>
                <c:pt idx="15">
                  <c:v>206.665166666667</c:v>
                </c:pt>
                <c:pt idx="16">
                  <c:v>220.442844444444</c:v>
                </c:pt>
                <c:pt idx="17">
                  <c:v>234.220522222222</c:v>
                </c:pt>
                <c:pt idx="18">
                  <c:v>247.9982</c:v>
                </c:pt>
              </c:numCache>
            </c:numRef>
          </c:xVal>
          <c:yVal>
            <c:numRef>
              <c:f>Calculations!$G$7:$G$25</c:f>
              <c:numCache>
                <c:formatCode>0.00</c:formatCode>
                <c:ptCount val="19"/>
                <c:pt idx="0">
                  <c:v>-88.4421023566503</c:v>
                </c:pt>
                <c:pt idx="1">
                  <c:v>-81.9575990365067</c:v>
                </c:pt>
                <c:pt idx="2">
                  <c:v>-80.7692302202498</c:v>
                </c:pt>
                <c:pt idx="3">
                  <c:v>-75.4846247095421</c:v>
                </c:pt>
                <c:pt idx="4">
                  <c:v>-70.961538354374</c:v>
                </c:pt>
                <c:pt idx="5">
                  <c:v>-64.2519686163639</c:v>
                </c:pt>
                <c:pt idx="6">
                  <c:v>-53.4096273263242</c:v>
                </c:pt>
                <c:pt idx="7">
                  <c:v>-40.3738331788803</c:v>
                </c:pt>
                <c:pt idx="8">
                  <c:v>-19.6875001387354</c:v>
                </c:pt>
                <c:pt idx="9">
                  <c:v>1.60553752002769</c:v>
                </c:pt>
                <c:pt idx="10">
                  <c:v>24.4660193395645</c:v>
                </c:pt>
                <c:pt idx="11">
                  <c:v>39.6330275831405</c:v>
                </c:pt>
                <c:pt idx="12">
                  <c:v>47.4999993113426</c:v>
                </c:pt>
                <c:pt idx="13">
                  <c:v>55.3846157328175</c:v>
                </c:pt>
                <c:pt idx="14">
                  <c:v>61.3043411478026</c:v>
                </c:pt>
                <c:pt idx="15">
                  <c:v>65.294118</c:v>
                </c:pt>
                <c:pt idx="16">
                  <c:v>67.9591826538942</c:v>
                </c:pt>
                <c:pt idx="17">
                  <c:v>70.3255810604188</c:v>
                </c:pt>
                <c:pt idx="18">
                  <c:v>72.3167135820126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984688"/>
        <c:axId val="572983048"/>
      </c:scatterChart>
      <c:valAx>
        <c:axId val="572984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 [Hz]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72983048"/>
        <c:crosses val="autoZero"/>
        <c:crossBetween val="midCat"/>
      </c:valAx>
      <c:valAx>
        <c:axId val="572983048"/>
        <c:scaling>
          <c:orientation val="minMax"/>
          <c:min val="-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[deg]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72984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r>
              <a:rPr lang="en-US"/>
              <a:t>Voltage</a:t>
            </a:r>
            <a:r>
              <a:rPr lang="en-US" baseline="0"/>
              <a:t> across the resistor - UR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"/>
        <c:varyColors val="0"/>
        <c:ser>
          <c:idx val="0"/>
          <c:order val="0"/>
          <c:tx>
            <c:strRef>
              <c:f>Calculations!$D$5</c:f>
              <c:strCache>
                <c:ptCount val="1"/>
                <c:pt idx="0">
                  <c:v>UR calc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Calculations!$A$7:$A$25</c:f>
              <c:numCache>
                <c:formatCode>0</c:formatCode>
                <c:ptCount val="19"/>
                <c:pt idx="0">
                  <c:v>12.39991</c:v>
                </c:pt>
                <c:pt idx="1">
                  <c:v>24.79982</c:v>
                </c:pt>
                <c:pt idx="2">
                  <c:v>37.19973</c:v>
                </c:pt>
                <c:pt idx="3">
                  <c:v>49.59964</c:v>
                </c:pt>
                <c:pt idx="4">
                  <c:v>61.99955</c:v>
                </c:pt>
                <c:pt idx="5">
                  <c:v>74.39946</c:v>
                </c:pt>
                <c:pt idx="6">
                  <c:v>86.79937</c:v>
                </c:pt>
                <c:pt idx="7">
                  <c:v>99.19928</c:v>
                </c:pt>
                <c:pt idx="8">
                  <c:v>111.59919</c:v>
                </c:pt>
                <c:pt idx="9">
                  <c:v>123.9991</c:v>
                </c:pt>
                <c:pt idx="10">
                  <c:v>137.776777777778</c:v>
                </c:pt>
                <c:pt idx="11">
                  <c:v>151.554455555556</c:v>
                </c:pt>
                <c:pt idx="12">
                  <c:v>165.332133333333</c:v>
                </c:pt>
                <c:pt idx="13">
                  <c:v>179.109811111111</c:v>
                </c:pt>
                <c:pt idx="14">
                  <c:v>192.887488888889</c:v>
                </c:pt>
                <c:pt idx="15">
                  <c:v>206.665166666667</c:v>
                </c:pt>
                <c:pt idx="16">
                  <c:v>220.442844444444</c:v>
                </c:pt>
                <c:pt idx="17">
                  <c:v>234.220522222222</c:v>
                </c:pt>
                <c:pt idx="18">
                  <c:v>247.9982</c:v>
                </c:pt>
              </c:numCache>
            </c:numRef>
          </c:xVal>
          <c:yVal>
            <c:numRef>
              <c:f>Calculations!$D$7:$D$25</c:f>
              <c:numCache>
                <c:formatCode>0.00</c:formatCode>
                <c:ptCount val="19"/>
                <c:pt idx="0">
                  <c:v>6.39793185989938</c:v>
                </c:pt>
                <c:pt idx="1">
                  <c:v>13.1365957737113</c:v>
                </c:pt>
                <c:pt idx="2">
                  <c:v>20.6072810015843</c:v>
                </c:pt>
                <c:pt idx="3">
                  <c:v>29.312078169762</c:v>
                </c:pt>
                <c:pt idx="4">
                  <c:v>39.9385246568213</c:v>
                </c:pt>
                <c:pt idx="5">
                  <c:v>53.4211126913142</c:v>
                </c:pt>
                <c:pt idx="6">
                  <c:v>70.8042214347224</c:v>
                </c:pt>
                <c:pt idx="7">
                  <c:v>92.1404020173925</c:v>
                </c:pt>
                <c:pt idx="8">
                  <c:v>112.905869794681</c:v>
                </c:pt>
                <c:pt idx="9">
                  <c:v>121.922655411595</c:v>
                </c:pt>
                <c:pt idx="10">
                  <c:v>113.060038189049</c:v>
                </c:pt>
                <c:pt idx="11">
                  <c:v>96.4032357349994</c:v>
                </c:pt>
                <c:pt idx="12">
                  <c:v>81.2546956259947</c:v>
                </c:pt>
                <c:pt idx="13">
                  <c:v>69.4475651370821</c:v>
                </c:pt>
                <c:pt idx="14">
                  <c:v>60.4543975149797</c:v>
                </c:pt>
                <c:pt idx="15">
                  <c:v>53.5141588583445</c:v>
                </c:pt>
                <c:pt idx="16">
                  <c:v>48.0407024364943</c:v>
                </c:pt>
                <c:pt idx="17">
                  <c:v>43.6279978908414</c:v>
                </c:pt>
                <c:pt idx="18">
                  <c:v>39.9988083110774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Calculations!$I$5</c:f>
              <c:strCache>
                <c:ptCount val="1"/>
                <c:pt idx="0">
                  <c:v>UR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Calculations!$A$7:$A$25</c:f>
              <c:numCache>
                <c:formatCode>0</c:formatCode>
                <c:ptCount val="19"/>
                <c:pt idx="0">
                  <c:v>12.39991</c:v>
                </c:pt>
                <c:pt idx="1">
                  <c:v>24.79982</c:v>
                </c:pt>
                <c:pt idx="2">
                  <c:v>37.19973</c:v>
                </c:pt>
                <c:pt idx="3">
                  <c:v>49.59964</c:v>
                </c:pt>
                <c:pt idx="4">
                  <c:v>61.99955</c:v>
                </c:pt>
                <c:pt idx="5">
                  <c:v>74.39946</c:v>
                </c:pt>
                <c:pt idx="6">
                  <c:v>86.79937</c:v>
                </c:pt>
                <c:pt idx="7">
                  <c:v>99.19928</c:v>
                </c:pt>
                <c:pt idx="8">
                  <c:v>111.59919</c:v>
                </c:pt>
                <c:pt idx="9">
                  <c:v>123.9991</c:v>
                </c:pt>
                <c:pt idx="10">
                  <c:v>137.776777777778</c:v>
                </c:pt>
                <c:pt idx="11">
                  <c:v>151.554455555556</c:v>
                </c:pt>
                <c:pt idx="12">
                  <c:v>165.332133333333</c:v>
                </c:pt>
                <c:pt idx="13">
                  <c:v>179.109811111111</c:v>
                </c:pt>
                <c:pt idx="14">
                  <c:v>192.887488888889</c:v>
                </c:pt>
                <c:pt idx="15">
                  <c:v>206.665166666667</c:v>
                </c:pt>
                <c:pt idx="16">
                  <c:v>220.442844444444</c:v>
                </c:pt>
                <c:pt idx="17">
                  <c:v>234.220522222222</c:v>
                </c:pt>
                <c:pt idx="18">
                  <c:v>247.9982</c:v>
                </c:pt>
              </c:numCache>
            </c:numRef>
          </c:xVal>
          <c:yVal>
            <c:numRef>
              <c:f>Calculations!$I$7:$I$25</c:f>
              <c:numCache>
                <c:formatCode>0.00</c:formatCode>
                <c:ptCount val="19"/>
                <c:pt idx="0">
                  <c:v>6.1562</c:v>
                </c:pt>
                <c:pt idx="1">
                  <c:v>13.288</c:v>
                </c:pt>
                <c:pt idx="2">
                  <c:v>19.88</c:v>
                </c:pt>
                <c:pt idx="3">
                  <c:v>29.528</c:v>
                </c:pt>
                <c:pt idx="4">
                  <c:v>39.51</c:v>
                </c:pt>
                <c:pt idx="5">
                  <c:v>52.752</c:v>
                </c:pt>
                <c:pt idx="6">
                  <c:v>70.354</c:v>
                </c:pt>
                <c:pt idx="7">
                  <c:v>92.247</c:v>
                </c:pt>
                <c:pt idx="8">
                  <c:v>113.89</c:v>
                </c:pt>
                <c:pt idx="9">
                  <c:v>121.36</c:v>
                </c:pt>
                <c:pt idx="10">
                  <c:v>111.43</c:v>
                </c:pt>
                <c:pt idx="11">
                  <c:v>93.291</c:v>
                </c:pt>
                <c:pt idx="12">
                  <c:v>79.335</c:v>
                </c:pt>
                <c:pt idx="13">
                  <c:v>67.414</c:v>
                </c:pt>
                <c:pt idx="14">
                  <c:v>59.135</c:v>
                </c:pt>
                <c:pt idx="15">
                  <c:v>52.09</c:v>
                </c:pt>
                <c:pt idx="16">
                  <c:v>47.014</c:v>
                </c:pt>
                <c:pt idx="17">
                  <c:v>42.439</c:v>
                </c:pt>
                <c:pt idx="18">
                  <c:v>38.964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9219352"/>
        <c:axId val="572982720"/>
      </c:scatterChart>
      <c:valAx>
        <c:axId val="569219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j-lt"/>
                    <a:ea typeface="+mn-ea"/>
                    <a:cs typeface="+mn-cs"/>
                  </a:defRPr>
                </a:pPr>
                <a:r>
                  <a:rPr lang="en-US"/>
                  <a:t>f [Hz]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</a:p>
        </c:txPr>
        <c:crossAx val="572982720"/>
        <c:crosses val="autoZero"/>
        <c:crossBetween val="midCat"/>
      </c:valAx>
      <c:valAx>
        <c:axId val="57298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j-lt"/>
                    <a:ea typeface="+mn-ea"/>
                    <a:cs typeface="+mn-cs"/>
                  </a:defRPr>
                </a:pPr>
                <a:r>
                  <a:rPr lang="en-US"/>
                  <a:t>[V]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</a:p>
        </c:txPr>
        <c:crossAx val="569219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9402449693788"/>
          <c:y val="0.454915791776028"/>
          <c:w val="0.142347513511801"/>
          <c:h val="0.16104885651401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 sz="1100">
          <a:latin typeface="+mj-lt"/>
        </a:defRPr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r>
              <a:rPr lang="en-US"/>
              <a:t>Voltage across the inductor - Uk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"/>
        <c:varyColors val="0"/>
        <c:ser>
          <c:idx val="0"/>
          <c:order val="0"/>
          <c:tx>
            <c:strRef>
              <c:f>Calculations!$E$5</c:f>
              <c:strCache>
                <c:ptCount val="1"/>
                <c:pt idx="0">
                  <c:v>Uk calc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Calculations!$A$7:$A$25</c:f>
              <c:numCache>
                <c:formatCode>0</c:formatCode>
                <c:ptCount val="19"/>
                <c:pt idx="0">
                  <c:v>12.39991</c:v>
                </c:pt>
                <c:pt idx="1">
                  <c:v>24.79982</c:v>
                </c:pt>
                <c:pt idx="2">
                  <c:v>37.19973</c:v>
                </c:pt>
                <c:pt idx="3">
                  <c:v>49.59964</c:v>
                </c:pt>
                <c:pt idx="4">
                  <c:v>61.99955</c:v>
                </c:pt>
                <c:pt idx="5">
                  <c:v>74.39946</c:v>
                </c:pt>
                <c:pt idx="6">
                  <c:v>86.79937</c:v>
                </c:pt>
                <c:pt idx="7">
                  <c:v>99.19928</c:v>
                </c:pt>
                <c:pt idx="8">
                  <c:v>111.59919</c:v>
                </c:pt>
                <c:pt idx="9">
                  <c:v>123.9991</c:v>
                </c:pt>
                <c:pt idx="10">
                  <c:v>137.776777777778</c:v>
                </c:pt>
                <c:pt idx="11">
                  <c:v>151.554455555556</c:v>
                </c:pt>
                <c:pt idx="12">
                  <c:v>165.332133333333</c:v>
                </c:pt>
                <c:pt idx="13">
                  <c:v>179.109811111111</c:v>
                </c:pt>
                <c:pt idx="14">
                  <c:v>192.887488888889</c:v>
                </c:pt>
                <c:pt idx="15">
                  <c:v>206.665166666667</c:v>
                </c:pt>
                <c:pt idx="16">
                  <c:v>220.442844444444</c:v>
                </c:pt>
                <c:pt idx="17">
                  <c:v>234.220522222222</c:v>
                </c:pt>
                <c:pt idx="18">
                  <c:v>247.9982</c:v>
                </c:pt>
              </c:numCache>
            </c:numRef>
          </c:xVal>
          <c:yVal>
            <c:numRef>
              <c:f>Calculations!$E$7:$E$25</c:f>
              <c:numCache>
                <c:formatCode>0.00</c:formatCode>
                <c:ptCount val="19"/>
                <c:pt idx="0">
                  <c:v>1.48919830564149</c:v>
                </c:pt>
                <c:pt idx="1">
                  <c:v>6.11541247906189</c:v>
                </c:pt>
                <c:pt idx="2">
                  <c:v>14.3898037475755</c:v>
                </c:pt>
                <c:pt idx="3">
                  <c:v>27.2910047190949</c:v>
                </c:pt>
                <c:pt idx="4">
                  <c:v>46.4809445858139</c:v>
                </c:pt>
                <c:pt idx="5">
                  <c:v>74.6065749815342</c:v>
                </c:pt>
                <c:pt idx="6">
                  <c:v>115.363949212423</c:v>
                </c:pt>
                <c:pt idx="7">
                  <c:v>171.574607007565</c:v>
                </c:pt>
                <c:pt idx="8">
                  <c:v>236.522223601919</c:v>
                </c:pt>
                <c:pt idx="9">
                  <c:v>283.790161936977</c:v>
                </c:pt>
                <c:pt idx="10">
                  <c:v>292.401463114786</c:v>
                </c:pt>
                <c:pt idx="11">
                  <c:v>274.255098373989</c:v>
                </c:pt>
                <c:pt idx="12">
                  <c:v>252.173895567869</c:v>
                </c:pt>
                <c:pt idx="13">
                  <c:v>233.491346504353</c:v>
                </c:pt>
                <c:pt idx="14">
                  <c:v>218.890214398857</c:v>
                </c:pt>
                <c:pt idx="15">
                  <c:v>207.601446959168</c:v>
                </c:pt>
                <c:pt idx="16">
                  <c:v>198.792385447519</c:v>
                </c:pt>
                <c:pt idx="17">
                  <c:v>191.815906439229</c:v>
                </c:pt>
                <c:pt idx="18">
                  <c:v>186.204413766521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Calculations!$J$5</c:f>
              <c:strCache>
                <c:ptCount val="1"/>
                <c:pt idx="0">
                  <c:v>Uk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Calculations!$A$7:$A$25</c:f>
              <c:numCache>
                <c:formatCode>0</c:formatCode>
                <c:ptCount val="19"/>
                <c:pt idx="0">
                  <c:v>12.39991</c:v>
                </c:pt>
                <c:pt idx="1">
                  <c:v>24.79982</c:v>
                </c:pt>
                <c:pt idx="2">
                  <c:v>37.19973</c:v>
                </c:pt>
                <c:pt idx="3">
                  <c:v>49.59964</c:v>
                </c:pt>
                <c:pt idx="4">
                  <c:v>61.99955</c:v>
                </c:pt>
                <c:pt idx="5">
                  <c:v>74.39946</c:v>
                </c:pt>
                <c:pt idx="6">
                  <c:v>86.79937</c:v>
                </c:pt>
                <c:pt idx="7">
                  <c:v>99.19928</c:v>
                </c:pt>
                <c:pt idx="8">
                  <c:v>111.59919</c:v>
                </c:pt>
                <c:pt idx="9">
                  <c:v>123.9991</c:v>
                </c:pt>
                <c:pt idx="10">
                  <c:v>137.776777777778</c:v>
                </c:pt>
                <c:pt idx="11">
                  <c:v>151.554455555556</c:v>
                </c:pt>
                <c:pt idx="12">
                  <c:v>165.332133333333</c:v>
                </c:pt>
                <c:pt idx="13">
                  <c:v>179.109811111111</c:v>
                </c:pt>
                <c:pt idx="14">
                  <c:v>192.887488888889</c:v>
                </c:pt>
                <c:pt idx="15">
                  <c:v>206.665166666667</c:v>
                </c:pt>
                <c:pt idx="16">
                  <c:v>220.442844444444</c:v>
                </c:pt>
                <c:pt idx="17">
                  <c:v>234.220522222222</c:v>
                </c:pt>
                <c:pt idx="18">
                  <c:v>247.9982</c:v>
                </c:pt>
              </c:numCache>
            </c:numRef>
          </c:xVal>
          <c:yVal>
            <c:numRef>
              <c:f>Calculations!$J$7:$J$25</c:f>
              <c:numCache>
                <c:formatCode>0.00</c:formatCode>
                <c:ptCount val="19"/>
                <c:pt idx="0">
                  <c:v>1.9052</c:v>
                </c:pt>
                <c:pt idx="1">
                  <c:v>6.803</c:v>
                </c:pt>
                <c:pt idx="2">
                  <c:v>15.304</c:v>
                </c:pt>
                <c:pt idx="3">
                  <c:v>28.364</c:v>
                </c:pt>
                <c:pt idx="4">
                  <c:v>47.209</c:v>
                </c:pt>
                <c:pt idx="5">
                  <c:v>74.332</c:v>
                </c:pt>
                <c:pt idx="6">
                  <c:v>118.29</c:v>
                </c:pt>
                <c:pt idx="7">
                  <c:v>171.23</c:v>
                </c:pt>
                <c:pt idx="8">
                  <c:v>237.98</c:v>
                </c:pt>
                <c:pt idx="9">
                  <c:v>280.12</c:v>
                </c:pt>
                <c:pt idx="10">
                  <c:v>284.42</c:v>
                </c:pt>
                <c:pt idx="11">
                  <c:v>268.35</c:v>
                </c:pt>
                <c:pt idx="12">
                  <c:v>247.43</c:v>
                </c:pt>
                <c:pt idx="13">
                  <c:v>229.03</c:v>
                </c:pt>
                <c:pt idx="14">
                  <c:v>212.13</c:v>
                </c:pt>
                <c:pt idx="15">
                  <c:v>201.97</c:v>
                </c:pt>
                <c:pt idx="16">
                  <c:v>193.86</c:v>
                </c:pt>
                <c:pt idx="17">
                  <c:v>188.41</c:v>
                </c:pt>
                <c:pt idx="18">
                  <c:v>182.42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193808"/>
        <c:axId val="451185280"/>
      </c:scatterChart>
      <c:valAx>
        <c:axId val="451193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j-lt"/>
                    <a:ea typeface="+mn-ea"/>
                    <a:cs typeface="+mn-cs"/>
                  </a:defRPr>
                </a:pPr>
                <a:r>
                  <a:rPr lang="en-US"/>
                  <a:t>f [Hz]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</a:p>
        </c:txPr>
        <c:crossAx val="451185280"/>
        <c:crosses val="autoZero"/>
        <c:crossBetween val="midCat"/>
      </c:valAx>
      <c:valAx>
        <c:axId val="45118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j-lt"/>
                    <a:ea typeface="+mn-ea"/>
                    <a:cs typeface="+mn-cs"/>
                  </a:defRPr>
                </a:pPr>
                <a:r>
                  <a:rPr lang="en-US"/>
                  <a:t>[V]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</a:p>
        </c:txPr>
        <c:crossAx val="451193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 sz="1100">
          <a:latin typeface="+mj-lt"/>
        </a:defRPr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r>
              <a:rPr lang="en-US"/>
              <a:t>Voltage</a:t>
            </a:r>
            <a:r>
              <a:rPr lang="en-US" baseline="0"/>
              <a:t> across the capacitor - UC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"/>
        <c:varyColors val="0"/>
        <c:ser>
          <c:idx val="0"/>
          <c:order val="0"/>
          <c:tx>
            <c:strRef>
              <c:f>Calculations!$F$5</c:f>
              <c:strCache>
                <c:ptCount val="1"/>
                <c:pt idx="0">
                  <c:v>UC calc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Calculations!$A$7:$A$25</c:f>
              <c:numCache>
                <c:formatCode>0</c:formatCode>
                <c:ptCount val="19"/>
                <c:pt idx="0">
                  <c:v>12.39991</c:v>
                </c:pt>
                <c:pt idx="1">
                  <c:v>24.79982</c:v>
                </c:pt>
                <c:pt idx="2">
                  <c:v>37.19973</c:v>
                </c:pt>
                <c:pt idx="3">
                  <c:v>49.59964</c:v>
                </c:pt>
                <c:pt idx="4">
                  <c:v>61.99955</c:v>
                </c:pt>
                <c:pt idx="5">
                  <c:v>74.39946</c:v>
                </c:pt>
                <c:pt idx="6">
                  <c:v>86.79937</c:v>
                </c:pt>
                <c:pt idx="7">
                  <c:v>99.19928</c:v>
                </c:pt>
                <c:pt idx="8">
                  <c:v>111.59919</c:v>
                </c:pt>
                <c:pt idx="9">
                  <c:v>123.9991</c:v>
                </c:pt>
                <c:pt idx="10">
                  <c:v>137.776777777778</c:v>
                </c:pt>
                <c:pt idx="11">
                  <c:v>151.554455555556</c:v>
                </c:pt>
                <c:pt idx="12">
                  <c:v>165.332133333333</c:v>
                </c:pt>
                <c:pt idx="13">
                  <c:v>179.109811111111</c:v>
                </c:pt>
                <c:pt idx="14">
                  <c:v>192.887488888889</c:v>
                </c:pt>
                <c:pt idx="15">
                  <c:v>206.665166666667</c:v>
                </c:pt>
                <c:pt idx="16">
                  <c:v>220.442844444444</c:v>
                </c:pt>
                <c:pt idx="17">
                  <c:v>234.220522222222</c:v>
                </c:pt>
                <c:pt idx="18">
                  <c:v>247.9982</c:v>
                </c:pt>
              </c:numCache>
            </c:numRef>
          </c:xVal>
          <c:yVal>
            <c:numRef>
              <c:f>Calculations!$F$7:$F$25</c:f>
              <c:numCache>
                <c:formatCode>0.00</c:formatCode>
                <c:ptCount val="19"/>
                <c:pt idx="0">
                  <c:v>149.070900782707</c:v>
                </c:pt>
                <c:pt idx="1">
                  <c:v>153.040404937686</c:v>
                </c:pt>
                <c:pt idx="2">
                  <c:v>160.048903763351</c:v>
                </c:pt>
                <c:pt idx="3">
                  <c:v>170.741811270567</c:v>
                </c:pt>
                <c:pt idx="4">
                  <c:v>186.11238684303</c:v>
                </c:pt>
                <c:pt idx="5">
                  <c:v>207.450719078511</c:v>
                </c:pt>
                <c:pt idx="6">
                  <c:v>235.675467359057</c:v>
                </c:pt>
                <c:pt idx="7">
                  <c:v>268.357279898989</c:v>
                </c:pt>
                <c:pt idx="8">
                  <c:v>292.298964424225</c:v>
                </c:pt>
                <c:pt idx="9">
                  <c:v>284.078050001487</c:v>
                </c:pt>
                <c:pt idx="10">
                  <c:v>237.085450329733</c:v>
                </c:pt>
                <c:pt idx="11">
                  <c:v>183.778499246714</c:v>
                </c:pt>
                <c:pt idx="12">
                  <c:v>141.991712341973</c:v>
                </c:pt>
                <c:pt idx="13">
                  <c:v>112.023579674049</c:v>
                </c:pt>
                <c:pt idx="14">
                  <c:v>90.5514974220125</c:v>
                </c:pt>
                <c:pt idx="15">
                  <c:v>74.8123366143607</c:v>
                </c:pt>
                <c:pt idx="16">
                  <c:v>62.9629606189193</c:v>
                </c:pt>
                <c:pt idx="17">
                  <c:v>53.8160894950094</c:v>
                </c:pt>
                <c:pt idx="18">
                  <c:v>46.5983267385166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Calculations!$K$5</c:f>
              <c:strCache>
                <c:ptCount val="1"/>
                <c:pt idx="0">
                  <c:v>UC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Calculations!$A$7:$A$25</c:f>
              <c:numCache>
                <c:formatCode>0</c:formatCode>
                <c:ptCount val="19"/>
                <c:pt idx="0">
                  <c:v>12.39991</c:v>
                </c:pt>
                <c:pt idx="1">
                  <c:v>24.79982</c:v>
                </c:pt>
                <c:pt idx="2">
                  <c:v>37.19973</c:v>
                </c:pt>
                <c:pt idx="3">
                  <c:v>49.59964</c:v>
                </c:pt>
                <c:pt idx="4">
                  <c:v>61.99955</c:v>
                </c:pt>
                <c:pt idx="5">
                  <c:v>74.39946</c:v>
                </c:pt>
                <c:pt idx="6">
                  <c:v>86.79937</c:v>
                </c:pt>
                <c:pt idx="7">
                  <c:v>99.19928</c:v>
                </c:pt>
                <c:pt idx="8">
                  <c:v>111.59919</c:v>
                </c:pt>
                <c:pt idx="9">
                  <c:v>123.9991</c:v>
                </c:pt>
                <c:pt idx="10">
                  <c:v>137.776777777778</c:v>
                </c:pt>
                <c:pt idx="11">
                  <c:v>151.554455555556</c:v>
                </c:pt>
                <c:pt idx="12">
                  <c:v>165.332133333333</c:v>
                </c:pt>
                <c:pt idx="13">
                  <c:v>179.109811111111</c:v>
                </c:pt>
                <c:pt idx="14">
                  <c:v>192.887488888889</c:v>
                </c:pt>
                <c:pt idx="15">
                  <c:v>206.665166666667</c:v>
                </c:pt>
                <c:pt idx="16">
                  <c:v>220.442844444444</c:v>
                </c:pt>
                <c:pt idx="17">
                  <c:v>234.220522222222</c:v>
                </c:pt>
                <c:pt idx="18">
                  <c:v>247.9982</c:v>
                </c:pt>
              </c:numCache>
            </c:numRef>
          </c:xVal>
          <c:yVal>
            <c:numRef>
              <c:f>Calculations!$K$7:$K$25</c:f>
              <c:numCache>
                <c:formatCode>0.00</c:formatCode>
                <c:ptCount val="19"/>
                <c:pt idx="0">
                  <c:v>149.04</c:v>
                </c:pt>
                <c:pt idx="1">
                  <c:v>152</c:v>
                </c:pt>
                <c:pt idx="2">
                  <c:v>164.57</c:v>
                </c:pt>
                <c:pt idx="3">
                  <c:v>168.44</c:v>
                </c:pt>
                <c:pt idx="4">
                  <c:v>183.06</c:v>
                </c:pt>
                <c:pt idx="5">
                  <c:v>204.16</c:v>
                </c:pt>
                <c:pt idx="6">
                  <c:v>235.94</c:v>
                </c:pt>
                <c:pt idx="7">
                  <c:v>263.93</c:v>
                </c:pt>
                <c:pt idx="8">
                  <c:v>283.42</c:v>
                </c:pt>
                <c:pt idx="9">
                  <c:v>275.01</c:v>
                </c:pt>
                <c:pt idx="10">
                  <c:v>225.88</c:v>
                </c:pt>
                <c:pt idx="11">
                  <c:v>175.59</c:v>
                </c:pt>
                <c:pt idx="12">
                  <c:v>137.33</c:v>
                </c:pt>
                <c:pt idx="13">
                  <c:v>108.04</c:v>
                </c:pt>
                <c:pt idx="14">
                  <c:v>86.302</c:v>
                </c:pt>
                <c:pt idx="15">
                  <c:v>71.615</c:v>
                </c:pt>
                <c:pt idx="16">
                  <c:v>60.549</c:v>
                </c:pt>
                <c:pt idx="17">
                  <c:v>52.092</c:v>
                </c:pt>
                <c:pt idx="18">
                  <c:v>44.653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7578848"/>
        <c:axId val="447579504"/>
      </c:scatterChart>
      <c:valAx>
        <c:axId val="447578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j-lt"/>
                    <a:ea typeface="+mn-ea"/>
                    <a:cs typeface="+mn-cs"/>
                  </a:defRPr>
                </a:pPr>
                <a:r>
                  <a:rPr lang="en-US"/>
                  <a:t>f [Hz]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</a:p>
        </c:txPr>
        <c:crossAx val="447579504"/>
        <c:crosses val="autoZero"/>
        <c:crossBetween val="midCat"/>
      </c:valAx>
      <c:valAx>
        <c:axId val="44757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j-lt"/>
                    <a:ea typeface="+mn-ea"/>
                    <a:cs typeface="+mn-cs"/>
                  </a:defRPr>
                </a:pPr>
                <a:r>
                  <a:rPr lang="en-US"/>
                  <a:t>[V]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</a:p>
        </c:txPr>
        <c:crossAx val="447578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 sz="1100">
          <a:latin typeface="+mj-lt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2</xdr:row>
      <xdr:rowOff>0</xdr:rowOff>
    </xdr:from>
    <xdr:to>
      <xdr:col>10</xdr:col>
      <xdr:colOff>219076</xdr:colOff>
      <xdr:row>19</xdr:row>
      <xdr:rowOff>4764</xdr:rowOff>
    </xdr:to>
    <xdr:graphicFrame>
      <xdr:nvGraphicFramePr>
        <xdr:cNvPr id="2" name="Chart 1"/>
        <xdr:cNvGraphicFramePr/>
      </xdr:nvGraphicFramePr>
      <xdr:xfrm>
        <a:off x="685800" y="361950"/>
        <a:ext cx="6391275" cy="30810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2</xdr:row>
      <xdr:rowOff>9525</xdr:rowOff>
    </xdr:from>
    <xdr:to>
      <xdr:col>20</xdr:col>
      <xdr:colOff>100013</xdr:colOff>
      <xdr:row>16</xdr:row>
      <xdr:rowOff>14288</xdr:rowOff>
    </xdr:to>
    <xdr:graphicFrame>
      <xdr:nvGraphicFramePr>
        <xdr:cNvPr id="3" name="Chart 2"/>
        <xdr:cNvGraphicFramePr/>
      </xdr:nvGraphicFramePr>
      <xdr:xfrm>
        <a:off x="7543800" y="371475"/>
        <a:ext cx="6271895" cy="25380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9525</xdr:colOff>
      <xdr:row>20</xdr:row>
      <xdr:rowOff>9526</xdr:rowOff>
    </xdr:from>
    <xdr:to>
      <xdr:col>9</xdr:col>
      <xdr:colOff>600075</xdr:colOff>
      <xdr:row>36</xdr:row>
      <xdr:rowOff>0</xdr:rowOff>
    </xdr:to>
    <xdr:graphicFrame>
      <xdr:nvGraphicFramePr>
        <xdr:cNvPr id="4" name="Chart 3"/>
        <xdr:cNvGraphicFramePr/>
      </xdr:nvGraphicFramePr>
      <xdr:xfrm>
        <a:off x="695325" y="3629025"/>
        <a:ext cx="6076950" cy="28860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609599</xdr:colOff>
      <xdr:row>20</xdr:row>
      <xdr:rowOff>0</xdr:rowOff>
    </xdr:from>
    <xdr:to>
      <xdr:col>20</xdr:col>
      <xdr:colOff>0</xdr:colOff>
      <xdr:row>35</xdr:row>
      <xdr:rowOff>185738</xdr:rowOff>
    </xdr:to>
    <xdr:graphicFrame>
      <xdr:nvGraphicFramePr>
        <xdr:cNvPr id="5" name="Chart 4"/>
        <xdr:cNvGraphicFramePr/>
      </xdr:nvGraphicFramePr>
      <xdr:xfrm>
        <a:off x="7466965" y="3619500"/>
        <a:ext cx="6249035" cy="2895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28574</xdr:colOff>
      <xdr:row>36</xdr:row>
      <xdr:rowOff>180975</xdr:rowOff>
    </xdr:from>
    <xdr:to>
      <xdr:col>10</xdr:col>
      <xdr:colOff>19049</xdr:colOff>
      <xdr:row>53</xdr:row>
      <xdr:rowOff>180975</xdr:rowOff>
    </xdr:to>
    <xdr:graphicFrame>
      <xdr:nvGraphicFramePr>
        <xdr:cNvPr id="6" name="Chart 5"/>
        <xdr:cNvGraphicFramePr/>
      </xdr:nvGraphicFramePr>
      <xdr:xfrm>
        <a:off x="713740" y="6696075"/>
        <a:ext cx="6162675" cy="30765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609599</xdr:colOff>
      <xdr:row>36</xdr:row>
      <xdr:rowOff>180974</xdr:rowOff>
    </xdr:from>
    <xdr:to>
      <xdr:col>19</xdr:col>
      <xdr:colOff>600074</xdr:colOff>
      <xdr:row>53</xdr:row>
      <xdr:rowOff>190499</xdr:rowOff>
    </xdr:to>
    <xdr:graphicFrame>
      <xdr:nvGraphicFramePr>
        <xdr:cNvPr id="7" name="Chart 6"/>
        <xdr:cNvGraphicFramePr/>
      </xdr:nvGraphicFramePr>
      <xdr:xfrm>
        <a:off x="7466965" y="6695440"/>
        <a:ext cx="6162675" cy="30772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28"/>
  <sheetViews>
    <sheetView tabSelected="1" topLeftCell="C1" workbookViewId="0">
      <selection activeCell="N7" sqref="N7"/>
    </sheetView>
  </sheetViews>
  <sheetFormatPr defaultColWidth="9" defaultRowHeight="14.25"/>
  <cols>
    <col min="1" max="1" width="10.7083333333333" style="2" customWidth="1"/>
    <col min="2" max="2" width="16.8416666666667" style="2" customWidth="1"/>
    <col min="3" max="3" width="12.7166666666667" style="2" customWidth="1"/>
    <col min="4" max="6" width="10.7083333333333" style="2" customWidth="1"/>
    <col min="7" max="7" width="11.1833333333333" style="2" customWidth="1"/>
    <col min="8" max="11" width="10.7083333333333" style="2" customWidth="1"/>
    <col min="12" max="13" width="12.625" style="2"/>
    <col min="14" max="14" width="13.75" style="2"/>
    <col min="15" max="16" width="12.625" style="2"/>
    <col min="17" max="17" width="13.75" style="2"/>
    <col min="18" max="18" width="12.625" style="2"/>
    <col min="19" max="19" width="13.75" style="2"/>
    <col min="20" max="16384" width="9.14166666666667" style="2"/>
  </cols>
  <sheetData>
    <row r="1" ht="15.75" spans="1:15">
      <c r="A1" s="3" t="s">
        <v>0</v>
      </c>
      <c r="B1" s="62" t="s">
        <v>1</v>
      </c>
      <c r="C1" s="5">
        <v>98.589</v>
      </c>
      <c r="D1" s="62" t="s">
        <v>2</v>
      </c>
      <c r="E1" s="6">
        <v>7</v>
      </c>
      <c r="F1" s="62" t="s">
        <v>3</v>
      </c>
      <c r="G1" s="7">
        <f>209/2^0.5</f>
        <v>147.785317267988</v>
      </c>
      <c r="H1" s="8"/>
      <c r="I1" s="43"/>
      <c r="J1" s="44"/>
      <c r="K1" s="45"/>
      <c r="M1" s="25" t="s">
        <v>4</v>
      </c>
      <c r="N1" s="25" t="s">
        <v>5</v>
      </c>
      <c r="O1" s="25"/>
    </row>
    <row r="2" ht="16.5" spans="1:15">
      <c r="A2" s="9"/>
      <c r="B2" s="62" t="s">
        <v>6</v>
      </c>
      <c r="C2" s="10">
        <v>16.693</v>
      </c>
      <c r="D2" s="62" t="s">
        <v>7</v>
      </c>
      <c r="E2" s="6">
        <v>33</v>
      </c>
      <c r="F2" s="62" t="s">
        <v>8</v>
      </c>
      <c r="G2" s="7">
        <v>123.9991</v>
      </c>
      <c r="H2" s="11" t="s">
        <v>9</v>
      </c>
      <c r="I2" s="7">
        <v>779.1094</v>
      </c>
      <c r="J2" s="46"/>
      <c r="K2" s="47"/>
      <c r="M2" s="25" t="s">
        <v>10</v>
      </c>
      <c r="N2" s="25">
        <v>293656</v>
      </c>
      <c r="O2" s="25"/>
    </row>
    <row r="3" ht="15.75" spans="1:15">
      <c r="A3" s="9"/>
      <c r="B3" s="63" t="s">
        <v>11</v>
      </c>
      <c r="C3" s="13"/>
      <c r="D3" s="13"/>
      <c r="E3" s="13"/>
      <c r="F3" s="14"/>
      <c r="G3" s="64" t="s">
        <v>12</v>
      </c>
      <c r="H3" s="13"/>
      <c r="I3" s="13"/>
      <c r="J3" s="13"/>
      <c r="K3" s="14"/>
      <c r="M3" s="25" t="s">
        <v>13</v>
      </c>
      <c r="N3" s="25">
        <v>31</v>
      </c>
      <c r="O3" s="25"/>
    </row>
    <row r="4" ht="15.75" spans="1:11">
      <c r="A4" s="9"/>
      <c r="B4" s="65" t="s">
        <v>14</v>
      </c>
      <c r="C4" s="17">
        <f>A28/(E1+E2)</f>
        <v>1.9212639893049</v>
      </c>
      <c r="D4" s="17"/>
      <c r="E4" s="17"/>
      <c r="F4" s="18"/>
      <c r="G4" s="66" t="s">
        <v>15</v>
      </c>
      <c r="H4" s="17">
        <f>2^0.5</f>
        <v>1.4142135623731</v>
      </c>
      <c r="I4" s="17"/>
      <c r="J4" s="17"/>
      <c r="K4" s="18"/>
    </row>
    <row r="5" ht="15.75" spans="1:19">
      <c r="A5" s="20"/>
      <c r="B5" s="67" t="s">
        <v>16</v>
      </c>
      <c r="C5" s="68" t="s">
        <v>17</v>
      </c>
      <c r="D5" s="68" t="s">
        <v>18</v>
      </c>
      <c r="E5" s="68" t="s">
        <v>19</v>
      </c>
      <c r="F5" s="69" t="s">
        <v>20</v>
      </c>
      <c r="G5" s="70" t="s">
        <v>21</v>
      </c>
      <c r="H5" s="68" t="s">
        <v>22</v>
      </c>
      <c r="I5" s="68" t="s">
        <v>23</v>
      </c>
      <c r="J5" s="68" t="s">
        <v>24</v>
      </c>
      <c r="K5" s="69" t="s">
        <v>25</v>
      </c>
      <c r="L5" s="48" t="s">
        <v>26</v>
      </c>
      <c r="M5" s="2" t="s">
        <v>27</v>
      </c>
      <c r="N5" s="2" t="s">
        <v>28</v>
      </c>
      <c r="O5" s="2" t="s">
        <v>29</v>
      </c>
      <c r="P5" s="2" t="s">
        <v>30</v>
      </c>
      <c r="Q5" s="2" t="s">
        <v>31</v>
      </c>
      <c r="R5" s="58" t="s">
        <v>32</v>
      </c>
      <c r="S5" s="59" t="s">
        <v>33</v>
      </c>
    </row>
    <row r="6" ht="15.75" spans="1:19">
      <c r="A6" s="71" t="s">
        <v>34</v>
      </c>
      <c r="B6" s="63" t="s">
        <v>35</v>
      </c>
      <c r="C6" s="72" t="s">
        <v>36</v>
      </c>
      <c r="D6" s="64" t="s">
        <v>37</v>
      </c>
      <c r="E6" s="13"/>
      <c r="F6" s="14"/>
      <c r="G6" s="64" t="s">
        <v>35</v>
      </c>
      <c r="H6" s="72" t="s">
        <v>36</v>
      </c>
      <c r="I6" s="64" t="s">
        <v>37</v>
      </c>
      <c r="J6" s="13"/>
      <c r="K6" s="14"/>
      <c r="L6" s="2" t="s">
        <v>38</v>
      </c>
      <c r="M6" s="2" t="s">
        <v>39</v>
      </c>
      <c r="N6" s="2" t="s">
        <v>39</v>
      </c>
      <c r="O6" s="2" t="s">
        <v>39</v>
      </c>
      <c r="P6" s="2" t="s">
        <v>37</v>
      </c>
      <c r="Q6" s="2" t="s">
        <v>39</v>
      </c>
      <c r="R6" s="17" t="s">
        <v>40</v>
      </c>
      <c r="S6" s="17" t="s">
        <v>40</v>
      </c>
    </row>
    <row r="7" ht="15.75" spans="1:19">
      <c r="A7" s="26">
        <f>0.1*A16</f>
        <v>12.39991</v>
      </c>
      <c r="B7" s="27">
        <f>ATAN(Q7/($E$1+$E$2))*180/PI()</f>
        <v>-86.992009063307</v>
      </c>
      <c r="C7" s="17">
        <f>$G$1/O7*1000</f>
        <v>193.876723027254</v>
      </c>
      <c r="D7" s="28">
        <f>$E$2*C7/1000</f>
        <v>6.39793185989938</v>
      </c>
      <c r="E7" s="28">
        <f>(M7)*C7/1000</f>
        <v>1.48919830564149</v>
      </c>
      <c r="F7" s="29">
        <f>N7*C7/1000</f>
        <v>149.070900782707</v>
      </c>
      <c r="G7" s="30">
        <f>180*R7/S7</f>
        <v>-88.4421023566503</v>
      </c>
      <c r="H7" s="28">
        <v>185.49</v>
      </c>
      <c r="I7" s="28">
        <v>6.1562</v>
      </c>
      <c r="J7" s="28">
        <v>1.9052</v>
      </c>
      <c r="K7" s="29">
        <v>149.04</v>
      </c>
      <c r="L7" s="7">
        <f>2*PI()*A7</f>
        <v>77.9109323223492</v>
      </c>
      <c r="M7" s="49">
        <f>L7*$C$1/1000</f>
        <v>7.68116090672809</v>
      </c>
      <c r="N7" s="50">
        <f>1/(L7*$C$2)*1000000</f>
        <v>768.895298285763</v>
      </c>
      <c r="O7" s="2">
        <f>(($E$1+$E$2)^2+Q7^2)^0.5</f>
        <v>762.264365522689</v>
      </c>
      <c r="P7" s="51">
        <f>$G$1</f>
        <v>147.785317267988</v>
      </c>
      <c r="Q7" s="2">
        <f>M7-N7</f>
        <v>-761.214137379035</v>
      </c>
      <c r="R7" s="60">
        <v>-20.407</v>
      </c>
      <c r="S7" s="60">
        <v>41.532934</v>
      </c>
    </row>
    <row r="8" ht="15.75" spans="1:19">
      <c r="A8" s="31">
        <f>A7+($A$16-$A$7)/9</f>
        <v>24.79982</v>
      </c>
      <c r="B8" s="27">
        <f t="shared" ref="B8:B25" si="0">ATAN(Q8/($E$1+$E$2))*180/PI()</f>
        <v>-83.8146522684657</v>
      </c>
      <c r="C8" s="17">
        <f>$G$1/O8*1000</f>
        <v>398.078659809435</v>
      </c>
      <c r="D8" s="28">
        <f>$E$2*C8/1000</f>
        <v>13.1365957737113</v>
      </c>
      <c r="E8" s="28">
        <f t="shared" ref="E8:E25" si="1">(M8)*C8/1000</f>
        <v>6.11541247906189</v>
      </c>
      <c r="F8" s="29">
        <f>N8*C8/1000</f>
        <v>153.040404937686</v>
      </c>
      <c r="G8" s="30">
        <f t="shared" ref="G8:G25" si="2">180*R8/S8</f>
        <v>-81.9575990365067</v>
      </c>
      <c r="H8" s="32">
        <v>399.08</v>
      </c>
      <c r="I8" s="32">
        <v>13.288</v>
      </c>
      <c r="J8" s="32">
        <v>6.803</v>
      </c>
      <c r="K8" s="52">
        <v>152</v>
      </c>
      <c r="L8" s="7">
        <f t="shared" ref="L8:L25" si="3">2*PI()*A8</f>
        <v>155.821864644698</v>
      </c>
      <c r="M8" s="49">
        <f t="shared" ref="M8:M25" si="4">L8*$C$1/1000</f>
        <v>15.3623218134562</v>
      </c>
      <c r="N8" s="50">
        <f t="shared" ref="N8:N25" si="5">1/(L8*$C$2)*1000000</f>
        <v>384.447649142882</v>
      </c>
      <c r="O8" s="2">
        <f t="shared" ref="O8:O25" si="6">(($E$1+$E$2)^2+Q8^2)^0.5</f>
        <v>371.246520320217</v>
      </c>
      <c r="P8" s="51">
        <f t="shared" ref="P8:P17" si="7">$G$1</f>
        <v>147.785317267988</v>
      </c>
      <c r="Q8" s="2">
        <f t="shared" ref="Q8:Q25" si="8">M8-N8</f>
        <v>-369.085327329425</v>
      </c>
      <c r="R8" s="60">
        <v>-9.0575049</v>
      </c>
      <c r="S8" s="60">
        <v>19.892614</v>
      </c>
    </row>
    <row r="9" ht="15.75" spans="1:19">
      <c r="A9" s="31">
        <f t="shared" ref="A9:A15" si="9">A8+($A$16-$A$7)/9</f>
        <v>37.19973</v>
      </c>
      <c r="B9" s="27">
        <f t="shared" si="0"/>
        <v>-80.2692150663026</v>
      </c>
      <c r="C9" s="17">
        <f t="shared" ref="C8:C25" si="10">$G$1/O9*1000</f>
        <v>624.46306065407</v>
      </c>
      <c r="D9" s="28">
        <f t="shared" ref="D8:D25" si="11">$E$2*C9/1000</f>
        <v>20.6072810015843</v>
      </c>
      <c r="E9" s="28">
        <f t="shared" si="1"/>
        <v>14.3898037475755</v>
      </c>
      <c r="F9" s="29">
        <f t="shared" ref="F8:F25" si="12">N9*C9/1000</f>
        <v>160.048903763351</v>
      </c>
      <c r="G9" s="30">
        <f t="shared" si="2"/>
        <v>-80.7692302202498</v>
      </c>
      <c r="H9" s="32">
        <v>610.53</v>
      </c>
      <c r="I9" s="32">
        <v>19.88</v>
      </c>
      <c r="J9" s="32">
        <v>15.304</v>
      </c>
      <c r="K9" s="52">
        <v>164.57</v>
      </c>
      <c r="L9" s="7">
        <f t="shared" si="3"/>
        <v>233.732796967048</v>
      </c>
      <c r="M9" s="49">
        <f t="shared" si="4"/>
        <v>23.0434827201843</v>
      </c>
      <c r="N9" s="50">
        <f t="shared" si="5"/>
        <v>256.298432761921</v>
      </c>
      <c r="O9" s="2">
        <f t="shared" si="6"/>
        <v>236.659822781504</v>
      </c>
      <c r="P9" s="51">
        <f t="shared" si="7"/>
        <v>147.785317267988</v>
      </c>
      <c r="Q9" s="2">
        <f t="shared" si="8"/>
        <v>-233.254950041737</v>
      </c>
      <c r="R9" s="60">
        <v>-6.0359281</v>
      </c>
      <c r="S9" s="60">
        <v>13.451497</v>
      </c>
    </row>
    <row r="10" ht="15.75" spans="1:19">
      <c r="A10" s="31">
        <f t="shared" si="9"/>
        <v>49.59964</v>
      </c>
      <c r="B10" s="27">
        <f t="shared" si="0"/>
        <v>-76.088970838678</v>
      </c>
      <c r="C10" s="17">
        <f t="shared" si="10"/>
        <v>888.244793023091</v>
      </c>
      <c r="D10" s="28">
        <f t="shared" si="11"/>
        <v>29.312078169762</v>
      </c>
      <c r="E10" s="28">
        <f t="shared" si="1"/>
        <v>27.2910047190949</v>
      </c>
      <c r="F10" s="29">
        <f t="shared" si="12"/>
        <v>170.741811270567</v>
      </c>
      <c r="G10" s="30">
        <f t="shared" si="2"/>
        <v>-75.4846247095421</v>
      </c>
      <c r="H10" s="32">
        <v>880.87</v>
      </c>
      <c r="I10" s="32">
        <v>29.528</v>
      </c>
      <c r="J10" s="32">
        <v>28.364</v>
      </c>
      <c r="K10" s="52">
        <v>168.44</v>
      </c>
      <c r="L10" s="7">
        <f t="shared" si="3"/>
        <v>311.643729289397</v>
      </c>
      <c r="M10" s="49">
        <f t="shared" si="4"/>
        <v>30.7246436269123</v>
      </c>
      <c r="N10" s="50">
        <f t="shared" si="5"/>
        <v>192.223824571441</v>
      </c>
      <c r="O10" s="2">
        <f t="shared" si="6"/>
        <v>166.37904148586</v>
      </c>
      <c r="P10" s="51">
        <f t="shared" si="7"/>
        <v>147.785317267988</v>
      </c>
      <c r="Q10" s="2">
        <f t="shared" si="8"/>
        <v>-161.499180944528</v>
      </c>
      <c r="R10" s="60">
        <v>-4.1916168</v>
      </c>
      <c r="S10" s="60">
        <v>9.9952941</v>
      </c>
    </row>
    <row r="11" ht="15.75" spans="1:19">
      <c r="A11" s="31">
        <f t="shared" si="9"/>
        <v>61.99955</v>
      </c>
      <c r="B11" s="27">
        <f t="shared" si="0"/>
        <v>-70.878527742014</v>
      </c>
      <c r="C11" s="17">
        <f t="shared" si="10"/>
        <v>1210.25832293398</v>
      </c>
      <c r="D11" s="28">
        <f t="shared" si="11"/>
        <v>39.9385246568213</v>
      </c>
      <c r="E11" s="28">
        <f t="shared" si="1"/>
        <v>46.4809445858139</v>
      </c>
      <c r="F11" s="29">
        <f t="shared" si="12"/>
        <v>186.11238684303</v>
      </c>
      <c r="G11" s="30">
        <f t="shared" si="2"/>
        <v>-70.961538354374</v>
      </c>
      <c r="H11" s="32">
        <v>1177</v>
      </c>
      <c r="I11" s="32">
        <v>39.51</v>
      </c>
      <c r="J11" s="32">
        <v>47.209</v>
      </c>
      <c r="K11" s="52">
        <v>183.06</v>
      </c>
      <c r="L11" s="7">
        <f t="shared" si="3"/>
        <v>389.554661611746</v>
      </c>
      <c r="M11" s="49">
        <f t="shared" si="4"/>
        <v>38.4058045336404</v>
      </c>
      <c r="N11" s="50">
        <f t="shared" si="5"/>
        <v>153.779059657153</v>
      </c>
      <c r="O11" s="2">
        <f t="shared" si="6"/>
        <v>122.110556455185</v>
      </c>
      <c r="P11" s="51">
        <f t="shared" si="7"/>
        <v>147.785317267988</v>
      </c>
      <c r="Q11" s="2">
        <f t="shared" si="8"/>
        <v>-115.373255123512</v>
      </c>
      <c r="R11" s="60">
        <v>-3.1835294</v>
      </c>
      <c r="S11" s="60">
        <v>8.0752941</v>
      </c>
    </row>
    <row r="12" ht="15.75" spans="1:19">
      <c r="A12" s="31">
        <f t="shared" si="9"/>
        <v>74.39946</v>
      </c>
      <c r="B12" s="27">
        <f t="shared" si="0"/>
        <v>-64.0137830846662</v>
      </c>
      <c r="C12" s="17">
        <f t="shared" si="10"/>
        <v>1618.82159670649</v>
      </c>
      <c r="D12" s="28">
        <f t="shared" si="11"/>
        <v>53.4211126913142</v>
      </c>
      <c r="E12" s="28">
        <f t="shared" si="1"/>
        <v>74.6065749815342</v>
      </c>
      <c r="F12" s="29">
        <f t="shared" si="12"/>
        <v>207.450719078511</v>
      </c>
      <c r="G12" s="30">
        <f t="shared" si="2"/>
        <v>-64.2519686163639</v>
      </c>
      <c r="H12" s="32">
        <v>1576.2</v>
      </c>
      <c r="I12" s="32">
        <v>52.752</v>
      </c>
      <c r="J12" s="32">
        <v>74.332</v>
      </c>
      <c r="K12" s="52">
        <v>204.16</v>
      </c>
      <c r="L12" s="7">
        <f t="shared" si="3"/>
        <v>467.465593934095</v>
      </c>
      <c r="M12" s="49">
        <f t="shared" si="4"/>
        <v>46.0869654403685</v>
      </c>
      <c r="N12" s="50">
        <f t="shared" si="5"/>
        <v>128.14921638096</v>
      </c>
      <c r="O12" s="2">
        <f t="shared" si="6"/>
        <v>91.2919110843709</v>
      </c>
      <c r="P12" s="51">
        <f t="shared" si="7"/>
        <v>147.785317267988</v>
      </c>
      <c r="Q12" s="2">
        <f t="shared" si="8"/>
        <v>-82.062250940592</v>
      </c>
      <c r="R12" s="60">
        <v>-2.4</v>
      </c>
      <c r="S12" s="60">
        <v>6.7235294</v>
      </c>
    </row>
    <row r="13" ht="15.75" spans="1:19">
      <c r="A13" s="31">
        <f t="shared" si="9"/>
        <v>86.79937</v>
      </c>
      <c r="B13" s="27">
        <f t="shared" si="0"/>
        <v>-54.4981293195894</v>
      </c>
      <c r="C13" s="17">
        <f t="shared" si="10"/>
        <v>2145.58246771886</v>
      </c>
      <c r="D13" s="28">
        <f t="shared" si="11"/>
        <v>70.8042214347224</v>
      </c>
      <c r="E13" s="28">
        <f t="shared" si="1"/>
        <v>115.363949212423</v>
      </c>
      <c r="F13" s="29">
        <f t="shared" si="12"/>
        <v>235.675467359057</v>
      </c>
      <c r="G13" s="30">
        <f t="shared" si="2"/>
        <v>-53.4096273263242</v>
      </c>
      <c r="H13" s="32">
        <v>2100.3</v>
      </c>
      <c r="I13" s="32">
        <v>70.354</v>
      </c>
      <c r="J13" s="32">
        <v>118.29</v>
      </c>
      <c r="K13" s="52">
        <v>235.94</v>
      </c>
      <c r="L13" s="7">
        <f t="shared" si="3"/>
        <v>545.376526256445</v>
      </c>
      <c r="M13" s="49">
        <f t="shared" si="4"/>
        <v>53.7681263470966</v>
      </c>
      <c r="N13" s="50">
        <f t="shared" si="5"/>
        <v>109.842185469395</v>
      </c>
      <c r="O13" s="2">
        <f t="shared" si="6"/>
        <v>68.8788799738424</v>
      </c>
      <c r="P13" s="51">
        <f t="shared" si="7"/>
        <v>147.785317267988</v>
      </c>
      <c r="Q13" s="2">
        <f t="shared" si="8"/>
        <v>-56.0740591222981</v>
      </c>
      <c r="R13" s="60">
        <v>-1.7058824</v>
      </c>
      <c r="S13" s="60">
        <v>5.7491289</v>
      </c>
    </row>
    <row r="14" ht="15.75" spans="1:19">
      <c r="A14" s="31">
        <f t="shared" si="9"/>
        <v>99.19928</v>
      </c>
      <c r="B14" s="27">
        <f t="shared" si="0"/>
        <v>-40.91107703069</v>
      </c>
      <c r="C14" s="17">
        <f t="shared" si="10"/>
        <v>2792.13339446644</v>
      </c>
      <c r="D14" s="28">
        <f t="shared" si="11"/>
        <v>92.1404020173925</v>
      </c>
      <c r="E14" s="28">
        <f t="shared" si="1"/>
        <v>171.574607007565</v>
      </c>
      <c r="F14" s="29">
        <f t="shared" si="12"/>
        <v>268.357279898989</v>
      </c>
      <c r="G14" s="30">
        <f t="shared" si="2"/>
        <v>-40.3738331788803</v>
      </c>
      <c r="H14" s="32">
        <v>2756.3</v>
      </c>
      <c r="I14" s="32">
        <v>92.247</v>
      </c>
      <c r="J14" s="32">
        <v>171.23</v>
      </c>
      <c r="K14" s="52">
        <v>263.93</v>
      </c>
      <c r="L14" s="7">
        <f t="shared" si="3"/>
        <v>623.287458578794</v>
      </c>
      <c r="M14" s="49">
        <f t="shared" si="4"/>
        <v>61.4492872538247</v>
      </c>
      <c r="N14" s="50">
        <f t="shared" si="5"/>
        <v>96.1119122857204</v>
      </c>
      <c r="O14" s="2">
        <f t="shared" si="6"/>
        <v>52.9291750748281</v>
      </c>
      <c r="P14" s="51">
        <f t="shared" si="7"/>
        <v>147.785317267988</v>
      </c>
      <c r="Q14" s="2">
        <f t="shared" si="8"/>
        <v>-34.6626250318957</v>
      </c>
      <c r="R14" s="60">
        <v>-1.1294118</v>
      </c>
      <c r="S14" s="60">
        <v>5.0352941</v>
      </c>
    </row>
    <row r="15" ht="15.75" spans="1:19">
      <c r="A15" s="31">
        <f t="shared" si="9"/>
        <v>111.59919</v>
      </c>
      <c r="B15" s="27">
        <f t="shared" si="0"/>
        <v>-22.17379801068</v>
      </c>
      <c r="C15" s="17">
        <f t="shared" si="10"/>
        <v>3421.38999377822</v>
      </c>
      <c r="D15" s="28">
        <f t="shared" si="11"/>
        <v>112.905869794681</v>
      </c>
      <c r="E15" s="28">
        <f t="shared" si="1"/>
        <v>236.522223601919</v>
      </c>
      <c r="F15" s="29">
        <f t="shared" si="12"/>
        <v>292.298964424225</v>
      </c>
      <c r="G15" s="30">
        <f t="shared" si="2"/>
        <v>-19.6875001387354</v>
      </c>
      <c r="H15" s="33">
        <v>3398</v>
      </c>
      <c r="I15" s="33">
        <v>113.89</v>
      </c>
      <c r="J15" s="33">
        <v>237.98</v>
      </c>
      <c r="K15" s="53">
        <v>283.42</v>
      </c>
      <c r="L15" s="7">
        <f t="shared" si="3"/>
        <v>701.198390901143</v>
      </c>
      <c r="M15" s="49">
        <f t="shared" si="4"/>
        <v>69.1304481605528</v>
      </c>
      <c r="N15" s="50">
        <f t="shared" si="5"/>
        <v>85.4328109206403</v>
      </c>
      <c r="O15" s="2">
        <f t="shared" si="6"/>
        <v>43.1945254813789</v>
      </c>
      <c r="P15" s="51">
        <f t="shared" si="7"/>
        <v>147.785317267988</v>
      </c>
      <c r="Q15" s="2">
        <f t="shared" si="8"/>
        <v>-16.3023627600876</v>
      </c>
      <c r="R15" s="60">
        <v>-0.48780488</v>
      </c>
      <c r="S15" s="60">
        <v>4.4599303</v>
      </c>
    </row>
    <row r="16" s="1" customFormat="1" ht="15.75" spans="1:19">
      <c r="A16" s="34">
        <f>G2</f>
        <v>123.9991</v>
      </c>
      <c r="B16" s="35">
        <f t="shared" si="0"/>
        <v>-0.111613127784674</v>
      </c>
      <c r="C16" s="36">
        <f t="shared" si="10"/>
        <v>3694.62592156349</v>
      </c>
      <c r="D16" s="37">
        <f t="shared" si="11"/>
        <v>121.922655411595</v>
      </c>
      <c r="E16" s="37">
        <f t="shared" si="1"/>
        <v>283.790161936977</v>
      </c>
      <c r="F16" s="38">
        <f t="shared" si="12"/>
        <v>284.078050001487</v>
      </c>
      <c r="G16" s="39">
        <f t="shared" si="2"/>
        <v>1.60553752002769</v>
      </c>
      <c r="H16" s="40">
        <v>3653</v>
      </c>
      <c r="I16" s="40">
        <v>121.36</v>
      </c>
      <c r="J16" s="40">
        <v>280.12</v>
      </c>
      <c r="K16" s="54">
        <v>275.01</v>
      </c>
      <c r="L16" s="55">
        <f t="shared" si="3"/>
        <v>779.109323223492</v>
      </c>
      <c r="M16" s="56">
        <f t="shared" si="4"/>
        <v>76.8116090672809</v>
      </c>
      <c r="N16" s="50">
        <f t="shared" si="5"/>
        <v>76.8895298285763</v>
      </c>
      <c r="O16" s="1">
        <f t="shared" si="6"/>
        <v>40.000075895491</v>
      </c>
      <c r="P16" s="51">
        <f t="shared" si="7"/>
        <v>147.785317267988</v>
      </c>
      <c r="Q16" s="1">
        <f t="shared" si="8"/>
        <v>-0.0779207612954451</v>
      </c>
      <c r="R16" s="61">
        <v>0.035772358</v>
      </c>
      <c r="S16" s="61">
        <v>4.0105101</v>
      </c>
    </row>
    <row r="17" ht="15.75" spans="1:19">
      <c r="A17" s="26">
        <f>A16+($A$25-$A$16)/9</f>
        <v>137.776777777778</v>
      </c>
      <c r="B17" s="27">
        <f t="shared" si="0"/>
        <v>21.9810420185465</v>
      </c>
      <c r="C17" s="17">
        <f t="shared" si="10"/>
        <v>3426.06176330453</v>
      </c>
      <c r="D17" s="28">
        <f t="shared" si="11"/>
        <v>113.060038189049</v>
      </c>
      <c r="E17" s="28">
        <f t="shared" si="1"/>
        <v>292.401463114786</v>
      </c>
      <c r="F17" s="29">
        <f t="shared" si="12"/>
        <v>237.085450329733</v>
      </c>
      <c r="G17" s="30">
        <f t="shared" si="2"/>
        <v>24.4660193395645</v>
      </c>
      <c r="H17" s="28">
        <v>3231</v>
      </c>
      <c r="I17" s="28">
        <v>111.43</v>
      </c>
      <c r="J17" s="28">
        <v>284.42</v>
      </c>
      <c r="K17" s="29">
        <v>225.88</v>
      </c>
      <c r="L17" s="7">
        <f t="shared" si="3"/>
        <v>865.677025803882</v>
      </c>
      <c r="M17" s="49">
        <f t="shared" si="4"/>
        <v>85.3462322969789</v>
      </c>
      <c r="N17" s="50">
        <f t="shared" si="5"/>
        <v>69.2005768457186</v>
      </c>
      <c r="O17" s="2">
        <f t="shared" si="6"/>
        <v>43.1356255310018</v>
      </c>
      <c r="P17" s="51">
        <f t="shared" si="7"/>
        <v>147.785317267988</v>
      </c>
      <c r="Q17" s="2">
        <f t="shared" si="8"/>
        <v>16.1456554512603</v>
      </c>
      <c r="R17" s="60">
        <v>0.48780488</v>
      </c>
      <c r="S17" s="60">
        <v>3.5888502</v>
      </c>
    </row>
    <row r="18" ht="15.75" spans="1:19">
      <c r="A18" s="31">
        <f t="shared" ref="A18:A24" si="13">A17+($A$25-$A$16)/9</f>
        <v>151.554455555556</v>
      </c>
      <c r="B18" s="27">
        <f t="shared" si="0"/>
        <v>37.749938297559</v>
      </c>
      <c r="C18" s="17">
        <f t="shared" si="10"/>
        <v>2921.31017378786</v>
      </c>
      <c r="D18" s="28">
        <f t="shared" si="11"/>
        <v>96.4032357349994</v>
      </c>
      <c r="E18" s="28">
        <f t="shared" si="1"/>
        <v>274.255098373989</v>
      </c>
      <c r="F18" s="29">
        <f t="shared" si="12"/>
        <v>183.778499246714</v>
      </c>
      <c r="G18" s="30">
        <f t="shared" si="2"/>
        <v>39.6330275831405</v>
      </c>
      <c r="H18" s="32">
        <v>2796</v>
      </c>
      <c r="I18" s="32">
        <v>93.291</v>
      </c>
      <c r="J18" s="32">
        <v>268.35</v>
      </c>
      <c r="K18" s="52">
        <v>175.59</v>
      </c>
      <c r="L18" s="7">
        <f t="shared" si="3"/>
        <v>952.244728384271</v>
      </c>
      <c r="M18" s="49">
        <f t="shared" si="4"/>
        <v>93.8808555266769</v>
      </c>
      <c r="N18" s="50">
        <f t="shared" si="5"/>
        <v>62.9096153142895</v>
      </c>
      <c r="O18" s="2">
        <f t="shared" si="6"/>
        <v>50.5887113919044</v>
      </c>
      <c r="P18" s="51">
        <f t="shared" ref="P18:P25" si="14">$G$1</f>
        <v>147.785317267988</v>
      </c>
      <c r="Q18" s="2">
        <f t="shared" si="8"/>
        <v>30.9712402123874</v>
      </c>
      <c r="R18" s="60">
        <v>0.72473868</v>
      </c>
      <c r="S18" s="60">
        <v>3.2915215</v>
      </c>
    </row>
    <row r="19" ht="15.75" spans="1:19">
      <c r="A19" s="31">
        <f t="shared" si="13"/>
        <v>165.332133333333</v>
      </c>
      <c r="B19" s="27">
        <f t="shared" si="0"/>
        <v>48.2068501558039</v>
      </c>
      <c r="C19" s="17">
        <f t="shared" si="10"/>
        <v>2462.26350381802</v>
      </c>
      <c r="D19" s="28">
        <f t="shared" si="11"/>
        <v>81.2546956259947</v>
      </c>
      <c r="E19" s="28">
        <f t="shared" si="1"/>
        <v>252.173895567869</v>
      </c>
      <c r="F19" s="29">
        <f t="shared" si="12"/>
        <v>141.991712341973</v>
      </c>
      <c r="G19" s="30">
        <f t="shared" si="2"/>
        <v>47.4999993113426</v>
      </c>
      <c r="H19" s="32">
        <v>2371</v>
      </c>
      <c r="I19" s="32">
        <v>79.335</v>
      </c>
      <c r="J19" s="32">
        <v>247.43</v>
      </c>
      <c r="K19" s="52">
        <v>137.33</v>
      </c>
      <c r="L19" s="7">
        <f t="shared" si="3"/>
        <v>1038.81243096465</v>
      </c>
      <c r="M19" s="49">
        <f t="shared" si="4"/>
        <v>102.415478756374</v>
      </c>
      <c r="N19" s="50">
        <f t="shared" si="5"/>
        <v>57.6671473714324</v>
      </c>
      <c r="O19" s="2">
        <f t="shared" si="6"/>
        <v>60.0201063122732</v>
      </c>
      <c r="P19" s="51">
        <f t="shared" si="14"/>
        <v>147.785317267988</v>
      </c>
      <c r="Q19" s="2">
        <f t="shared" si="8"/>
        <v>44.7483313849419</v>
      </c>
      <c r="R19" s="60">
        <v>0.80470588</v>
      </c>
      <c r="S19" s="60">
        <v>3.0494118</v>
      </c>
    </row>
    <row r="20" ht="15.75" spans="1:19">
      <c r="A20" s="31">
        <f t="shared" si="13"/>
        <v>179.109811111111</v>
      </c>
      <c r="B20" s="27">
        <f t="shared" si="0"/>
        <v>55.277497605172</v>
      </c>
      <c r="C20" s="17">
        <f t="shared" si="10"/>
        <v>2104.47167082067</v>
      </c>
      <c r="D20" s="28">
        <f t="shared" si="11"/>
        <v>69.4475651370821</v>
      </c>
      <c r="E20" s="28">
        <f t="shared" si="1"/>
        <v>233.491346504353</v>
      </c>
      <c r="F20" s="29">
        <f t="shared" si="12"/>
        <v>112.023579674049</v>
      </c>
      <c r="G20" s="30">
        <f t="shared" si="2"/>
        <v>55.3846157328175</v>
      </c>
      <c r="H20" s="32">
        <v>2017.8</v>
      </c>
      <c r="I20" s="32">
        <v>67.414</v>
      </c>
      <c r="J20" s="32">
        <v>229.03</v>
      </c>
      <c r="K20" s="52">
        <v>108.04</v>
      </c>
      <c r="L20" s="7">
        <f t="shared" si="3"/>
        <v>1125.38013354504</v>
      </c>
      <c r="M20" s="49">
        <f t="shared" si="4"/>
        <v>110.950101986072</v>
      </c>
      <c r="N20" s="50">
        <f t="shared" si="5"/>
        <v>53.2312129582452</v>
      </c>
      <c r="O20" s="2">
        <f t="shared" si="6"/>
        <v>70.2244270222735</v>
      </c>
      <c r="P20" s="51">
        <f t="shared" si="14"/>
        <v>147.785317267988</v>
      </c>
      <c r="Q20" s="2">
        <f t="shared" si="8"/>
        <v>57.7188890278271</v>
      </c>
      <c r="R20" s="60">
        <v>0.85647059</v>
      </c>
      <c r="S20" s="60">
        <v>2.7835294</v>
      </c>
    </row>
    <row r="21" ht="15.75" spans="1:19">
      <c r="A21" s="31">
        <f t="shared" si="13"/>
        <v>192.887488888889</v>
      </c>
      <c r="B21" s="27">
        <f t="shared" si="0"/>
        <v>60.2747608636607</v>
      </c>
      <c r="C21" s="17">
        <f t="shared" si="10"/>
        <v>1831.95143984787</v>
      </c>
      <c r="D21" s="28">
        <f t="shared" si="11"/>
        <v>60.4543975149797</v>
      </c>
      <c r="E21" s="28">
        <f t="shared" si="1"/>
        <v>218.890214398857</v>
      </c>
      <c r="F21" s="29">
        <f t="shared" si="12"/>
        <v>90.5514974220125</v>
      </c>
      <c r="G21" s="30">
        <f t="shared" si="2"/>
        <v>61.3043411478026</v>
      </c>
      <c r="H21" s="32">
        <v>1741</v>
      </c>
      <c r="I21" s="32">
        <v>59.135</v>
      </c>
      <c r="J21" s="32">
        <v>212.13</v>
      </c>
      <c r="K21" s="52">
        <v>86.302</v>
      </c>
      <c r="L21" s="7">
        <f t="shared" si="3"/>
        <v>1211.94783612543</v>
      </c>
      <c r="M21" s="49">
        <f t="shared" si="4"/>
        <v>119.48472521577</v>
      </c>
      <c r="N21" s="50">
        <f t="shared" si="5"/>
        <v>49.4289834612276</v>
      </c>
      <c r="O21" s="2">
        <f t="shared" si="6"/>
        <v>80.6709796195582</v>
      </c>
      <c r="P21" s="51">
        <f t="shared" si="14"/>
        <v>147.785317267988</v>
      </c>
      <c r="Q21" s="2">
        <f t="shared" si="8"/>
        <v>70.0557417545427</v>
      </c>
      <c r="R21" s="60">
        <v>0.8847058</v>
      </c>
      <c r="S21" s="60">
        <v>2.5976471</v>
      </c>
    </row>
    <row r="22" ht="15.75" spans="1:19">
      <c r="A22" s="31">
        <f t="shared" si="13"/>
        <v>206.665166666667</v>
      </c>
      <c r="B22" s="27">
        <f t="shared" si="0"/>
        <v>63.9651295163282</v>
      </c>
      <c r="C22" s="17">
        <f t="shared" si="10"/>
        <v>1621.64117752559</v>
      </c>
      <c r="D22" s="28">
        <f t="shared" si="11"/>
        <v>53.5141588583445</v>
      </c>
      <c r="E22" s="28">
        <f t="shared" si="1"/>
        <v>207.601446959168</v>
      </c>
      <c r="F22" s="29">
        <f t="shared" si="12"/>
        <v>74.8123366143607</v>
      </c>
      <c r="G22" s="30">
        <f t="shared" si="2"/>
        <v>65.294118</v>
      </c>
      <c r="H22" s="32">
        <v>1554.4</v>
      </c>
      <c r="I22" s="32">
        <v>52.09</v>
      </c>
      <c r="J22" s="32">
        <v>201.97</v>
      </c>
      <c r="K22" s="52">
        <v>71.615</v>
      </c>
      <c r="L22" s="7">
        <f t="shared" si="3"/>
        <v>1298.51553870582</v>
      </c>
      <c r="M22" s="49">
        <f t="shared" si="4"/>
        <v>128.019348445468</v>
      </c>
      <c r="N22" s="50">
        <f t="shared" si="5"/>
        <v>46.1337178971457</v>
      </c>
      <c r="O22" s="2">
        <f t="shared" si="6"/>
        <v>91.1331799637014</v>
      </c>
      <c r="P22" s="51">
        <f t="shared" si="14"/>
        <v>147.785317267988</v>
      </c>
      <c r="Q22" s="2">
        <f t="shared" si="8"/>
        <v>81.8856305483226</v>
      </c>
      <c r="R22" s="60">
        <v>0.87058824</v>
      </c>
      <c r="S22" s="60">
        <v>2.4</v>
      </c>
    </row>
    <row r="23" ht="15.75" spans="1:19">
      <c r="A23" s="31">
        <f t="shared" si="13"/>
        <v>220.442844444444</v>
      </c>
      <c r="B23" s="27">
        <f t="shared" si="0"/>
        <v>66.7948014142874</v>
      </c>
      <c r="C23" s="17">
        <f t="shared" si="10"/>
        <v>1455.77886171195</v>
      </c>
      <c r="D23" s="28">
        <f t="shared" si="11"/>
        <v>48.0407024364943</v>
      </c>
      <c r="E23" s="28">
        <f t="shared" si="1"/>
        <v>198.792385447519</v>
      </c>
      <c r="F23" s="29">
        <f t="shared" si="12"/>
        <v>62.9629606189193</v>
      </c>
      <c r="G23" s="30">
        <f t="shared" si="2"/>
        <v>67.9591826538942</v>
      </c>
      <c r="H23" s="32">
        <v>1397.9</v>
      </c>
      <c r="I23" s="32">
        <v>47.014</v>
      </c>
      <c r="J23" s="32">
        <v>193.86</v>
      </c>
      <c r="K23" s="52">
        <v>60.549</v>
      </c>
      <c r="L23" s="7">
        <f t="shared" si="3"/>
        <v>1385.08324128621</v>
      </c>
      <c r="M23" s="49">
        <f t="shared" si="4"/>
        <v>136.553971675166</v>
      </c>
      <c r="N23" s="50">
        <f t="shared" si="5"/>
        <v>43.2503605285743</v>
      </c>
      <c r="O23" s="2">
        <f t="shared" si="6"/>
        <v>101.516323086459</v>
      </c>
      <c r="P23" s="51">
        <f t="shared" si="14"/>
        <v>147.785317267988</v>
      </c>
      <c r="Q23" s="2">
        <f t="shared" si="8"/>
        <v>93.3036111465915</v>
      </c>
      <c r="R23" s="60">
        <v>0.87058824</v>
      </c>
      <c r="S23" s="60">
        <v>2.3058824</v>
      </c>
    </row>
    <row r="24" ht="15.75" spans="1:19">
      <c r="A24" s="31">
        <f t="shared" si="13"/>
        <v>234.220522222222</v>
      </c>
      <c r="B24" s="27">
        <f t="shared" si="0"/>
        <v>69.0328446954012</v>
      </c>
      <c r="C24" s="17">
        <f t="shared" si="10"/>
        <v>1322.06054214671</v>
      </c>
      <c r="D24" s="28">
        <f t="shared" si="11"/>
        <v>43.6279978908414</v>
      </c>
      <c r="E24" s="28">
        <f t="shared" si="1"/>
        <v>191.815906439229</v>
      </c>
      <c r="F24" s="29">
        <f t="shared" si="12"/>
        <v>53.8160894950094</v>
      </c>
      <c r="G24" s="30">
        <f t="shared" si="2"/>
        <v>70.3255810604188</v>
      </c>
      <c r="H24" s="32">
        <v>1265.5</v>
      </c>
      <c r="I24" s="32">
        <v>42.439</v>
      </c>
      <c r="J24" s="32">
        <v>188.41</v>
      </c>
      <c r="K24" s="52">
        <v>52.092</v>
      </c>
      <c r="L24" s="7">
        <f t="shared" si="3"/>
        <v>1471.6509438666</v>
      </c>
      <c r="M24" s="49">
        <f t="shared" si="4"/>
        <v>145.088594904864</v>
      </c>
      <c r="N24" s="50">
        <f t="shared" si="5"/>
        <v>40.7062216739522</v>
      </c>
      <c r="O24" s="2">
        <f t="shared" si="6"/>
        <v>111.784076868386</v>
      </c>
      <c r="P24" s="51">
        <f t="shared" si="14"/>
        <v>147.785317267988</v>
      </c>
      <c r="Q24" s="2">
        <f t="shared" si="8"/>
        <v>104.382373230912</v>
      </c>
      <c r="R24" s="60">
        <v>0.83011765</v>
      </c>
      <c r="S24" s="60">
        <v>2.1247059</v>
      </c>
    </row>
    <row r="25" ht="15.75" spans="1:19">
      <c r="A25" s="41">
        <f>2*A16</f>
        <v>247.9982</v>
      </c>
      <c r="B25" s="27">
        <f t="shared" si="0"/>
        <v>70.8485413334947</v>
      </c>
      <c r="C25" s="17">
        <f t="shared" si="10"/>
        <v>1212.08510033568</v>
      </c>
      <c r="D25" s="28">
        <f t="shared" si="11"/>
        <v>39.9988083110774</v>
      </c>
      <c r="E25" s="28">
        <f t="shared" si="1"/>
        <v>186.204413766521</v>
      </c>
      <c r="F25" s="29">
        <f t="shared" si="12"/>
        <v>46.5983267385166</v>
      </c>
      <c r="G25" s="30">
        <f t="shared" si="2"/>
        <v>72.3167135820126</v>
      </c>
      <c r="H25" s="42">
        <v>1185.5</v>
      </c>
      <c r="I25" s="42">
        <v>38.964</v>
      </c>
      <c r="J25" s="42">
        <v>182.42</v>
      </c>
      <c r="K25" s="57">
        <v>44.653</v>
      </c>
      <c r="L25" s="7">
        <f t="shared" si="3"/>
        <v>1558.21864644698</v>
      </c>
      <c r="M25" s="49">
        <f t="shared" si="4"/>
        <v>153.623218134562</v>
      </c>
      <c r="N25" s="50">
        <f t="shared" si="5"/>
        <v>38.4447649142882</v>
      </c>
      <c r="O25" s="2">
        <f t="shared" si="6"/>
        <v>121.926519208147</v>
      </c>
      <c r="P25" s="51">
        <f t="shared" si="14"/>
        <v>147.785317267988</v>
      </c>
      <c r="Q25" s="2">
        <f t="shared" si="8"/>
        <v>115.178453220274</v>
      </c>
      <c r="R25" s="60">
        <v>0.80588235</v>
      </c>
      <c r="S25" s="60">
        <v>2.0058824</v>
      </c>
    </row>
    <row r="26" ht="15"/>
    <row r="27" spans="1:1">
      <c r="A27" s="2" t="s">
        <v>41</v>
      </c>
    </row>
    <row r="28" spans="1:1">
      <c r="A28" s="2">
        <f>(C1/C2/1000*1000000)^0.5</f>
        <v>76.8505595721959</v>
      </c>
    </row>
  </sheetData>
  <mergeCells count="8">
    <mergeCell ref="N1:O1"/>
    <mergeCell ref="N2:O2"/>
    <mergeCell ref="B3:F3"/>
    <mergeCell ref="G3:K3"/>
    <mergeCell ref="N3:O3"/>
    <mergeCell ref="D6:F6"/>
    <mergeCell ref="I6:K6"/>
    <mergeCell ref="A1:A5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zoomScale="70" zoomScaleNormal="70" workbookViewId="0">
      <selection activeCell="Y24" sqref="Y24"/>
    </sheetView>
  </sheetViews>
  <sheetFormatPr defaultColWidth="9" defaultRowHeight="14.25"/>
  <sheetData/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Calculations</vt:lpstr>
      <vt:lpstr>Plots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artur</dc:creator>
  <cp:lastModifiedBy>微光</cp:lastModifiedBy>
  <dcterms:created xsi:type="dcterms:W3CDTF">2020-09-28T09:22:00Z</dcterms:created>
  <dcterms:modified xsi:type="dcterms:W3CDTF">2020-09-30T12:57:52Z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2052-11.3.0.9221</vt:lpwstr>
  </property>
</Properties>
</file>