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activeTab="1"/>
  </bookViews>
  <sheets>
    <sheet name="series" sheetId="1" r:id="rId1"/>
    <sheet name="parallel" sheetId="2" r:id="rId2"/>
  </sheets>
  <calcPr calcId="144525"/>
</workbook>
</file>

<file path=xl/sharedStrings.xml><?xml version="1.0" encoding="utf-8"?>
<sst xmlns="http://schemas.openxmlformats.org/spreadsheetml/2006/main" count="29" uniqueCount="24">
  <si>
    <t>L</t>
  </si>
  <si>
    <t>C</t>
  </si>
  <si>
    <t>R</t>
  </si>
  <si>
    <t>U</t>
  </si>
  <si>
    <t>U0</t>
  </si>
  <si>
    <t>ω</t>
  </si>
  <si>
    <t>group delay</t>
  </si>
  <si>
    <t>R1</t>
  </si>
  <si>
    <t>RC</t>
  </si>
  <si>
    <t>RL</t>
  </si>
  <si>
    <t>UM</t>
  </si>
  <si>
    <t>c1</t>
  </si>
  <si>
    <t>c2</t>
  </si>
  <si>
    <t>c3</t>
  </si>
  <si>
    <t>b1</t>
  </si>
  <si>
    <t>b2</t>
  </si>
  <si>
    <t>b3</t>
  </si>
  <si>
    <t>D1</t>
  </si>
  <si>
    <t>D2</t>
  </si>
  <si>
    <t>E1</t>
  </si>
  <si>
    <t>E2</t>
  </si>
  <si>
    <t>E1'</t>
  </si>
  <si>
    <t>E2'</t>
  </si>
  <si>
    <t>GROUP DELAY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</si>
</sst>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8" borderId="8" applyNumberFormat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Group delay of series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series!$A$4:$A$22</c:f>
              <c:numCache>
                <c:formatCode>0.00</c:formatCode>
                <c:ptCount val="19"/>
                <c:pt idx="0" c:formatCode="0.00">
                  <c:v>77.9504402846118</c:v>
                </c:pt>
                <c:pt idx="1" c:formatCode="0.00">
                  <c:v>155.900880569224</c:v>
                </c:pt>
                <c:pt idx="2" c:formatCode="0.00">
                  <c:v>233.851320853835</c:v>
                </c:pt>
                <c:pt idx="3" c:formatCode="0.00">
                  <c:v>311.801761138447</c:v>
                </c:pt>
                <c:pt idx="4" c:formatCode="0.00">
                  <c:v>389.752201423059</c:v>
                </c:pt>
                <c:pt idx="5" c:formatCode="0.00">
                  <c:v>467.702641707671</c:v>
                </c:pt>
                <c:pt idx="6" c:formatCode="0.00">
                  <c:v>545.653081992283</c:v>
                </c:pt>
                <c:pt idx="7" c:formatCode="0.00">
                  <c:v>623.603522276894</c:v>
                </c:pt>
                <c:pt idx="8" c:formatCode="0.00">
                  <c:v>701.553962561506</c:v>
                </c:pt>
                <c:pt idx="9" c:formatCode="0.00">
                  <c:v>779.504402846118</c:v>
                </c:pt>
                <c:pt idx="10" c:formatCode="0.00">
                  <c:v>866.116003162353</c:v>
                </c:pt>
                <c:pt idx="11" c:formatCode="0.00">
                  <c:v>952.727603478589</c:v>
                </c:pt>
                <c:pt idx="12" c:formatCode="0.00">
                  <c:v>1039.33920379482</c:v>
                </c:pt>
                <c:pt idx="13" c:formatCode="0.00">
                  <c:v>1125.95080411106</c:v>
                </c:pt>
                <c:pt idx="14" c:formatCode="0.00">
                  <c:v>1212.5624044273</c:v>
                </c:pt>
                <c:pt idx="15" c:formatCode="0.00">
                  <c:v>1299.17400474353</c:v>
                </c:pt>
                <c:pt idx="16" c:formatCode="0.00">
                  <c:v>1385.78560505977</c:v>
                </c:pt>
                <c:pt idx="17" c:formatCode="0.00">
                  <c:v>1472.397205376</c:v>
                </c:pt>
                <c:pt idx="18" c:formatCode="0.00">
                  <c:v>1559.00880569224</c:v>
                </c:pt>
              </c:numCache>
            </c:numRef>
          </c:cat>
          <c:val>
            <c:numRef>
              <c:f>series!$B$4:$B$22</c:f>
              <c:numCache>
                <c:formatCode>General</c:formatCode>
                <c:ptCount val="19"/>
                <c:pt idx="0">
                  <c:v>8.61032169264896e-8</c:v>
                </c:pt>
                <c:pt idx="1">
                  <c:v>2.47426834865193e-8</c:v>
                </c:pt>
                <c:pt idx="2">
                  <c:v>1.07939906228759e-8</c:v>
                </c:pt>
                <c:pt idx="3">
                  <c:v>5.67466619948441e-9</c:v>
                </c:pt>
                <c:pt idx="4">
                  <c:v>3.2612165570753e-9</c:v>
                </c:pt>
                <c:pt idx="5">
                  <c:v>1.9382999946526e-9</c:v>
                </c:pt>
                <c:pt idx="6">
                  <c:v>1.1365274410608e-9</c:v>
                </c:pt>
                <c:pt idx="7">
                  <c:v>6.14486868404418e-10</c:v>
                </c:pt>
                <c:pt idx="8">
                  <c:v>2.55819835245222e-10</c:v>
                </c:pt>
                <c:pt idx="9">
                  <c:v>-1.1116976804657e-12</c:v>
                </c:pt>
                <c:pt idx="10">
                  <c:v>-2.09458409428493e-10</c:v>
                </c:pt>
                <c:pt idx="11">
                  <c:v>-3.63745293032455e-10</c:v>
                </c:pt>
                <c:pt idx="12">
                  <c:v>-4.81169376211344e-10</c:v>
                </c:pt>
                <c:pt idx="13">
                  <c:v>-5.72598488004408e-10</c:v>
                </c:pt>
                <c:pt idx="14">
                  <c:v>-6.45173024034299e-10</c:v>
                </c:pt>
                <c:pt idx="15">
                  <c:v>-7.03740680106591e-10</c:v>
                </c:pt>
                <c:pt idx="16">
                  <c:v>-7.51686075251974e-10</c:v>
                </c:pt>
                <c:pt idx="17">
                  <c:v>-7.91430222844788e-10</c:v>
                </c:pt>
                <c:pt idx="18">
                  <c:v>-8.24741864441146e-10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0920562"/>
        <c:axId val="105576939"/>
      </c:lineChart>
      <c:catAx>
        <c:axId val="8409205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576939"/>
        <c:crosses val="autoZero"/>
        <c:auto val="1"/>
        <c:lblAlgn val="ctr"/>
        <c:lblOffset val="100"/>
        <c:noMultiLvlLbl val="0"/>
      </c:catAx>
      <c:valAx>
        <c:axId val="105576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9205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Group delay of parallel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parallel!$G$6:$G$30</c:f>
              <c:numCache>
                <c:formatCode>General</c:formatCode>
                <c:ptCount val="25"/>
                <c:pt idx="0">
                  <c:v>77.9504402846118</c:v>
                </c:pt>
                <c:pt idx="1">
                  <c:v>155.900880569224</c:v>
                </c:pt>
                <c:pt idx="2">
                  <c:v>233.851320853835</c:v>
                </c:pt>
                <c:pt idx="3">
                  <c:v>311.801761138447</c:v>
                </c:pt>
                <c:pt idx="4">
                  <c:v>389.752201423059</c:v>
                </c:pt>
                <c:pt idx="5">
                  <c:v>467.702641707671</c:v>
                </c:pt>
                <c:pt idx="6">
                  <c:v>545.653081992283</c:v>
                </c:pt>
                <c:pt idx="7">
                  <c:v>623.603522276894</c:v>
                </c:pt>
                <c:pt idx="8">
                  <c:v>701.553962561506</c:v>
                </c:pt>
                <c:pt idx="9">
                  <c:v>779.504402846118</c:v>
                </c:pt>
                <c:pt idx="10">
                  <c:v>866.116003162353</c:v>
                </c:pt>
                <c:pt idx="11">
                  <c:v>952.727603478589</c:v>
                </c:pt>
                <c:pt idx="12">
                  <c:v>1039.33920379482</c:v>
                </c:pt>
                <c:pt idx="13">
                  <c:v>1125.95080411106</c:v>
                </c:pt>
                <c:pt idx="14">
                  <c:v>1212.5624044273</c:v>
                </c:pt>
                <c:pt idx="15">
                  <c:v>1299.17400474353</c:v>
                </c:pt>
                <c:pt idx="16">
                  <c:v>1385.78560505977</c:v>
                </c:pt>
                <c:pt idx="17">
                  <c:v>1472.397205376</c:v>
                </c:pt>
                <c:pt idx="18">
                  <c:v>1559.00880569224</c:v>
                </c:pt>
                <c:pt idx="19">
                  <c:v>1645.62040600848</c:v>
                </c:pt>
                <c:pt idx="20">
                  <c:v>1732.23200632472</c:v>
                </c:pt>
                <c:pt idx="21">
                  <c:v>1818.84360664096</c:v>
                </c:pt>
                <c:pt idx="22">
                  <c:v>1905.4552069572</c:v>
                </c:pt>
                <c:pt idx="23">
                  <c:v>1992.06680727344</c:v>
                </c:pt>
                <c:pt idx="24">
                  <c:v>2078.67840758968</c:v>
                </c:pt>
              </c:numCache>
            </c:numRef>
          </c:cat>
          <c:val>
            <c:numRef>
              <c:f>parallel!$H$6:$H$32</c:f>
              <c:numCache>
                <c:formatCode>General</c:formatCode>
                <c:ptCount val="27"/>
                <c:pt idx="0">
                  <c:v>-1.78414952074339e-7</c:v>
                </c:pt>
                <c:pt idx="1">
                  <c:v>-7.08545458712772e-7</c:v>
                </c:pt>
                <c:pt idx="2">
                  <c:v>-1.5751255938366e-6</c:v>
                </c:pt>
                <c:pt idx="3">
                  <c:v>-2.75296999491206e-6</c:v>
                </c:pt>
                <c:pt idx="4">
                  <c:v>-4.2073633541097e-6</c:v>
                </c:pt>
                <c:pt idx="5">
                  <c:v>-5.89461120974226e-6</c:v>
                </c:pt>
                <c:pt idx="6">
                  <c:v>-7.76275769370532e-6</c:v>
                </c:pt>
                <c:pt idx="7">
                  <c:v>-9.75247772854386e-6</c:v>
                </c:pt>
                <c:pt idx="8">
                  <c:v>-1.17981531810425e-5</c:v>
                </c:pt>
                <c:pt idx="9">
                  <c:v>-1.38291447171389e-5</c:v>
                </c:pt>
                <c:pt idx="10">
                  <c:v>-1.59782850612876e-5</c:v>
                </c:pt>
                <c:pt idx="11">
                  <c:v>-1.7913423823867e-5</c:v>
                </c:pt>
                <c:pt idx="12">
                  <c:v>-1.95308755515171e-5</c:v>
                </c:pt>
                <c:pt idx="13">
                  <c:v>-2.07313762016432e-5</c:v>
                </c:pt>
                <c:pt idx="14">
                  <c:v>-2.14245190208321e-5</c:v>
                </c:pt>
                <c:pt idx="15">
                  <c:v>-2.15338433638956e-5</c:v>
                </c:pt>
                <c:pt idx="16">
                  <c:v>-2.10026653084623e-5</c:v>
                </c:pt>
                <c:pt idx="17">
                  <c:v>-1.9800756729243e-5</c:v>
                </c:pt>
                <c:pt idx="18">
                  <c:v>-1.79320009621231e-5</c:v>
                </c:pt>
                <c:pt idx="19">
                  <c:v>-1.54431791559358e-5</c:v>
                </c:pt>
                <c:pt idx="20">
                  <c:v>-1.24340729298101e-5</c:v>
                </c:pt>
                <c:pt idx="21">
                  <c:v>-9.06910733690978e-6</c:v>
                </c:pt>
                <c:pt idx="22">
                  <c:v>-5.59080502071524e-6</c:v>
                </c:pt>
                <c:pt idx="23">
                  <c:v>-2.3353798943683e-6</c:v>
                </c:pt>
                <c:pt idx="24">
                  <c:v>2.49130736942947e-7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9857769"/>
        <c:axId val="821989094"/>
      </c:lineChart>
      <c:catAx>
        <c:axId val="7898577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989094"/>
        <c:crosses val="autoZero"/>
        <c:auto val="1"/>
        <c:lblAlgn val="ctr"/>
        <c:lblOffset val="100"/>
        <c:noMultiLvlLbl val="0"/>
      </c:catAx>
      <c:valAx>
        <c:axId val="821989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8577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22225</xdr:colOff>
      <xdr:row>1</xdr:row>
      <xdr:rowOff>155575</xdr:rowOff>
    </xdr:from>
    <xdr:to>
      <xdr:col>7</xdr:col>
      <xdr:colOff>241300</xdr:colOff>
      <xdr:row>17</xdr:row>
      <xdr:rowOff>155575</xdr:rowOff>
    </xdr:to>
    <xdr:graphicFrame>
      <xdr:nvGraphicFramePr>
        <xdr:cNvPr id="7" name="图表 6"/>
        <xdr:cNvGraphicFramePr/>
      </xdr:nvGraphicFramePr>
      <xdr:xfrm>
        <a:off x="1898650" y="327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282575</xdr:colOff>
      <xdr:row>4</xdr:row>
      <xdr:rowOff>50800</xdr:rowOff>
    </xdr:from>
    <xdr:to>
      <xdr:col>18</xdr:col>
      <xdr:colOff>357505</xdr:colOff>
      <xdr:row>30</xdr:row>
      <xdr:rowOff>12065</xdr:rowOff>
    </xdr:to>
    <xdr:graphicFrame>
      <xdr:nvGraphicFramePr>
        <xdr:cNvPr id="5" name="图表 4"/>
        <xdr:cNvGraphicFramePr/>
      </xdr:nvGraphicFramePr>
      <xdr:xfrm>
        <a:off x="8655050" y="736600"/>
        <a:ext cx="6932930" cy="441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H28" sqref="H28"/>
    </sheetView>
  </sheetViews>
  <sheetFormatPr defaultColWidth="9" defaultRowHeight="13.5" outlineLevelCol="4"/>
  <cols>
    <col min="1" max="1" width="11.25" style="9" customWidth="1"/>
    <col min="2" max="2" width="13.375" style="9" customWidth="1"/>
    <col min="3" max="4" width="12.75" style="9" customWidth="1"/>
    <col min="5" max="5" width="13.625" style="9" customWidth="1"/>
  </cols>
  <sheetData>
    <row r="1" spans="1: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>
      <c r="A2" s="9">
        <v>0.098689</v>
      </c>
      <c r="B2" s="11">
        <v>1.6693e-5</v>
      </c>
      <c r="C2" s="9">
        <f>33+7</f>
        <v>40</v>
      </c>
      <c r="D2" s="9">
        <v>209</v>
      </c>
      <c r="E2" s="9">
        <f>D2*(1/(2^0.5))</f>
        <v>147.785317267988</v>
      </c>
    </row>
    <row r="3" spans="1:2">
      <c r="A3" s="10" t="s">
        <v>5</v>
      </c>
      <c r="B3" s="10" t="s">
        <v>6</v>
      </c>
    </row>
    <row r="4" spans="1:2">
      <c r="A4" s="12">
        <v>77.9504402846118</v>
      </c>
      <c r="B4" s="9">
        <f>($C$2*$B$2*(1-A4^2*$B$2*$A$2))/((1-A4^2*$A$2*$B$2)^2+$C$2^2+A4^2+$B$2^2)</f>
        <v>8.61032169264896e-8</v>
      </c>
    </row>
    <row r="5" spans="1:2">
      <c r="A5" s="12">
        <v>155.900880569224</v>
      </c>
      <c r="B5" s="9">
        <f t="shared" ref="B5:B22" si="0">($C$2*$B$2*(1-A5^2*$B$2*$A$2))/((1-A5^2*$A$2*$B$2)^2+$C$2^2+A5^2+$B$2^2)</f>
        <v>2.47426834865193e-8</v>
      </c>
    </row>
    <row r="6" spans="1:2">
      <c r="A6" s="12">
        <v>233.851320853835</v>
      </c>
      <c r="B6" s="9">
        <f t="shared" si="0"/>
        <v>1.07939906228759e-8</v>
      </c>
    </row>
    <row r="7" spans="1:2">
      <c r="A7" s="12">
        <v>311.801761138447</v>
      </c>
      <c r="B7" s="9">
        <f t="shared" si="0"/>
        <v>5.67466619948441e-9</v>
      </c>
    </row>
    <row r="8" spans="1:2">
      <c r="A8" s="12">
        <v>389.752201423059</v>
      </c>
      <c r="B8" s="9">
        <f t="shared" si="0"/>
        <v>3.2612165570753e-9</v>
      </c>
    </row>
    <row r="9" spans="1:2">
      <c r="A9" s="12">
        <v>467.702641707671</v>
      </c>
      <c r="B9" s="9">
        <f t="shared" si="0"/>
        <v>1.9382999946526e-9</v>
      </c>
    </row>
    <row r="10" spans="1:2">
      <c r="A10" s="12">
        <v>545.653081992283</v>
      </c>
      <c r="B10" s="9">
        <f t="shared" si="0"/>
        <v>1.1365274410608e-9</v>
      </c>
    </row>
    <row r="11" spans="1:2">
      <c r="A11" s="12">
        <v>623.603522276894</v>
      </c>
      <c r="B11" s="9">
        <f t="shared" si="0"/>
        <v>6.14486868404418e-10</v>
      </c>
    </row>
    <row r="12" spans="1:2">
      <c r="A12" s="12">
        <v>701.553962561506</v>
      </c>
      <c r="B12" s="9">
        <f t="shared" si="0"/>
        <v>2.55819835245222e-10</v>
      </c>
    </row>
    <row r="13" spans="1:2">
      <c r="A13" s="12">
        <v>779.504402846118</v>
      </c>
      <c r="B13" s="9">
        <f t="shared" si="0"/>
        <v>-1.1116976804657e-12</v>
      </c>
    </row>
    <row r="14" spans="1:2">
      <c r="A14" s="12">
        <v>866.116003162353</v>
      </c>
      <c r="B14" s="9">
        <f t="shared" si="0"/>
        <v>-2.09458409428493e-10</v>
      </c>
    </row>
    <row r="15" spans="1:2">
      <c r="A15" s="12">
        <v>952.727603478589</v>
      </c>
      <c r="B15" s="9">
        <f t="shared" si="0"/>
        <v>-3.63745293032455e-10</v>
      </c>
    </row>
    <row r="16" spans="1:2">
      <c r="A16" s="12">
        <v>1039.33920379482</v>
      </c>
      <c r="B16" s="9">
        <f t="shared" si="0"/>
        <v>-4.81169376211344e-10</v>
      </c>
    </row>
    <row r="17" spans="1:2">
      <c r="A17" s="12">
        <v>1125.95080411106</v>
      </c>
      <c r="B17" s="9">
        <f t="shared" si="0"/>
        <v>-5.72598488004408e-10</v>
      </c>
    </row>
    <row r="18" spans="1:2">
      <c r="A18" s="12">
        <v>1212.5624044273</v>
      </c>
      <c r="B18" s="9">
        <f t="shared" si="0"/>
        <v>-6.45173024034299e-10</v>
      </c>
    </row>
    <row r="19" spans="1:2">
      <c r="A19" s="12">
        <v>1299.17400474353</v>
      </c>
      <c r="B19" s="9">
        <f t="shared" si="0"/>
        <v>-7.03740680106591e-10</v>
      </c>
    </row>
    <row r="20" spans="1:2">
      <c r="A20" s="12">
        <v>1385.78560505977</v>
      </c>
      <c r="B20" s="9">
        <f t="shared" si="0"/>
        <v>-7.51686075251974e-10</v>
      </c>
    </row>
    <row r="21" spans="1:2">
      <c r="A21" s="12">
        <v>1472.397205376</v>
      </c>
      <c r="B21" s="9">
        <f t="shared" si="0"/>
        <v>-7.91430222844788e-10</v>
      </c>
    </row>
    <row r="22" spans="1:2">
      <c r="A22" s="12">
        <v>1559.00880569224</v>
      </c>
      <c r="B22" s="9">
        <f t="shared" si="0"/>
        <v>-8.24741864441146e-10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workbookViewId="0">
      <selection activeCell="E6" sqref="E6"/>
    </sheetView>
  </sheetViews>
  <sheetFormatPr defaultColWidth="9" defaultRowHeight="13.5" outlineLevelCol="7"/>
  <cols>
    <col min="1" max="1" width="13.75" style="1"/>
    <col min="2" max="2" width="14.75" style="1" customWidth="1"/>
    <col min="3" max="6" width="13.75" style="1"/>
    <col min="7" max="7" width="12.625" style="1"/>
    <col min="8" max="8" width="13.75" style="2"/>
  </cols>
  <sheetData>
    <row r="1" spans="1:7">
      <c r="A1" s="3" t="s">
        <v>7</v>
      </c>
      <c r="B1" s="3" t="s">
        <v>8</v>
      </c>
      <c r="C1" s="3" t="s">
        <v>9</v>
      </c>
      <c r="D1" s="3" t="s">
        <v>0</v>
      </c>
      <c r="E1" s="3" t="s">
        <v>1</v>
      </c>
      <c r="F1" s="3" t="s">
        <v>10</v>
      </c>
      <c r="G1" s="3" t="s">
        <v>3</v>
      </c>
    </row>
    <row r="2" spans="1:7">
      <c r="A2" s="4">
        <v>869</v>
      </c>
      <c r="B2" s="4">
        <v>19</v>
      </c>
      <c r="C2" s="4">
        <v>31</v>
      </c>
      <c r="D2" s="4">
        <f>32.518*10^-3</f>
        <v>0.032518</v>
      </c>
      <c r="E2" s="4">
        <f>1.013*10^-6</f>
        <v>1.013e-6</v>
      </c>
      <c r="F2" s="4">
        <v>219</v>
      </c>
      <c r="G2" s="4">
        <f>F2/2^0.5</f>
        <v>154.856385079854</v>
      </c>
    </row>
    <row r="3" spans="1:7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2</v>
      </c>
    </row>
    <row r="4" spans="1:7">
      <c r="A4" s="4">
        <f>(B2+C2)*D2*E2</f>
        <v>1.6470367e-6</v>
      </c>
      <c r="B4" s="4">
        <f>B2*C2*E2+C2*A2*E2+B2*A2*E2+D2</f>
        <v>0.077129507</v>
      </c>
      <c r="C4" s="4">
        <f>A2+C2</f>
        <v>900</v>
      </c>
      <c r="D4" s="4">
        <f>D2*E2*G4</f>
        <v>2.901353969252e-5</v>
      </c>
      <c r="E4" s="4">
        <f>(B2+C2)*G4*E2</f>
        <v>0.044611507</v>
      </c>
      <c r="F4" s="4">
        <f>G4</f>
        <v>880.78</v>
      </c>
      <c r="G4" s="4">
        <f>A2+(B2*C2)/(B2+C2)</f>
        <v>880.78</v>
      </c>
    </row>
    <row r="5" spans="1:8">
      <c r="A5" s="5" t="s">
        <v>17</v>
      </c>
      <c r="B5" s="3" t="s">
        <v>18</v>
      </c>
      <c r="C5" s="3" t="s">
        <v>19</v>
      </c>
      <c r="D5" s="3" t="s">
        <v>20</v>
      </c>
      <c r="E5" s="3" t="s">
        <v>21</v>
      </c>
      <c r="F5" s="3" t="s">
        <v>22</v>
      </c>
      <c r="G5" s="3" t="s">
        <v>5</v>
      </c>
      <c r="H5" s="3" t="s">
        <v>23</v>
      </c>
    </row>
    <row r="6" spans="1:8">
      <c r="A6" s="6">
        <f>($D$4*$B$4-$E$4*$A$4)*G6^3+($E$4*$C$4-$F$4*$B$4)*G6</f>
        <v>-2164.73204511955</v>
      </c>
      <c r="B6" s="6">
        <f>$D$4*$A$4*G6^4+($E$4*$B$4-$D$4*$C$4-$F$4*$A$4)*G6^2+$F$4*$C$4</f>
        <v>792555.429956936</v>
      </c>
      <c r="C6" s="6">
        <f>($D$4*$B$4-$E$4*$A$4)*G6^2*3+($E$4*$C$4-$F$4*$B$4)</f>
        <v>-27.7443178312339</v>
      </c>
      <c r="D6" s="6">
        <f>$D$4*$A$4*G6^3*4+($E$4*$B$4-$D$4*$C$4-$F$4*$A$4)*G6*2</f>
        <v>-3.76055037547446</v>
      </c>
      <c r="E6" s="6">
        <f>($D$4*$B$4-$E$4*$A$4)*G6*6</f>
        <v>0.00101225968915784</v>
      </c>
      <c r="F6" s="6">
        <f>$D$4*$A$4*G6^2*12+($E$4*$B$4-$D$4*$C$4-$F$4*$A$4)*2</f>
        <v>-0.0482405139780112</v>
      </c>
      <c r="G6" s="6">
        <v>77.9504402846118</v>
      </c>
      <c r="H6" s="6">
        <f>-C6*D6*E6*F6*((C6*B6-D6*A6)/(A6^2+B6^2))</f>
        <v>-1.78414952074339e-7</v>
      </c>
    </row>
    <row r="7" spans="1:8">
      <c r="A7" s="7">
        <f t="shared" ref="A7:A30" si="0">($D$4*$B$4-$E$4*$A$4)*G7^3+($E$4*$C$4-$F$4*$B$4)*G7</f>
        <v>-4323.31332590313</v>
      </c>
      <c r="B7" s="7">
        <f t="shared" ref="B7:B30" si="1">$D$4*$A$4*G7^4+($E$4*$B$4-$D$4*$C$4-$F$4*$A$4)*G7^2+$F$4*$C$4</f>
        <v>792115.740999629</v>
      </c>
      <c r="C7" s="6">
        <f t="shared" ref="C7:C30" si="2">($D$4*$B$4-$E$4*$A$4)*G7^2*3+($E$4*$C$4-$F$4*$B$4)</f>
        <v>-27.6259586985556</v>
      </c>
      <c r="D7" s="6">
        <f t="shared" ref="D7:D30" si="3">$D$4*$A$4*G7^3*4+($E$4*$B$4-$D$4*$C$4-$F$4*$A$4)*G7*2</f>
        <v>-7.52055753695138</v>
      </c>
      <c r="E7" s="6">
        <f t="shared" ref="E7:E30" si="4">($D$4*$B$4-$E$4*$A$4)*G7*6</f>
        <v>0.00202451937831569</v>
      </c>
      <c r="F7" s="6">
        <f t="shared" ref="F7:F30" si="5">$D$4*$A$4*G7^2*12+($E$4*$B$4-$D$4*$C$4-$F$4*$A$4)*2</f>
        <v>-0.048230060913303</v>
      </c>
      <c r="G7" s="7">
        <v>155.900880569224</v>
      </c>
      <c r="H7" s="6">
        <f t="shared" ref="H7:H30" si="6">-C7*D7*E7*F7*((C7*B7-D7*A7)/(A7^2+B7^2))</f>
        <v>-7.08545458712772e-7</v>
      </c>
    </row>
    <row r="8" spans="1:8">
      <c r="A8" s="7">
        <f t="shared" si="0"/>
        <v>-6469.59307801469</v>
      </c>
      <c r="B8" s="7">
        <f t="shared" si="1"/>
        <v>791382.996643734</v>
      </c>
      <c r="C8" s="6">
        <f t="shared" si="2"/>
        <v>-27.428693477425</v>
      </c>
      <c r="D8" s="6">
        <f t="shared" si="3"/>
        <v>-11.2794782704332</v>
      </c>
      <c r="E8" s="6">
        <f t="shared" si="4"/>
        <v>0.00303677906747352</v>
      </c>
      <c r="F8" s="6">
        <f t="shared" si="5"/>
        <v>-0.0482126391387894</v>
      </c>
      <c r="G8" s="7">
        <v>233.851320853835</v>
      </c>
      <c r="H8" s="6">
        <f t="shared" si="6"/>
        <v>-1.5751255938366e-6</v>
      </c>
    </row>
    <row r="9" spans="1:8">
      <c r="A9" s="7">
        <f t="shared" si="0"/>
        <v>-8597.42053711833</v>
      </c>
      <c r="B9" s="7">
        <f t="shared" si="1"/>
        <v>790357.302748677</v>
      </c>
      <c r="C9" s="6">
        <f t="shared" si="2"/>
        <v>-27.1525221678423</v>
      </c>
      <c r="D9" s="6">
        <f t="shared" si="3"/>
        <v>-15.0367693619223</v>
      </c>
      <c r="E9" s="6">
        <f t="shared" si="4"/>
        <v>0.00404903875663136</v>
      </c>
      <c r="F9" s="6">
        <f t="shared" si="5"/>
        <v>-0.0481882486544704</v>
      </c>
      <c r="G9" s="7">
        <v>311.801761138447</v>
      </c>
      <c r="H9" s="6">
        <f t="shared" si="6"/>
        <v>-2.75296999491206e-6</v>
      </c>
    </row>
    <row r="10" spans="1:8">
      <c r="A10" s="7">
        <f t="shared" si="0"/>
        <v>-10700.644938878</v>
      </c>
      <c r="B10" s="7">
        <f t="shared" si="1"/>
        <v>789038.807517654</v>
      </c>
      <c r="C10" s="6">
        <f t="shared" si="2"/>
        <v>-26.7974447698073</v>
      </c>
      <c r="D10" s="6">
        <f t="shared" si="3"/>
        <v>-18.7918875974213</v>
      </c>
      <c r="E10" s="6">
        <f t="shared" si="4"/>
        <v>0.0050612984457892</v>
      </c>
      <c r="F10" s="6">
        <f t="shared" si="5"/>
        <v>-0.048156889460346</v>
      </c>
      <c r="G10" s="7">
        <v>389.752201423059</v>
      </c>
      <c r="H10" s="6">
        <f t="shared" si="6"/>
        <v>-4.2073633541097e-6</v>
      </c>
    </row>
    <row r="11" spans="1:8">
      <c r="A11" s="7">
        <f t="shared" si="0"/>
        <v>-12773.1155189578</v>
      </c>
      <c r="B11" s="7">
        <f t="shared" si="1"/>
        <v>787427.701497632</v>
      </c>
      <c r="C11" s="6">
        <f t="shared" si="2"/>
        <v>-26.3634612833201</v>
      </c>
      <c r="D11" s="6">
        <f t="shared" si="3"/>
        <v>-22.5442897629325</v>
      </c>
      <c r="E11" s="6">
        <f t="shared" si="4"/>
        <v>0.00607355813494705</v>
      </c>
      <c r="F11" s="6">
        <f t="shared" si="5"/>
        <v>-0.0481185615564161</v>
      </c>
      <c r="G11" s="7">
        <v>467.702641707671</v>
      </c>
      <c r="H11" s="6">
        <f t="shared" si="6"/>
        <v>-5.89461120974226e-6</v>
      </c>
    </row>
    <row r="12" spans="1:8">
      <c r="A12" s="7">
        <f t="shared" si="0"/>
        <v>-14808.6815130216</v>
      </c>
      <c r="B12" s="7">
        <f t="shared" si="1"/>
        <v>785524.217579346</v>
      </c>
      <c r="C12" s="6">
        <f t="shared" si="2"/>
        <v>-25.8505717083807</v>
      </c>
      <c r="D12" s="6">
        <f t="shared" si="3"/>
        <v>-26.2934326444585</v>
      </c>
      <c r="E12" s="6">
        <f t="shared" si="4"/>
        <v>0.00708581782410489</v>
      </c>
      <c r="F12" s="6">
        <f t="shared" si="5"/>
        <v>-0.0480732649426807</v>
      </c>
      <c r="G12" s="7">
        <v>545.653081992283</v>
      </c>
      <c r="H12" s="6">
        <f t="shared" si="6"/>
        <v>-7.76275769370532e-6</v>
      </c>
    </row>
    <row r="13" spans="1:8">
      <c r="A13" s="7">
        <f t="shared" si="0"/>
        <v>-16801.1921567335</v>
      </c>
      <c r="B13" s="7">
        <f t="shared" si="1"/>
        <v>783328.630997304</v>
      </c>
      <c r="C13" s="6">
        <f t="shared" si="2"/>
        <v>-25.258776044989</v>
      </c>
      <c r="D13" s="6">
        <f t="shared" si="3"/>
        <v>-30.0387730280015</v>
      </c>
      <c r="E13" s="6">
        <f t="shared" si="4"/>
        <v>0.00809807751326272</v>
      </c>
      <c r="F13" s="6">
        <f t="shared" si="5"/>
        <v>-0.04802099961914</v>
      </c>
      <c r="G13" s="7">
        <v>623.603522276894</v>
      </c>
      <c r="H13" s="6">
        <f t="shared" si="6"/>
        <v>-9.75247772854386e-6</v>
      </c>
    </row>
    <row r="14" spans="1:8">
      <c r="A14" s="7">
        <f t="shared" si="0"/>
        <v>-18744.4966857575</v>
      </c>
      <c r="B14" s="7">
        <f t="shared" si="1"/>
        <v>780841.259329782</v>
      </c>
      <c r="C14" s="6">
        <f t="shared" si="2"/>
        <v>-24.5880742931452</v>
      </c>
      <c r="D14" s="6">
        <f t="shared" si="3"/>
        <v>-33.7797676995642</v>
      </c>
      <c r="E14" s="6">
        <f t="shared" si="4"/>
        <v>0.00911033720242056</v>
      </c>
      <c r="F14" s="6">
        <f t="shared" si="5"/>
        <v>-0.0479617655857938</v>
      </c>
      <c r="G14" s="7">
        <v>701.553962561506</v>
      </c>
      <c r="H14" s="6">
        <f t="shared" si="6"/>
        <v>-1.17981531810425e-5</v>
      </c>
    </row>
    <row r="15" spans="1:8">
      <c r="A15" s="7">
        <f t="shared" si="0"/>
        <v>-20632.4443357577</v>
      </c>
      <c r="B15" s="7">
        <f t="shared" si="1"/>
        <v>778062.462498829</v>
      </c>
      <c r="C15" s="6">
        <f t="shared" si="2"/>
        <v>-23.8384664528491</v>
      </c>
      <c r="D15" s="6">
        <f t="shared" si="3"/>
        <v>-37.5158734451489</v>
      </c>
      <c r="E15" s="6">
        <f t="shared" si="4"/>
        <v>0.0101225968915784</v>
      </c>
      <c r="F15" s="6">
        <f t="shared" si="5"/>
        <v>-0.0478955628426421</v>
      </c>
      <c r="G15" s="7">
        <v>779.504402846118</v>
      </c>
      <c r="H15" s="6">
        <f t="shared" si="6"/>
        <v>-1.38291447171389e-5</v>
      </c>
    </row>
    <row r="16" spans="1:8">
      <c r="A16" s="7">
        <f t="shared" si="0"/>
        <v>-22657.7581728269</v>
      </c>
      <c r="B16" s="7">
        <f t="shared" si="1"/>
        <v>774633.606217342</v>
      </c>
      <c r="C16" s="6">
        <f t="shared" si="2"/>
        <v>-22.9130246747058</v>
      </c>
      <c r="D16" s="6">
        <f t="shared" si="3"/>
        <v>-41.6607074265865</v>
      </c>
      <c r="E16" s="6">
        <f t="shared" si="4"/>
        <v>0.0112473298795316</v>
      </c>
      <c r="F16" s="6">
        <f t="shared" si="5"/>
        <v>-0.0478138310609735</v>
      </c>
      <c r="G16" s="7">
        <v>866.116003162353</v>
      </c>
      <c r="H16" s="6">
        <f t="shared" si="6"/>
        <v>-1.59782850612876e-5</v>
      </c>
    </row>
    <row r="17" spans="1:8">
      <c r="A17" s="7">
        <f t="shared" si="0"/>
        <v>-24598.6993852598</v>
      </c>
      <c r="B17" s="7">
        <f t="shared" si="1"/>
        <v>770846.076546423</v>
      </c>
      <c r="C17" s="6">
        <f t="shared" si="2"/>
        <v>-21.8901679725474</v>
      </c>
      <c r="D17" s="6">
        <f t="shared" si="3"/>
        <v>-45.7980899128588</v>
      </c>
      <c r="E17" s="6">
        <f t="shared" si="4"/>
        <v>0.0123720628674847</v>
      </c>
      <c r="F17" s="6">
        <f t="shared" si="5"/>
        <v>-0.047723495933866</v>
      </c>
      <c r="G17" s="7">
        <v>952.727603478589</v>
      </c>
      <c r="H17" s="6">
        <f t="shared" si="6"/>
        <v>-1.7913423823867e-5</v>
      </c>
    </row>
    <row r="18" spans="1:8">
      <c r="A18" s="7">
        <f t="shared" si="0"/>
        <v>-26446.8307105926</v>
      </c>
      <c r="B18" s="7">
        <f t="shared" si="1"/>
        <v>766700.551141288</v>
      </c>
      <c r="C18" s="6">
        <f t="shared" si="2"/>
        <v>-20.769896346374</v>
      </c>
      <c r="D18" s="6">
        <f t="shared" si="3"/>
        <v>-49.9272757544491</v>
      </c>
      <c r="E18" s="6">
        <f t="shared" si="4"/>
        <v>0.0134967958554378</v>
      </c>
      <c r="F18" s="6">
        <f t="shared" si="5"/>
        <v>-0.0476245574613197</v>
      </c>
      <c r="G18" s="7">
        <v>1039.33920379482</v>
      </c>
      <c r="H18" s="6">
        <f t="shared" si="6"/>
        <v>-1.95308755515171e-5</v>
      </c>
    </row>
    <row r="19" spans="1:8">
      <c r="A19" s="7">
        <f t="shared" si="0"/>
        <v>-28193.7148863621</v>
      </c>
      <c r="B19" s="7">
        <f t="shared" si="1"/>
        <v>762197.772195745</v>
      </c>
      <c r="C19" s="6">
        <f t="shared" si="2"/>
        <v>-19.5522097961854</v>
      </c>
      <c r="D19" s="6">
        <f t="shared" si="3"/>
        <v>-54.0475198018415</v>
      </c>
      <c r="E19" s="6">
        <f t="shared" si="4"/>
        <v>0.014621528843391</v>
      </c>
      <c r="F19" s="6">
        <f t="shared" si="5"/>
        <v>-0.0475170156433346</v>
      </c>
      <c r="G19" s="7">
        <v>1125.95080411106</v>
      </c>
      <c r="H19" s="6">
        <f t="shared" si="6"/>
        <v>-2.07313762016432e-5</v>
      </c>
    </row>
    <row r="20" spans="1:8">
      <c r="A20" s="7">
        <f t="shared" si="0"/>
        <v>-29830.9146501044</v>
      </c>
      <c r="B20" s="7">
        <f t="shared" si="1"/>
        <v>757338.546442198</v>
      </c>
      <c r="C20" s="6">
        <f t="shared" si="2"/>
        <v>-18.2371083219817</v>
      </c>
      <c r="D20" s="6">
        <f t="shared" si="3"/>
        <v>-58.158076905519</v>
      </c>
      <c r="E20" s="6">
        <f t="shared" si="4"/>
        <v>0.0157462618313443</v>
      </c>
      <c r="F20" s="6">
        <f t="shared" si="5"/>
        <v>-0.0474008704799107</v>
      </c>
      <c r="G20" s="7">
        <v>1212.5624044273</v>
      </c>
      <c r="H20" s="6">
        <f t="shared" si="6"/>
        <v>-2.14245190208321e-5</v>
      </c>
    </row>
    <row r="21" spans="1:8">
      <c r="A21" s="7">
        <f t="shared" si="0"/>
        <v>-31349.9927393557</v>
      </c>
      <c r="B21" s="7">
        <f t="shared" si="1"/>
        <v>752123.745151639</v>
      </c>
      <c r="C21" s="6">
        <f t="shared" si="2"/>
        <v>-16.8245919237631</v>
      </c>
      <c r="D21" s="6">
        <f t="shared" si="3"/>
        <v>-62.2582019159646</v>
      </c>
      <c r="E21" s="6">
        <f t="shared" si="4"/>
        <v>0.0168709948192973</v>
      </c>
      <c r="F21" s="6">
        <f t="shared" si="5"/>
        <v>-0.0472761219710479</v>
      </c>
      <c r="G21" s="7">
        <v>1299.17400474353</v>
      </c>
      <c r="H21" s="6">
        <f t="shared" si="6"/>
        <v>-2.15338433638956e-5</v>
      </c>
    </row>
    <row r="22" spans="1:8">
      <c r="A22" s="7">
        <f t="shared" si="0"/>
        <v>-32742.5118916526</v>
      </c>
      <c r="B22" s="7">
        <f t="shared" si="1"/>
        <v>746554.304133652</v>
      </c>
      <c r="C22" s="6">
        <f t="shared" si="2"/>
        <v>-15.3146606015292</v>
      </c>
      <c r="D22" s="6">
        <f t="shared" si="3"/>
        <v>-66.3471496836627</v>
      </c>
      <c r="E22" s="6">
        <f t="shared" si="4"/>
        <v>0.0179957278072506</v>
      </c>
      <c r="F22" s="6">
        <f t="shared" si="5"/>
        <v>-0.0471427701167464</v>
      </c>
      <c r="G22" s="7">
        <v>1385.78560505977</v>
      </c>
      <c r="H22" s="6">
        <f t="shared" si="6"/>
        <v>-2.10026653084623e-5</v>
      </c>
    </row>
    <row r="23" spans="1:8">
      <c r="A23" s="7">
        <f t="shared" si="0"/>
        <v>-34000.0348445313</v>
      </c>
      <c r="B23" s="7">
        <f t="shared" si="1"/>
        <v>740631.223736417</v>
      </c>
      <c r="C23" s="6">
        <f t="shared" si="2"/>
        <v>-13.7073143552804</v>
      </c>
      <c r="D23" s="6">
        <f t="shared" si="3"/>
        <v>-70.424175059096</v>
      </c>
      <c r="E23" s="6">
        <f t="shared" si="4"/>
        <v>0.0191204607952036</v>
      </c>
      <c r="F23" s="6">
        <f t="shared" si="5"/>
        <v>-0.0470008149170061</v>
      </c>
      <c r="G23" s="7">
        <v>1472.397205376</v>
      </c>
      <c r="H23" s="6">
        <f t="shared" si="6"/>
        <v>-1.9800756729243e-5</v>
      </c>
    </row>
    <row r="24" spans="1:8">
      <c r="A24" s="7">
        <f t="shared" si="0"/>
        <v>-35114.1243355285</v>
      </c>
      <c r="B24" s="7">
        <f t="shared" si="1"/>
        <v>734355.568846703</v>
      </c>
      <c r="C24" s="6">
        <f t="shared" si="2"/>
        <v>-12.0025531850163</v>
      </c>
      <c r="D24" s="6">
        <f t="shared" si="3"/>
        <v>-74.4885328927487</v>
      </c>
      <c r="E24" s="6">
        <f t="shared" si="4"/>
        <v>0.0202451937831569</v>
      </c>
      <c r="F24" s="6">
        <f t="shared" si="5"/>
        <v>-0.0468502563718269</v>
      </c>
      <c r="G24" s="7">
        <v>1559.00880569224</v>
      </c>
      <c r="H24" s="6">
        <f t="shared" si="6"/>
        <v>-1.79320009621231e-5</v>
      </c>
    </row>
    <row r="25" spans="1:8">
      <c r="A25" s="7">
        <f t="shared" si="0"/>
        <v>-36076.3431021802</v>
      </c>
      <c r="B25" s="7">
        <f t="shared" si="1"/>
        <v>727728.46888987</v>
      </c>
      <c r="C25" s="6">
        <f t="shared" si="2"/>
        <v>-10.2003770907372</v>
      </c>
      <c r="D25" s="6">
        <f t="shared" si="3"/>
        <v>-78.5394780351039</v>
      </c>
      <c r="E25" s="6">
        <f t="shared" si="4"/>
        <v>0.0213699267711101</v>
      </c>
      <c r="F25" s="6">
        <f t="shared" si="5"/>
        <v>-0.0466910944812089</v>
      </c>
      <c r="G25" s="7">
        <v>1645.62040600848</v>
      </c>
      <c r="H25" s="6">
        <f t="shared" si="6"/>
        <v>-1.54431791559358e-5</v>
      </c>
    </row>
    <row r="26" spans="1:8">
      <c r="A26" s="7">
        <f t="shared" si="0"/>
        <v>-36878.253882023</v>
      </c>
      <c r="B26" s="7">
        <f t="shared" si="1"/>
        <v>720751.117829874</v>
      </c>
      <c r="C26" s="6">
        <f t="shared" si="2"/>
        <v>-8.30078607244292</v>
      </c>
      <c r="D26" s="6">
        <f t="shared" si="3"/>
        <v>-82.5762653366451</v>
      </c>
      <c r="E26" s="6">
        <f t="shared" si="4"/>
        <v>0.0224946597590633</v>
      </c>
      <c r="F26" s="6">
        <f t="shared" si="5"/>
        <v>-0.0465233292451522</v>
      </c>
      <c r="G26" s="7">
        <v>1732.23200632472</v>
      </c>
      <c r="H26" s="6">
        <f t="shared" si="6"/>
        <v>-1.24340729298101e-5</v>
      </c>
    </row>
    <row r="27" spans="1:8">
      <c r="A27" s="7">
        <f t="shared" si="0"/>
        <v>-37511.4194125931</v>
      </c>
      <c r="B27" s="7">
        <f t="shared" si="1"/>
        <v>713424.774169261</v>
      </c>
      <c r="C27" s="6">
        <f t="shared" si="2"/>
        <v>-6.30378013013359</v>
      </c>
      <c r="D27" s="6">
        <f t="shared" si="3"/>
        <v>-86.5981496478556</v>
      </c>
      <c r="E27" s="6">
        <f t="shared" si="4"/>
        <v>0.0236193927470165</v>
      </c>
      <c r="F27" s="6">
        <f t="shared" si="5"/>
        <v>-0.0463469606636566</v>
      </c>
      <c r="G27" s="7">
        <v>1818.84360664096</v>
      </c>
      <c r="H27" s="6">
        <f t="shared" si="6"/>
        <v>-9.06910733690978e-6</v>
      </c>
    </row>
    <row r="28" spans="1:8">
      <c r="A28" s="7">
        <f t="shared" si="0"/>
        <v>-37967.4024314269</v>
      </c>
      <c r="B28" s="7">
        <f t="shared" si="1"/>
        <v>705750.760949167</v>
      </c>
      <c r="C28" s="6">
        <f t="shared" si="2"/>
        <v>-4.20935926380914</v>
      </c>
      <c r="D28" s="6">
        <f t="shared" si="3"/>
        <v>-90.6043858192191</v>
      </c>
      <c r="E28" s="6">
        <f t="shared" si="4"/>
        <v>0.0247441257349697</v>
      </c>
      <c r="F28" s="6">
        <f t="shared" si="5"/>
        <v>-0.0461619887367222</v>
      </c>
      <c r="G28" s="7">
        <v>1905.4552069572</v>
      </c>
      <c r="H28" s="6">
        <f t="shared" si="6"/>
        <v>-5.59080502071524e-6</v>
      </c>
    </row>
    <row r="29" spans="1:8">
      <c r="A29" s="7">
        <f t="shared" si="0"/>
        <v>-38237.7656760609</v>
      </c>
      <c r="B29" s="7">
        <f t="shared" si="1"/>
        <v>697730.465749324</v>
      </c>
      <c r="C29" s="6">
        <f t="shared" si="2"/>
        <v>-2.01752347346962</v>
      </c>
      <c r="D29" s="6">
        <f t="shared" si="3"/>
        <v>-94.594228701219</v>
      </c>
      <c r="E29" s="6">
        <f t="shared" si="4"/>
        <v>0.0258688587229229</v>
      </c>
      <c r="F29" s="6">
        <f t="shared" si="5"/>
        <v>-0.045968413464349</v>
      </c>
      <c r="G29" s="7">
        <v>1992.06680727344</v>
      </c>
      <c r="H29" s="6">
        <f t="shared" si="6"/>
        <v>-2.3353798943683e-6</v>
      </c>
    </row>
    <row r="30" spans="1:8">
      <c r="A30" s="8">
        <f t="shared" si="0"/>
        <v>-38314.0718840313</v>
      </c>
      <c r="B30" s="8">
        <f t="shared" si="1"/>
        <v>689365.340688054</v>
      </c>
      <c r="C30" s="6">
        <f t="shared" si="2"/>
        <v>0.271727240885017</v>
      </c>
      <c r="D30" s="6">
        <f t="shared" si="3"/>
        <v>-98.5669331443387</v>
      </c>
      <c r="E30" s="6">
        <f t="shared" si="4"/>
        <v>0.0269935917108762</v>
      </c>
      <c r="F30" s="6">
        <f t="shared" si="5"/>
        <v>-0.045766234846537</v>
      </c>
      <c r="G30" s="8">
        <v>2078.67840758968</v>
      </c>
      <c r="H30" s="6">
        <f t="shared" si="6"/>
        <v>2.49130736942947e-7</v>
      </c>
    </row>
    <row r="31" spans="8:8">
      <c r="H31" s="1"/>
    </row>
    <row r="32" spans="8:8">
      <c r="H32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series</vt:lpstr>
      <vt:lpstr>parallel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modekangkang</dc:creator>
  <cp:lastModifiedBy>微光</cp:lastModifiedBy>
  <dcterms:created xsi:type="dcterms:W3CDTF">2020-10-07T11:43:00Z</dcterms:created>
  <dcterms:modified xsi:type="dcterms:W3CDTF">2020-10-12T09:07:23Z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