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firstSheet="2" activeTab="3"/>
  </bookViews>
  <sheets>
    <sheet name="Title" sheetId="5" r:id="rId1"/>
    <sheet name="Star-Star data" sheetId="1" r:id="rId2"/>
    <sheet name="Star-Star plots" sheetId="2" r:id="rId3"/>
    <sheet name="Star-Delta data" sheetId="3" r:id="rId4"/>
    <sheet name="Star-Delta plots" sheetId="6" r:id="rId5"/>
  </sheets>
  <calcPr calcId="144525"/>
</workbook>
</file>

<file path=xl/comments1.xml><?xml version="1.0" encoding="utf-8"?>
<comments xmlns="http://schemas.openxmlformats.org/spreadsheetml/2006/main">
  <authors>
    <author>artur</author>
  </authors>
  <commentList>
    <comment ref="A8" authorId="0">
      <text>
        <r>
          <rPr>
            <b/>
            <sz val="14"/>
            <rFont val="等线"/>
            <scheme val="minor"/>
            <charset val="0"/>
          </rPr>
          <t>Balanced load with neutral wire</t>
        </r>
      </text>
    </comment>
    <comment ref="A10" authorId="0">
      <text>
        <r>
          <rPr>
            <b/>
            <sz val="14"/>
            <rFont val="等线"/>
            <scheme val="minor"/>
            <charset val="0"/>
          </rPr>
          <t>Balanced load without neutral wire</t>
        </r>
      </text>
    </comment>
    <comment ref="A12" authorId="0">
      <text>
        <r>
          <rPr>
            <b/>
            <sz val="14"/>
            <rFont val="等线"/>
            <scheme val="minor"/>
            <charset val="0"/>
          </rPr>
          <t>Unbalanced load with neutral wire</t>
        </r>
      </text>
    </comment>
    <comment ref="A14" authorId="0">
      <text>
        <r>
          <rPr>
            <b/>
            <sz val="14"/>
            <rFont val="等线"/>
            <scheme val="minor"/>
            <charset val="0"/>
          </rPr>
          <t>Unbalanced load without neutral wire</t>
        </r>
      </text>
    </comment>
    <comment ref="A16" authorId="0">
      <text>
        <r>
          <rPr>
            <b/>
            <sz val="14"/>
            <rFont val="等线"/>
            <scheme val="minor"/>
            <charset val="0"/>
          </rPr>
          <t>Line wire breakage with neutral wire</t>
        </r>
      </text>
    </comment>
    <comment ref="A18" authorId="0">
      <text>
        <r>
          <rPr>
            <b/>
            <sz val="14"/>
            <rFont val="等线"/>
            <scheme val="minor"/>
            <charset val="0"/>
          </rPr>
          <t>Line wire breakage without neutral wire</t>
        </r>
      </text>
    </comment>
    <comment ref="A20" authorId="0">
      <text>
        <r>
          <rPr>
            <b/>
            <sz val="14"/>
            <rFont val="等线"/>
            <scheme val="minor"/>
            <charset val="0"/>
          </rPr>
          <t>Short circuit of one load phase without neutral wire</t>
        </r>
      </text>
    </comment>
  </commentList>
</comments>
</file>

<file path=xl/comments2.xml><?xml version="1.0" encoding="utf-8"?>
<comments xmlns="http://schemas.openxmlformats.org/spreadsheetml/2006/main">
  <authors>
    <author>artur</author>
  </authors>
  <commentList>
    <comment ref="A8" authorId="0">
      <text>
        <r>
          <rPr>
            <b/>
            <sz val="14"/>
            <rFont val="等线"/>
            <scheme val="minor"/>
            <charset val="0"/>
          </rPr>
          <t>Balanced load</t>
        </r>
      </text>
    </comment>
    <comment ref="A10" authorId="0">
      <text>
        <r>
          <rPr>
            <b/>
            <sz val="14"/>
            <rFont val="等线"/>
            <scheme val="minor"/>
            <charset val="0"/>
          </rPr>
          <t>Unbalanced load</t>
        </r>
      </text>
    </comment>
    <comment ref="A12" authorId="0">
      <text>
        <r>
          <rPr>
            <b/>
            <sz val="14"/>
            <rFont val="等线"/>
            <scheme val="minor"/>
            <charset val="0"/>
          </rPr>
          <t>Breakage of one phase of the load</t>
        </r>
      </text>
    </comment>
    <comment ref="A14" authorId="0">
      <text>
        <r>
          <rPr>
            <b/>
            <sz val="14"/>
            <rFont val="等线"/>
            <scheme val="minor"/>
            <charset val="0"/>
          </rPr>
          <t>Breakage of two phases of the load</t>
        </r>
      </text>
    </comment>
    <comment ref="A16" authorId="0">
      <text>
        <r>
          <rPr>
            <b/>
            <sz val="14"/>
            <rFont val="等线"/>
            <scheme val="minor"/>
            <charset val="0"/>
          </rPr>
          <t>Line wire breakage with balanced load</t>
        </r>
      </text>
    </comment>
    <comment ref="A18" authorId="0">
      <text>
        <r>
          <rPr>
            <b/>
            <sz val="14"/>
            <rFont val="等线"/>
            <scheme val="minor"/>
            <charset val="0"/>
          </rPr>
          <t>Line wire breakage with unbalanced load</t>
        </r>
      </text>
    </comment>
  </commentList>
</comments>
</file>

<file path=xl/sharedStrings.xml><?xml version="1.0" encoding="utf-8"?>
<sst xmlns="http://schemas.openxmlformats.org/spreadsheetml/2006/main" count="284" uniqueCount="103">
  <si>
    <t>Autumn 2020</t>
  </si>
  <si>
    <t>Electrical Engineering</t>
  </si>
  <si>
    <t>Laboratory report 3</t>
  </si>
  <si>
    <t>Research on Three-Phase circuits</t>
  </si>
  <si>
    <t>Student:</t>
  </si>
  <si>
    <t>Abdullin Artur</t>
  </si>
  <si>
    <t>ITMO ID:</t>
  </si>
  <si>
    <t>Variant:</t>
  </si>
  <si>
    <t>Three-phase input voltage</t>
  </si>
  <si>
    <t>Phasors</t>
  </si>
  <si>
    <t>Re</t>
  </si>
  <si>
    <t>Im</t>
  </si>
  <si>
    <t>∞</t>
  </si>
  <si>
    <t>Balanced load</t>
  </si>
  <si>
    <t>Unbalanced load</t>
  </si>
  <si>
    <t>Phase</t>
  </si>
  <si>
    <t>E, [V]</t>
  </si>
  <si>
    <t>Freq, [Hz]</t>
  </si>
  <si>
    <t>Freq, [rad/s]</t>
  </si>
  <si>
    <r>
      <rPr>
        <sz val="11"/>
        <color theme="1"/>
        <rFont val="等线"/>
        <charset val="134"/>
        <scheme val="minor"/>
      </rPr>
      <t>phase, [</t>
    </r>
    <r>
      <rPr>
        <sz val="11"/>
        <color theme="1"/>
        <rFont val="Calibri"/>
        <charset val="204"/>
      </rPr>
      <t>°</t>
    </r>
    <r>
      <rPr>
        <sz val="11"/>
        <color theme="1"/>
        <rFont val="等线"/>
        <charset val="134"/>
        <scheme val="minor"/>
      </rPr>
      <t>]</t>
    </r>
  </si>
  <si>
    <t>O</t>
  </si>
  <si>
    <t>phase</t>
  </si>
  <si>
    <t>R, [Ohm]</t>
  </si>
  <si>
    <t>L, [H]</t>
  </si>
  <si>
    <t>C, [F]</t>
  </si>
  <si>
    <t>A</t>
  </si>
  <si>
    <t>EA</t>
  </si>
  <si>
    <t>a</t>
  </si>
  <si>
    <t>B</t>
  </si>
  <si>
    <t>EB</t>
  </si>
  <si>
    <t>b</t>
  </si>
  <si>
    <t>C</t>
  </si>
  <si>
    <t>EC</t>
  </si>
  <si>
    <t>c</t>
  </si>
  <si>
    <t>Phases</t>
  </si>
  <si>
    <t>Load type</t>
  </si>
  <si>
    <t>Ua, [V]</t>
  </si>
  <si>
    <t>Ub, [V]</t>
  </si>
  <si>
    <t>Uc, [V]</t>
  </si>
  <si>
    <t>Ia, [A]</t>
  </si>
  <si>
    <t>Ib, [A]</t>
  </si>
  <si>
    <t>Ic, [A]</t>
  </si>
  <si>
    <t>Pa, [W]</t>
  </si>
  <si>
    <t>Pb, [W]</t>
  </si>
  <si>
    <t>Pc, [W]</t>
  </si>
  <si>
    <t>UNn, [V]</t>
  </si>
  <si>
    <t>INn, [A]</t>
  </si>
  <si>
    <t>Za, [Ohm]</t>
  </si>
  <si>
    <t>Zb, [Ohm]</t>
  </si>
  <si>
    <t>Zc, [Ohm]</t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</si>
  <si>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UNn</t>
    </r>
    <r>
      <rPr>
        <sz val="11"/>
        <color theme="1"/>
        <rFont val="等线"/>
        <charset val="134"/>
        <scheme val="minor"/>
      </rPr>
      <t>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</si>
  <si>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134"/>
        <scheme val="minor"/>
      </rPr>
      <t xml:space="preserve">INn, [°] 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</si>
  <si>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Ua,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</si>
  <si>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</si>
  <si>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</si>
  <si>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</si>
  <si>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</si>
  <si>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Ic, [°]</t>
    </r>
  </si>
  <si>
    <t>Exp.</t>
  </si>
  <si>
    <t>Calc.</t>
  </si>
  <si>
    <t>Ua</t>
  </si>
  <si>
    <t>Ia</t>
  </si>
  <si>
    <t>Ub</t>
  </si>
  <si>
    <t>Ib</t>
  </si>
  <si>
    <t>Uc</t>
  </si>
  <si>
    <t>Ia+Ib</t>
  </si>
  <si>
    <t>Ic</t>
  </si>
  <si>
    <t>Ia+Ib+Ic</t>
  </si>
  <si>
    <t>INn</t>
  </si>
  <si>
    <t>UNn</t>
  </si>
  <si>
    <t>UNn+Ua</t>
  </si>
  <si>
    <t>UNn+Ub</t>
  </si>
  <si>
    <t>UNn+Uc</t>
  </si>
  <si>
    <t>AB</t>
  </si>
  <si>
    <t>EAB</t>
  </si>
  <si>
    <t>ab</t>
  </si>
  <si>
    <t>BC</t>
  </si>
  <si>
    <t>EBC</t>
  </si>
  <si>
    <t>bc</t>
  </si>
  <si>
    <t>CA</t>
  </si>
  <si>
    <t>ECA</t>
  </si>
  <si>
    <t>ca</t>
  </si>
  <si>
    <t>IA, [A]</t>
  </si>
  <si>
    <t>IB, [A]</t>
  </si>
  <si>
    <t>IC, [A]</t>
  </si>
  <si>
    <t>Iab, [A]</t>
  </si>
  <si>
    <t>Ibc, [A]</t>
  </si>
  <si>
    <t>Ica, [A]</t>
  </si>
  <si>
    <t>Pab, [W]</t>
  </si>
  <si>
    <t>Pbc, [W]</t>
  </si>
  <si>
    <t>Pca, [W]</t>
  </si>
  <si>
    <t>Zab, [Ohm]</t>
  </si>
  <si>
    <t>Zbc, [Ohm]</t>
  </si>
  <si>
    <t>Zca, [Ohm]</t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</si>
  <si>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</t>
    </r>
    <r>
      <rPr>
        <sz val="11"/>
        <color theme="1"/>
        <rFont val="等线"/>
        <charset val="134"/>
        <scheme val="minor"/>
      </rPr>
      <t>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</si>
  <si>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134"/>
        <scheme val="minor"/>
      </rPr>
      <t xml:space="preserve">IB, [°] 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</si>
  <si>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</si>
  <si>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</si>
  <si>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Ibc,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</si>
  <si>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Ica, [°]</t>
    </r>
  </si>
  <si>
    <t>Iab</t>
  </si>
  <si>
    <t>Ibc</t>
  </si>
  <si>
    <t>Ica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</si>
</sst>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Times New Roman"/>
      <charset val="204"/>
    </font>
    <font>
      <sz val="11"/>
      <color theme="1"/>
      <name val="等线"/>
      <charset val="204"/>
      <scheme val="minor"/>
    </font>
    <font>
      <b/>
      <sz val="11"/>
      <color theme="1"/>
      <name val="等线"/>
      <charset val="20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Calibri"/>
      <charset val="204"/>
    </font>
    <font>
      <b/>
      <sz val="14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14" fillId="23" borderId="17" applyNumberFormat="0" applyAlignment="0" applyProtection="0">
      <alignment vertical="center"/>
    </xf>
    <xf numFmtId="0" fontId="22" fillId="32" borderId="2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1" fontId="0" fillId="3" borderId="8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5" xfId="0" applyBorder="1"/>
    <xf numFmtId="11" fontId="0" fillId="0" borderId="0" xfId="0" applyNumberFormat="1"/>
    <xf numFmtId="0" fontId="2" fillId="0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plots'!$A$4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plots'!$B$4)</c:f>
              <c:numCache>
                <c:formatCode>0.00</c:formatCode>
                <c:ptCount val="2"/>
                <c:pt idx="0">
                  <c:v>0</c:v>
                </c:pt>
                <c:pt idx="1">
                  <c:v>9.52941908325886e-15</c:v>
                </c:pt>
              </c:numCache>
            </c:numRef>
          </c:xVal>
          <c:yVal>
            <c:numRef>
              <c:f>('Star-Star plots'!$C$3,'Star-Star plots'!$C$4)</c:f>
              <c:numCache>
                <c:formatCode>0.00</c:formatCode>
                <c:ptCount val="2"/>
                <c:pt idx="0">
                  <c:v>0</c:v>
                </c:pt>
                <c:pt idx="1">
                  <c:v>155.5635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plots'!$A$5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plots'!$B$5)</c:f>
              <c:numCache>
                <c:formatCode>0.00</c:formatCode>
                <c:ptCount val="2"/>
                <c:pt idx="0">
                  <c:v>0</c:v>
                </c:pt>
                <c:pt idx="1">
                  <c:v>134.721942901621</c:v>
                </c:pt>
              </c:numCache>
            </c:numRef>
          </c:xVal>
          <c:yVal>
            <c:numRef>
              <c:f>('Star-Star plots'!$C$3,'Star-Star plots'!$C$5)</c:f>
              <c:numCache>
                <c:formatCode>0.00</c:formatCode>
                <c:ptCount val="2"/>
                <c:pt idx="0">
                  <c:v>0</c:v>
                </c:pt>
                <c:pt idx="1">
                  <c:v>-77.78175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plots'!$A$6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plots'!$B$6)</c:f>
              <c:numCache>
                <c:formatCode>0.00</c:formatCode>
                <c:ptCount val="2"/>
                <c:pt idx="0">
                  <c:v>0</c:v>
                </c:pt>
                <c:pt idx="1">
                  <c:v>-134.721942901621</c:v>
                </c:pt>
              </c:numCache>
            </c:numRef>
          </c:xVal>
          <c:yVal>
            <c:numRef>
              <c:f>('Star-Star plots'!$C$3,'Star-Star plots'!$C$6)</c:f>
              <c:numCache>
                <c:formatCode>0.00</c:formatCode>
                <c:ptCount val="2"/>
                <c:pt idx="0">
                  <c:v>0</c:v>
                </c:pt>
                <c:pt idx="1">
                  <c:v>-77.78175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plots'!$K$99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plots'!$L$98:$L$99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'Star-Star plots'!$M$98:$M$99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plots'!$K$100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plots'!$L$99,'Star-Star plots'!$L$101)</c:f>
              <c:numCache>
                <c:formatCode>0.00</c:formatCode>
                <c:ptCount val="2"/>
                <c:pt idx="0">
                  <c:v>0</c:v>
                </c:pt>
                <c:pt idx="1">
                  <c:v>113.205254255133</c:v>
                </c:pt>
              </c:numCache>
            </c:numRef>
          </c:xVal>
          <c:yVal>
            <c:numRef>
              <c:f>('Star-Star plots'!$M$99,'Star-Star plots'!$M$101)</c:f>
              <c:numCache>
                <c:formatCode>0.00</c:formatCode>
                <c:ptCount val="2"/>
                <c:pt idx="0">
                  <c:v>0</c:v>
                </c:pt>
                <c:pt idx="1">
                  <c:v>-106.693411272818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plots'!$K$102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solid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plots'!$L$101,'Star-Star plots'!$L$103)</c:f>
              <c:numCache>
                <c:formatCode>0.00</c:formatCode>
                <c:ptCount val="2"/>
                <c:pt idx="0">
                  <c:v>113.205254255133</c:v>
                </c:pt>
                <c:pt idx="1">
                  <c:v>0</c:v>
                </c:pt>
              </c:numCache>
            </c:numRef>
          </c:xVal>
          <c:yVal>
            <c:numRef>
              <c:f>('Star-Star plots'!$M$101,'Star-Star plots'!$M$103)</c:f>
              <c:numCache>
                <c:formatCode>0.00</c:formatCode>
                <c:ptCount val="2"/>
                <c:pt idx="0">
                  <c:v>-106.693411272818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plots'!$K$118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plots'!$L$117:$L$118</c:f>
              <c:numCache>
                <c:formatCode>0.00</c:formatCode>
                <c:ptCount val="2"/>
                <c:pt idx="0">
                  <c:v>0</c:v>
                </c:pt>
                <c:pt idx="1">
                  <c:v>106.490324870859</c:v>
                </c:pt>
              </c:numCache>
            </c:numRef>
          </c:xVal>
          <c:yVal>
            <c:numRef>
              <c:f>'Star-Star plots'!$M$117:$M$118</c:f>
              <c:numCache>
                <c:formatCode>0.00</c:formatCode>
                <c:ptCount val="2"/>
                <c:pt idx="0">
                  <c:v>0</c:v>
                </c:pt>
                <c:pt idx="1">
                  <c:v>113.396315235104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plots'!$K$119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plots'!$L$118,'Star-Star plots'!$L$120)</c:f>
              <c:numCache>
                <c:formatCode>0.00</c:formatCode>
                <c:ptCount val="2"/>
                <c:pt idx="0">
                  <c:v>106.490324870859</c:v>
                </c:pt>
                <c:pt idx="1">
                  <c:v>85.9869073992987</c:v>
                </c:pt>
              </c:numCache>
            </c:numRef>
          </c:xVal>
          <c:yVal>
            <c:numRef>
              <c:f>('Star-Star plots'!$M$118,'Star-Star plots'!$M$120)</c:f>
              <c:numCache>
                <c:formatCode>0.00</c:formatCode>
                <c:ptCount val="2"/>
                <c:pt idx="0">
                  <c:v>113.396315235104</c:v>
                </c:pt>
                <c:pt idx="1">
                  <c:v>25.8386474059576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plots'!$K$121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plots'!$L$120,'Star-Star plots'!$L$122)</c:f>
              <c:numCache>
                <c:formatCode>0.00</c:formatCode>
                <c:ptCount val="2"/>
                <c:pt idx="0">
                  <c:v>85.9869073992987</c:v>
                </c:pt>
                <c:pt idx="1">
                  <c:v>-0.000766930890179651</c:v>
                </c:pt>
              </c:numCache>
            </c:numRef>
          </c:xVal>
          <c:yVal>
            <c:numRef>
              <c:f>('Star-Star plots'!$M$120,'Star-Star plots'!$M$122)</c:f>
              <c:numCache>
                <c:formatCode>0.00</c:formatCode>
                <c:ptCount val="2"/>
                <c:pt idx="0">
                  <c:v>25.8386474059576</c:v>
                </c:pt>
                <c:pt idx="1">
                  <c:v>-0.00126547540202182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plots'!$A$118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plots'!$B$117:$B$118</c:f>
              <c:numCache>
                <c:formatCode>0.00</c:formatCode>
                <c:ptCount val="2"/>
                <c:pt idx="0">
                  <c:v>0</c:v>
                </c:pt>
                <c:pt idx="1">
                  <c:v>-0.417742445642107</c:v>
                </c:pt>
              </c:numCache>
            </c:numRef>
          </c:xVal>
          <c:yVal>
            <c:numRef>
              <c:f>'Star-Star plots'!$C$117:$C$118</c:f>
              <c:numCache>
                <c:formatCode>0.00</c:formatCode>
                <c:ptCount val="2"/>
                <c:pt idx="0">
                  <c:v>0</c:v>
                </c:pt>
                <c:pt idx="1">
                  <c:v>155.118737500468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plots'!$A$119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plots'!$B$122)</c:f>
              <c:numCache>
                <c:formatCode>0.00</c:formatCode>
                <c:ptCount val="2"/>
                <c:pt idx="0">
                  <c:v>-0.417742445642107</c:v>
                </c:pt>
                <c:pt idx="1">
                  <c:v>-2.32618146575048e-5</c:v>
                </c:pt>
              </c:numCache>
            </c:numRef>
          </c:xVal>
          <c:yVal>
            <c:numRef>
              <c:f>('Star-Star plots'!$C$118,'Star-Star plots'!$C$122)</c:f>
              <c:numCache>
                <c:formatCode>0.00</c:formatCode>
                <c:ptCount val="2"/>
                <c:pt idx="0">
                  <c:v>155.118737500468</c:v>
                </c:pt>
                <c:pt idx="1">
                  <c:v>155.56354613737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plots'!$A$120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plots'!$B$123)</c:f>
              <c:numCache>
                <c:formatCode>0.00</c:formatCode>
                <c:ptCount val="2"/>
                <c:pt idx="0">
                  <c:v>-0.417742445642107</c:v>
                </c:pt>
                <c:pt idx="1">
                  <c:v>134.721939766592</c:v>
                </c:pt>
              </c:numCache>
            </c:numRef>
          </c:xVal>
          <c:yVal>
            <c:numRef>
              <c:f>('Star-Star plots'!$C$118,'Star-Star plots'!$C$123)</c:f>
              <c:numCache>
                <c:formatCode>0.00</c:formatCode>
                <c:ptCount val="2"/>
                <c:pt idx="0">
                  <c:v>155.118737500468</c:v>
                </c:pt>
                <c:pt idx="1">
                  <c:v>-77.781734424379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plots'!$A$121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plots'!$B$124)</c:f>
              <c:numCache>
                <c:formatCode>0.00</c:formatCode>
                <c:ptCount val="2"/>
                <c:pt idx="0">
                  <c:v>-0.417742445642107</c:v>
                </c:pt>
                <c:pt idx="1">
                  <c:v>-134.721983546077</c:v>
                </c:pt>
              </c:numCache>
            </c:numRef>
          </c:xVal>
          <c:yVal>
            <c:numRef>
              <c:f>('Star-Star plots'!$C$118,'Star-Star plots'!$C$124)</c:f>
              <c:numCache>
                <c:formatCode>0.00</c:formatCode>
                <c:ptCount val="2"/>
                <c:pt idx="0">
                  <c:v>155.118737500468</c:v>
                </c:pt>
                <c:pt idx="1">
                  <c:v>-77.7817553123342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plots'!$A$99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plots'!$B$98:$B$99</c:f>
              <c:numCache>
                <c:formatCode>0.00</c:formatCode>
                <c:ptCount val="2"/>
                <c:pt idx="0">
                  <c:v>0</c:v>
                </c:pt>
                <c:pt idx="1">
                  <c:v>4.76470647875829e-15</c:v>
                </c:pt>
              </c:numCache>
            </c:numRef>
          </c:xVal>
          <c:yVal>
            <c:numRef>
              <c:f>'Star-Star plots'!$C$98:$C$99</c:f>
              <c:numCache>
                <c:formatCode>0.00</c:formatCode>
                <c:ptCount val="2"/>
                <c:pt idx="0">
                  <c:v>0</c:v>
                </c:pt>
                <c:pt idx="1">
                  <c:v>-77.7817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plots'!$A$100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plots'!$B$103)</c:f>
              <c:numCache>
                <c:formatCode>0.00</c:formatCode>
                <c:ptCount val="2"/>
                <c:pt idx="0">
                  <c:v>4.76470647875829e-15</c:v>
                </c:pt>
                <c:pt idx="1">
                  <c:v>1.90588320407754e-14</c:v>
                </c:pt>
              </c:numCache>
            </c:numRef>
          </c:xVal>
          <c:yVal>
            <c:numRef>
              <c:f>('Star-Star plots'!$C$99,'Star-Star plots'!$C$103)</c:f>
              <c:numCache>
                <c:formatCode>0.00</c:formatCode>
                <c:ptCount val="2"/>
                <c:pt idx="0">
                  <c:v>-77.7817</c:v>
                </c:pt>
                <c:pt idx="1">
                  <c:v>155.5635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plots'!$A$101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plots'!$B$104)</c:f>
              <c:numCache>
                <c:formatCode>0.00</c:formatCode>
                <c:ptCount val="2"/>
                <c:pt idx="0">
                  <c:v>4.76470647875829e-15</c:v>
                </c:pt>
                <c:pt idx="1">
                  <c:v>134.7219</c:v>
                </c:pt>
              </c:numCache>
            </c:numRef>
          </c:xVal>
          <c:yVal>
            <c:numRef>
              <c:f>('Star-Star plots'!$C$99,'Star-Star plots'!$C$104)</c:f>
              <c:numCache>
                <c:formatCode>0.00</c:formatCode>
                <c:ptCount val="2"/>
                <c:pt idx="0">
                  <c:v>-77.7817</c:v>
                </c:pt>
                <c:pt idx="1">
                  <c:v>-77.7817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plots'!$A$102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plots'!$B$105)</c:f>
              <c:numCache>
                <c:formatCode>0.00</c:formatCode>
                <c:ptCount val="2"/>
                <c:pt idx="0">
                  <c:v>4.76470647875829e-15</c:v>
                </c:pt>
                <c:pt idx="1">
                  <c:v>-134.7219</c:v>
                </c:pt>
              </c:numCache>
            </c:numRef>
          </c:xVal>
          <c:yVal>
            <c:numRef>
              <c:f>('Star-Star plots'!$C$99,'Star-Star plots'!$C$105)</c:f>
              <c:numCache>
                <c:formatCode>0.00</c:formatCode>
                <c:ptCount val="2"/>
                <c:pt idx="0">
                  <c:v>-77.7817</c:v>
                </c:pt>
                <c:pt idx="1">
                  <c:v>-77.7817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plots'!$K$23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plots'!$L$22:$L$23</c:f>
              <c:numCache>
                <c:formatCode>0.00</c:formatCode>
                <c:ptCount val="2"/>
                <c:pt idx="0">
                  <c:v>0</c:v>
                </c:pt>
                <c:pt idx="1">
                  <c:v>106.693411272818</c:v>
                </c:pt>
              </c:numCache>
            </c:numRef>
          </c:xVal>
          <c:yVal>
            <c:numRef>
              <c:f>'Star-Star plots'!$M$22:$M$23</c:f>
              <c:numCache>
                <c:formatCode>0.00</c:formatCode>
                <c:ptCount val="2"/>
                <c:pt idx="0">
                  <c:v>0</c:v>
                </c:pt>
                <c:pt idx="1">
                  <c:v>113.205254255133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plots'!$K$24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plots'!$L$23,'Star-Star plots'!$L$25)</c:f>
              <c:numCache>
                <c:formatCode>0.00</c:formatCode>
                <c:ptCount val="2"/>
                <c:pt idx="0">
                  <c:v>106.693411272818</c:v>
                </c:pt>
                <c:pt idx="1">
                  <c:v>151.385331663231</c:v>
                </c:pt>
              </c:numCache>
            </c:numRef>
          </c:xVal>
          <c:yVal>
            <c:numRef>
              <c:f>('Star-Star plots'!$M$23,'Star-Star plots'!$M$25)</c:f>
              <c:numCache>
                <c:formatCode>0.00</c:formatCode>
                <c:ptCount val="2"/>
                <c:pt idx="0">
                  <c:v>113.205254255133</c:v>
                </c:pt>
                <c:pt idx="1">
                  <c:v>-35.7965774511145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plots'!$K$26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plots'!$L$25,'Star-Star plots'!$L$27)</c:f>
              <c:numCache>
                <c:formatCode>0.00</c:formatCode>
                <c:ptCount val="2"/>
                <c:pt idx="0">
                  <c:v>151.385331663231</c:v>
                </c:pt>
                <c:pt idx="1">
                  <c:v>0</c:v>
                </c:pt>
              </c:numCache>
            </c:numRef>
          </c:xVal>
          <c:yVal>
            <c:numRef>
              <c:f>('Star-Star plots'!$M$25,'Star-Star plots'!$M$27)</c:f>
              <c:numCache>
                <c:formatCode>0.00</c:formatCode>
                <c:ptCount val="2"/>
                <c:pt idx="0">
                  <c:v>-35.7965774511145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9.52530280376811e-15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155.56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-77.78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134.718911812707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-77.78</c:v>
                </c:pt>
                <c:pt idx="1">
                  <c:v>155.56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-134.718911812707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-77.7800000000001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9.52530280376811e-15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155.56</c:v>
                </c:pt>
                <c:pt idx="1">
                  <c:v>-77.78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plots'!$B$10)</c:f>
              <c:numCache>
                <c:formatCode>0.00</c:formatCode>
                <c:ptCount val="2"/>
                <c:pt idx="0">
                  <c:v>134.718911812707</c:v>
                </c:pt>
                <c:pt idx="1" c:formatCode="General">
                  <c:v>153.314141966776</c:v>
                </c:pt>
              </c:numCache>
            </c:numRef>
          </c:xVal>
          <c:yVal>
            <c:numRef>
              <c:f>('Star-Delta plots'!$C$5,'Star-Delta plots'!$C$10)</c:f>
              <c:numCache>
                <c:formatCode>0.00</c:formatCode>
                <c:ptCount val="2"/>
                <c:pt idx="0">
                  <c:v>-77.78</c:v>
                </c:pt>
                <c:pt idx="1" c:formatCode="General">
                  <c:v>0.883359243787879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plots'!$B$11)</c:f>
              <c:numCache>
                <c:formatCode>0.00</c:formatCode>
                <c:ptCount val="2"/>
                <c:pt idx="0">
                  <c:v>-134.718911812707</c:v>
                </c:pt>
                <c:pt idx="1" c:formatCode="General">
                  <c:v>-75.8920594375998</c:v>
                </c:pt>
              </c:numCache>
            </c:numRef>
          </c:xVal>
          <c:yVal>
            <c:numRef>
              <c:f>('Star-Delta plots'!$C$6,'Star-Delta plots'!$C$11)</c:f>
              <c:numCache>
                <c:formatCode>0.00</c:formatCode>
                <c:ptCount val="2"/>
                <c:pt idx="0">
                  <c:v>-77.7800000000001</c:v>
                </c:pt>
                <c:pt idx="1" c:formatCode="General">
                  <c:v>-133.215621324536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plots'!$B$12)</c:f>
              <c:numCache>
                <c:formatCode>0.00</c:formatCode>
                <c:ptCount val="2"/>
                <c:pt idx="0">
                  <c:v>9.52530280376811e-15</c:v>
                </c:pt>
                <c:pt idx="1" c:formatCode="General">
                  <c:v>-77.4220825291759</c:v>
                </c:pt>
              </c:numCache>
            </c:numRef>
          </c:xVal>
          <c:yVal>
            <c:numRef>
              <c:f>('Star-Delta plots'!$C$4,'Star-Delta plots'!$C$12)</c:f>
              <c:numCache>
                <c:formatCode>0.00</c:formatCode>
                <c:ptCount val="2"/>
                <c:pt idx="0">
                  <c:v>155.56</c:v>
                </c:pt>
                <c:pt idx="1" c:formatCode="General">
                  <c:v>132.332262080748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9.52530280376811e-15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155.56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-77.78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134.718911812707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-77.78</c:v>
                </c:pt>
                <c:pt idx="1">
                  <c:v>155.56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-134.718911812707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-77.7800000000001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9.52530280376811e-15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155.56</c:v>
                </c:pt>
                <c:pt idx="1">
                  <c:v>-77.78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plots'!$K$3)</c:f>
              <c:numCache>
                <c:formatCode>0.00</c:formatCode>
                <c:ptCount val="2"/>
                <c:pt idx="0">
                  <c:v>134.718911812707</c:v>
                </c:pt>
                <c:pt idx="1" c:formatCode="General">
                  <c:v>139.362092474368</c:v>
                </c:pt>
              </c:numCache>
            </c:numRef>
          </c:xVal>
          <c:yVal>
            <c:numRef>
              <c:f>('Star-Delta plots'!$C$5,'Star-Delta plots'!$L$3)</c:f>
              <c:numCache>
                <c:formatCode>0.00</c:formatCode>
                <c:ptCount val="2"/>
                <c:pt idx="0">
                  <c:v>-77.78</c:v>
                </c:pt>
                <c:pt idx="1" c:formatCode="General">
                  <c:v>-37.2161713475373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plots'!$K$4)</c:f>
              <c:numCache>
                <c:formatCode>0.00</c:formatCode>
                <c:ptCount val="2"/>
                <c:pt idx="0">
                  <c:v>-134.718911812707</c:v>
                </c:pt>
                <c:pt idx="1" c:formatCode="General">
                  <c:v>-95.1753296952219</c:v>
                </c:pt>
              </c:numCache>
            </c:numRef>
          </c:xVal>
          <c:yVal>
            <c:numRef>
              <c:f>('Star-Delta plots'!$C$6,'Star-Delta plots'!$L$4)</c:f>
              <c:numCache>
                <c:formatCode>0.00</c:formatCode>
                <c:ptCount val="2"/>
                <c:pt idx="0">
                  <c:v>-77.7800000000001</c:v>
                </c:pt>
                <c:pt idx="1" c:formatCode="General">
                  <c:v>-118.500397838481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plots'!$K$5)</c:f>
              <c:numCache>
                <c:formatCode>0.00</c:formatCode>
                <c:ptCount val="2"/>
                <c:pt idx="0">
                  <c:v>9.52530280376811e-15</c:v>
                </c:pt>
                <c:pt idx="1" c:formatCode="General">
                  <c:v>-79.3969569688214</c:v>
                </c:pt>
              </c:numCache>
            </c:numRef>
          </c:xVal>
          <c:yVal>
            <c:numRef>
              <c:f>('Star-Delta plots'!$C$4,'Star-Delta plots'!$L$5)</c:f>
              <c:numCache>
                <c:formatCode>0.00</c:formatCode>
                <c:ptCount val="2"/>
                <c:pt idx="0">
                  <c:v>155.56</c:v>
                </c:pt>
                <c:pt idx="1" c:formatCode="General">
                  <c:v>140.399858309002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9.52530280376811e-15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155.56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-77.78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134.718911812707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-77.78</c:v>
                </c:pt>
                <c:pt idx="1">
                  <c:v>155.56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-134.718911812707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-77.7800000000001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9.52530280376811e-15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155.56</c:v>
                </c:pt>
                <c:pt idx="1">
                  <c:v>-77.78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plots'!$B$26)</c:f>
              <c:numCache>
                <c:formatCode>0.00</c:formatCode>
                <c:ptCount val="2"/>
                <c:pt idx="0">
                  <c:v>134.718911812707</c:v>
                </c:pt>
                <c:pt idx="1" c:formatCode="General">
                  <c:v>134.718911812707</c:v>
                </c:pt>
              </c:numCache>
            </c:numRef>
          </c:xVal>
          <c:yVal>
            <c:numRef>
              <c:f>('Star-Delta plots'!$C$5,'Star-Delta plots'!$C$26)</c:f>
              <c:numCache>
                <c:formatCode>0.00</c:formatCode>
                <c:ptCount val="2"/>
                <c:pt idx="0">
                  <c:v>-77.78</c:v>
                </c:pt>
                <c:pt idx="1" c:formatCode="General">
                  <c:v>-77.78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plots'!$B$27)</c:f>
              <c:numCache>
                <c:formatCode>0.00</c:formatCode>
                <c:ptCount val="2"/>
                <c:pt idx="0">
                  <c:v>-134.718911812707</c:v>
                </c:pt>
                <c:pt idx="1" c:formatCode="General">
                  <c:v>-75.8920594375998</c:v>
                </c:pt>
              </c:numCache>
            </c:numRef>
          </c:xVal>
          <c:yVal>
            <c:numRef>
              <c:f>('Star-Delta plots'!$C$6,'Star-Delta plots'!$C$27)</c:f>
              <c:numCache>
                <c:formatCode>0.00</c:formatCode>
                <c:ptCount val="2"/>
                <c:pt idx="0">
                  <c:v>-77.7800000000001</c:v>
                </c:pt>
                <c:pt idx="1" c:formatCode="General">
                  <c:v>-133.215621324536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plots'!$B$28)</c:f>
              <c:numCache>
                <c:formatCode>0.00</c:formatCode>
                <c:ptCount val="2"/>
                <c:pt idx="0">
                  <c:v>9.52530280376811e-15</c:v>
                </c:pt>
                <c:pt idx="1" c:formatCode="General">
                  <c:v>-77.4220825291759</c:v>
                </c:pt>
              </c:numCache>
            </c:numRef>
          </c:xVal>
          <c:yVal>
            <c:numRef>
              <c:f>('Star-Delta plots'!$C$4,'Star-Delta plots'!$C$28)</c:f>
              <c:numCache>
                <c:formatCode>0.00</c:formatCode>
                <c:ptCount val="2"/>
                <c:pt idx="0">
                  <c:v>155.56</c:v>
                </c:pt>
                <c:pt idx="1" c:formatCode="General">
                  <c:v>132.332262080748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9.52530280376811e-15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155.56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-77.78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134.718911812707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-77.78</c:v>
                </c:pt>
                <c:pt idx="1">
                  <c:v>155.56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-134.718911812707</c:v>
                </c:pt>
                <c:pt idx="1">
                  <c:v>134.718911812707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-77.7800000000001</c:v>
                </c:pt>
                <c:pt idx="1">
                  <c:v>-77.7800000000001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9.52530280376811e-15</c:v>
                </c:pt>
                <c:pt idx="1">
                  <c:v>-134.718911812707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155.56</c:v>
                </c:pt>
                <c:pt idx="1">
                  <c:v>-77.78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plots'!$K$26)</c:f>
              <c:numCache>
                <c:formatCode>0.00</c:formatCode>
                <c:ptCount val="2"/>
                <c:pt idx="0">
                  <c:v>134.718911812707</c:v>
                </c:pt>
                <c:pt idx="1" c:formatCode="General">
                  <c:v>134.718911812707</c:v>
                </c:pt>
              </c:numCache>
            </c:numRef>
          </c:xVal>
          <c:yVal>
            <c:numRef>
              <c:f>('Star-Delta plots'!$C$5,'Star-Delta plots'!$L$26)</c:f>
              <c:numCache>
                <c:formatCode>0.00</c:formatCode>
                <c:ptCount val="2"/>
                <c:pt idx="0">
                  <c:v>-77.78</c:v>
                </c:pt>
                <c:pt idx="1" c:formatCode="General">
                  <c:v>-77.78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plots'!$K$27)</c:f>
              <c:numCache>
                <c:formatCode>0.00</c:formatCode>
                <c:ptCount val="2"/>
                <c:pt idx="0">
                  <c:v>-134.718911812707</c:v>
                </c:pt>
                <c:pt idx="1" c:formatCode="General">
                  <c:v>-134.718911812707</c:v>
                </c:pt>
              </c:numCache>
            </c:numRef>
          </c:xVal>
          <c:yVal>
            <c:numRef>
              <c:f>('Star-Delta plots'!$C$6,'Star-Delta plots'!$L$27)</c:f>
              <c:numCache>
                <c:formatCode>0.00</c:formatCode>
                <c:ptCount val="2"/>
                <c:pt idx="0">
                  <c:v>-77.7800000000001</c:v>
                </c:pt>
                <c:pt idx="1" c:formatCode="General">
                  <c:v>-77.7800000000001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plots'!$K$5)</c:f>
              <c:numCache>
                <c:formatCode>0.00</c:formatCode>
                <c:ptCount val="2"/>
                <c:pt idx="0">
                  <c:v>9.52530280376811e-15</c:v>
                </c:pt>
                <c:pt idx="1" c:formatCode="General">
                  <c:v>-79.3969569688214</c:v>
                </c:pt>
              </c:numCache>
            </c:numRef>
          </c:xVal>
          <c:yVal>
            <c:numRef>
              <c:f>('Star-Delta plots'!$C$4,'Star-Delta plots'!$L$5)</c:f>
              <c:numCache>
                <c:formatCode>0.00</c:formatCode>
                <c:ptCount val="2"/>
                <c:pt idx="0">
                  <c:v>155.56</c:v>
                </c:pt>
                <c:pt idx="1" c:formatCode="General">
                  <c:v>140.399858309002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plots'!$A$23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plots'!$B$23)</c:f>
              <c:numCache>
                <c:formatCode>0.00</c:formatCode>
                <c:ptCount val="2"/>
                <c:pt idx="0">
                  <c:v>0</c:v>
                </c:pt>
                <c:pt idx="1">
                  <c:v>9.52941908325886e-15</c:v>
                </c:pt>
              </c:numCache>
            </c:numRef>
          </c:xVal>
          <c:yVal>
            <c:numRef>
              <c:f>('Star-Star plots'!$C$22,'Star-Star plots'!$C$23)</c:f>
              <c:numCache>
                <c:formatCode>0.00</c:formatCode>
                <c:ptCount val="2"/>
                <c:pt idx="0">
                  <c:v>0</c:v>
                </c:pt>
                <c:pt idx="1">
                  <c:v>155.5635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plots'!$A$24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plots'!$B$24)</c:f>
              <c:numCache>
                <c:formatCode>0.00</c:formatCode>
                <c:ptCount val="2"/>
                <c:pt idx="0">
                  <c:v>0</c:v>
                </c:pt>
                <c:pt idx="1">
                  <c:v>134.721942901621</c:v>
                </c:pt>
              </c:numCache>
            </c:numRef>
          </c:xVal>
          <c:yVal>
            <c:numRef>
              <c:f>('Star-Star plots'!$C$22,'Star-Star plots'!$C$24)</c:f>
              <c:numCache>
                <c:formatCode>0.00</c:formatCode>
                <c:ptCount val="2"/>
                <c:pt idx="0">
                  <c:v>0</c:v>
                </c:pt>
                <c:pt idx="1">
                  <c:v>-77.78175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plots'!$A$25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plots'!$B$25)</c:f>
              <c:numCache>
                <c:formatCode>0.00</c:formatCode>
                <c:ptCount val="2"/>
                <c:pt idx="0">
                  <c:v>0</c:v>
                </c:pt>
                <c:pt idx="1">
                  <c:v>-134.721942901621</c:v>
                </c:pt>
              </c:numCache>
            </c:numRef>
          </c:xVal>
          <c:yVal>
            <c:numRef>
              <c:f>('Star-Star plots'!$C$22,'Star-Star plots'!$C$25)</c:f>
              <c:numCache>
                <c:formatCode>0.00</c:formatCode>
                <c:ptCount val="2"/>
                <c:pt idx="0">
                  <c:v>0</c:v>
                </c:pt>
                <c:pt idx="1">
                  <c:v>-77.78175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plots'!$K$4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</c:dPt>
          <c:dLbls>
            <c:delete val="1"/>
          </c:dLbls>
          <c:xVal>
            <c:numRef>
              <c:f>('Star-Star plots'!$L$3,'Star-Star plots'!$L$4)</c:f>
              <c:numCache>
                <c:formatCode>0.00</c:formatCode>
                <c:ptCount val="2"/>
                <c:pt idx="0">
                  <c:v>0</c:v>
                </c:pt>
                <c:pt idx="1">
                  <c:v>106.693411272818</c:v>
                </c:pt>
              </c:numCache>
            </c:numRef>
          </c:xVal>
          <c:yVal>
            <c:numRef>
              <c:f>('Star-Star plots'!$M$3,'Star-Star plots'!$M$4)</c:f>
              <c:numCache>
                <c:formatCode>0.00</c:formatCode>
                <c:ptCount val="2"/>
                <c:pt idx="0">
                  <c:v>0</c:v>
                </c:pt>
                <c:pt idx="1">
                  <c:v>113.205254255133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plots'!$K$5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plots'!$L$4,'Star-Star plots'!$L$6)</c:f>
              <c:numCache>
                <c:formatCode>0.00</c:formatCode>
                <c:ptCount val="2"/>
                <c:pt idx="0">
                  <c:v>106.693411272818</c:v>
                </c:pt>
                <c:pt idx="1">
                  <c:v>151.385331663231</c:v>
                </c:pt>
              </c:numCache>
            </c:numRef>
          </c:xVal>
          <c:yVal>
            <c:numRef>
              <c:f>('Star-Star plots'!$M$4,'Star-Star plots'!$M$6)</c:f>
              <c:numCache>
                <c:formatCode>0.00</c:formatCode>
                <c:ptCount val="2"/>
                <c:pt idx="0">
                  <c:v>113.205254255133</c:v>
                </c:pt>
                <c:pt idx="1">
                  <c:v>-35.7965774511145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plots'!$K$7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plots'!$L$6,'Star-Star plots'!$L$8)</c:f>
              <c:numCache>
                <c:formatCode>0.00</c:formatCode>
                <c:ptCount val="2"/>
                <c:pt idx="0">
                  <c:v>151.385331663231</c:v>
                </c:pt>
                <c:pt idx="1">
                  <c:v>0</c:v>
                </c:pt>
              </c:numCache>
            </c:numRef>
          </c:xVal>
          <c:yVal>
            <c:numRef>
              <c:f>('Star-Star plots'!$M$6,'Star-Star plots'!$M$8)</c:f>
              <c:numCache>
                <c:formatCode>0.00</c:formatCode>
                <c:ptCount val="2"/>
                <c:pt idx="0">
                  <c:v>-35.7965774511145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plots'!$A$42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plots'!$B$41:$B$42</c:f>
              <c:numCache>
                <c:formatCode>0.00</c:formatCode>
                <c:ptCount val="2"/>
                <c:pt idx="0">
                  <c:v>0</c:v>
                </c:pt>
                <c:pt idx="1">
                  <c:v>0.0729786410434318</c:v>
                </c:pt>
              </c:numCache>
            </c:numRef>
          </c:xVal>
          <c:yVal>
            <c:numRef>
              <c:f>'Star-Star plots'!$C$41:$C$42</c:f>
              <c:numCache>
                <c:formatCode>0.00</c:formatCode>
                <c:ptCount val="2"/>
                <c:pt idx="0">
                  <c:v>0</c:v>
                </c:pt>
                <c:pt idx="1">
                  <c:v>155.441182868498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plots'!$A$43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plots'!$B$41,'Star-Star plots'!$B$43)</c:f>
              <c:numCache>
                <c:formatCode>0.00</c:formatCode>
                <c:ptCount val="2"/>
                <c:pt idx="0">
                  <c:v>0</c:v>
                </c:pt>
                <c:pt idx="1">
                  <c:v>134.794795413824</c:v>
                </c:pt>
              </c:numCache>
            </c:numRef>
          </c:xVal>
          <c:yVal>
            <c:numRef>
              <c:f>('Star-Star plots'!$C$41,'Star-Star plots'!$C$43)</c:f>
              <c:numCache>
                <c:formatCode>0.00</c:formatCode>
                <c:ptCount val="2"/>
                <c:pt idx="0">
                  <c:v>0</c:v>
                </c:pt>
                <c:pt idx="1">
                  <c:v>-77.9041346668156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plots'!$A$44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plots'!$B$41,'Star-Star plots'!$B$44)</c:f>
              <c:numCache>
                <c:formatCode>0.00</c:formatCode>
                <c:ptCount val="2"/>
                <c:pt idx="0">
                  <c:v>0</c:v>
                </c:pt>
                <c:pt idx="1">
                  <c:v>-134.649106495546</c:v>
                </c:pt>
              </c:numCache>
            </c:numRef>
          </c:xVal>
          <c:yVal>
            <c:numRef>
              <c:f>('Star-Star plots'!$C$41,'Star-Star plots'!$C$44)</c:f>
              <c:numCache>
                <c:formatCode>0.00</c:formatCode>
                <c:ptCount val="2"/>
                <c:pt idx="0">
                  <c:v>0</c:v>
                </c:pt>
                <c:pt idx="1">
                  <c:v>-77.9039762432651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plots'!$A$61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plots'!$B$60:$B$61</c:f>
              <c:numCache>
                <c:formatCode>0.00</c:formatCode>
                <c:ptCount val="2"/>
                <c:pt idx="0">
                  <c:v>0</c:v>
                </c:pt>
                <c:pt idx="1">
                  <c:v>-34.5387411956564</c:v>
                </c:pt>
              </c:numCache>
            </c:numRef>
          </c:xVal>
          <c:yVal>
            <c:numRef>
              <c:f>'Star-Star plots'!$C$60:$C$61</c:f>
              <c:numCache>
                <c:formatCode>0.00</c:formatCode>
                <c:ptCount val="2"/>
                <c:pt idx="0">
                  <c:v>0</c:v>
                </c:pt>
                <c:pt idx="1">
                  <c:v>7.7506465478349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plots'!$A$62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plots'!$B$65)</c:f>
              <c:numCache>
                <c:formatCode>0.00</c:formatCode>
                <c:ptCount val="2"/>
                <c:pt idx="0">
                  <c:v>-34.5387411956564</c:v>
                </c:pt>
                <c:pt idx="1">
                  <c:v>0.000103620647927016</c:v>
                </c:pt>
              </c:numCache>
            </c:numRef>
          </c:xVal>
          <c:yVal>
            <c:numRef>
              <c:f>('Star-Star plots'!$C$61,'Star-Star plots'!$C$65)</c:f>
              <c:numCache>
                <c:formatCode>0.00</c:formatCode>
                <c:ptCount val="2"/>
                <c:pt idx="0">
                  <c:v>7.7506465478349</c:v>
                </c:pt>
                <c:pt idx="1">
                  <c:v>155.563495884438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plots'!$A$63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plots'!$B$66)</c:f>
              <c:numCache>
                <c:formatCode>0.00</c:formatCode>
                <c:ptCount val="2"/>
                <c:pt idx="0">
                  <c:v>-34.5387411956564</c:v>
                </c:pt>
                <c:pt idx="1">
                  <c:v>134.721936704687</c:v>
                </c:pt>
              </c:numCache>
            </c:numRef>
          </c:xVal>
          <c:yVal>
            <c:numRef>
              <c:f>('Star-Star plots'!$C$61,'Star-Star plots'!$C$66)</c:f>
              <c:numCache>
                <c:formatCode>0.00</c:formatCode>
                <c:ptCount val="2"/>
                <c:pt idx="0">
                  <c:v>7.7506465478349</c:v>
                </c:pt>
                <c:pt idx="1">
                  <c:v>-77.7817066245543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plots'!$A$64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plots'!$B$67)</c:f>
              <c:numCache>
                <c:formatCode>0.00</c:formatCode>
                <c:ptCount val="2"/>
                <c:pt idx="0">
                  <c:v>-34.5387411956564</c:v>
                </c:pt>
                <c:pt idx="1">
                  <c:v>-134.721856146578</c:v>
                </c:pt>
              </c:numCache>
            </c:numRef>
          </c:xVal>
          <c:yVal>
            <c:numRef>
              <c:f>('Star-Star plots'!$C$61,'Star-Star plots'!$C$67)</c:f>
              <c:numCache>
                <c:formatCode>0.00</c:formatCode>
                <c:ptCount val="2"/>
                <c:pt idx="0">
                  <c:v>7.7506465478349</c:v>
                </c:pt>
                <c:pt idx="1">
                  <c:v>-77.7817676728596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plots'!$A$80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plots'!$B$79:$B$80</c:f>
              <c:numCache>
                <c:formatCode>0.00</c:formatCode>
                <c:ptCount val="2"/>
                <c:pt idx="0">
                  <c:v>0</c:v>
                </c:pt>
                <c:pt idx="1">
                  <c:v>-0.146222251172637</c:v>
                </c:pt>
              </c:numCache>
            </c:numRef>
          </c:xVal>
          <c:yVal>
            <c:numRef>
              <c:f>'Star-Star plots'!$C$79:$C$80</c:f>
              <c:numCache>
                <c:formatCode>0.00</c:formatCode>
                <c:ptCount val="2"/>
                <c:pt idx="0">
                  <c:v>0</c:v>
                </c:pt>
                <c:pt idx="1">
                  <c:v>-0.155704891580214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plots'!$A$81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plots'!$B$84)</c:f>
              <c:numCache>
                <c:formatCode>0.00</c:formatCode>
                <c:ptCount val="2"/>
                <c:pt idx="0">
                  <c:v>-0.146222251172637</c:v>
                </c:pt>
                <c:pt idx="1">
                  <c:v>-0.00718615798244296</c:v>
                </c:pt>
              </c:numCache>
            </c:numRef>
          </c:xVal>
          <c:yVal>
            <c:numRef>
              <c:f>('Star-Star plots'!$C$80,'Star-Star plots'!$C$84)</c:f>
              <c:numCache>
                <c:formatCode>0.00</c:formatCode>
                <c:ptCount val="2"/>
                <c:pt idx="0">
                  <c:v>-0.155704891580214</c:v>
                </c:pt>
                <c:pt idx="1">
                  <c:v>155.433732986493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plots'!$A$82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plots'!$B$85)</c:f>
              <c:numCache>
                <c:formatCode>0.00</c:formatCode>
                <c:ptCount val="2"/>
                <c:pt idx="0">
                  <c:v>-0.146222251172637</c:v>
                </c:pt>
                <c:pt idx="1">
                  <c:v>134.822602475752</c:v>
                </c:pt>
              </c:numCache>
            </c:numRef>
          </c:xVal>
          <c:yVal>
            <c:numRef>
              <c:f>('Star-Star plots'!$C$80,'Star-Star plots'!$C$85)</c:f>
              <c:numCache>
                <c:formatCode>0.00</c:formatCode>
                <c:ptCount val="2"/>
                <c:pt idx="0">
                  <c:v>-0.155704891580214</c:v>
                </c:pt>
                <c:pt idx="1">
                  <c:v>-77.8511909144035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plots'!$A$83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plots'!$B$86)</c:f>
              <c:numCache>
                <c:formatCode>0.00</c:formatCode>
                <c:ptCount val="2"/>
                <c:pt idx="0">
                  <c:v>-0.146222251172637</c:v>
                </c:pt>
                <c:pt idx="1">
                  <c:v>-134.72740308294</c:v>
                </c:pt>
              </c:numCache>
            </c:numRef>
          </c:xVal>
          <c:yVal>
            <c:numRef>
              <c:f>('Star-Star plots'!$C$80,'Star-Star plots'!$C$86)</c:f>
              <c:numCache>
                <c:formatCode>0.00</c:formatCode>
                <c:ptCount val="2"/>
                <c:pt idx="0">
                  <c:v>-0.155704891580214</c:v>
                </c:pt>
                <c:pt idx="1">
                  <c:v>-77.7882396623013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plots'!$K$42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plots'!$L$41:$L$42</c:f>
              <c:numCache>
                <c:formatCode>0.00</c:formatCode>
                <c:ptCount val="2"/>
                <c:pt idx="0">
                  <c:v>0</c:v>
                </c:pt>
                <c:pt idx="1">
                  <c:v>76.7188893127282</c:v>
                </c:pt>
              </c:numCache>
            </c:numRef>
          </c:xVal>
          <c:yVal>
            <c:numRef>
              <c:f>'Star-Star plots'!$M$41:$M$42</c:f>
              <c:numCache>
                <c:formatCode>0.00</c:formatCode>
                <c:ptCount val="2"/>
                <c:pt idx="0">
                  <c:v>0</c:v>
                </c:pt>
                <c:pt idx="1">
                  <c:v>81.3247597307071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plots'!$K$43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plots'!$L$42,'Star-Star plots'!$L$44)</c:f>
              <c:numCache>
                <c:formatCode>0.00</c:formatCode>
                <c:ptCount val="2"/>
                <c:pt idx="0">
                  <c:v>76.7188893127282</c:v>
                </c:pt>
                <c:pt idx="1">
                  <c:v>103.638044410394</c:v>
                </c:pt>
              </c:numCache>
            </c:numRef>
          </c:xVal>
          <c:yVal>
            <c:numRef>
              <c:f>('Star-Star plots'!$M$42,'Star-Star plots'!$M$44)</c:f>
              <c:numCache>
                <c:formatCode>0.00</c:formatCode>
                <c:ptCount val="2"/>
                <c:pt idx="0">
                  <c:v>81.3247597307071</c:v>
                </c:pt>
                <c:pt idx="1">
                  <c:v>7.44363619568215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plots'!$K$45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plots'!$L$44,'Star-Star plots'!$L$46)</c:f>
              <c:numCache>
                <c:formatCode>0.00</c:formatCode>
                <c:ptCount val="2"/>
                <c:pt idx="0">
                  <c:v>103.638044410394</c:v>
                </c:pt>
                <c:pt idx="1">
                  <c:v>-40.0080269356319</c:v>
                </c:pt>
              </c:numCache>
            </c:numRef>
          </c:xVal>
          <c:yVal>
            <c:numRef>
              <c:f>('Star-Star plots'!$M$44,'Star-Star plots'!$M$46)</c:f>
              <c:numCache>
                <c:formatCode>0.00</c:formatCode>
                <c:ptCount val="2"/>
                <c:pt idx="0">
                  <c:v>7.44363619568215</c:v>
                </c:pt>
                <c:pt idx="1">
                  <c:v>67.1489105594474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plots'!$K$47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plots'!$L$41,'Star-Star plots'!$L$47)</c:f>
              <c:numCache>
                <c:formatCode>0.00</c:formatCode>
                <c:ptCount val="2"/>
                <c:pt idx="0">
                  <c:v>0</c:v>
                </c:pt>
                <c:pt idx="1">
                  <c:v>-40.0083833947377</c:v>
                </c:pt>
              </c:numCache>
            </c:numRef>
          </c:xVal>
          <c:yVal>
            <c:numRef>
              <c:f>('Star-Star plots'!$M$41,'Star-Star plots'!$M$47)</c:f>
              <c:numCache>
                <c:formatCode>0.00</c:formatCode>
                <c:ptCount val="2"/>
                <c:pt idx="0">
                  <c:v>0</c:v>
                </c:pt>
                <c:pt idx="1">
                  <c:v>67.1474575918943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plots'!$K$61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plots'!$L$60:$L$61</c:f>
              <c:numCache>
                <c:formatCode>0.00</c:formatCode>
                <c:ptCount val="2"/>
                <c:pt idx="0">
                  <c:v>0</c:v>
                </c:pt>
                <c:pt idx="1">
                  <c:v>107.459001843637</c:v>
                </c:pt>
              </c:numCache>
            </c:numRef>
          </c:xVal>
          <c:yVal>
            <c:numRef>
              <c:f>'Star-Star plots'!$M$60:$M$61</c:f>
              <c:numCache>
                <c:formatCode>0.00</c:formatCode>
                <c:ptCount val="2"/>
                <c:pt idx="0">
                  <c:v>0</c:v>
                </c:pt>
                <c:pt idx="1">
                  <c:v>71.2445672238713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plots'!$K$62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plots'!$L$61,'Star-Star plots'!$L$63)</c:f>
              <c:numCache>
                <c:formatCode>0.00</c:formatCode>
                <c:ptCount val="2"/>
                <c:pt idx="0">
                  <c:v>107.459001843637</c:v>
                </c:pt>
                <c:pt idx="1">
                  <c:v>152.085986798774</c:v>
                </c:pt>
              </c:numCache>
            </c:numRef>
          </c:xVal>
          <c:yVal>
            <c:numRef>
              <c:f>('Star-Star plots'!$M$61,'Star-Star plots'!$M$63)</c:f>
              <c:numCache>
                <c:formatCode>0.00</c:formatCode>
                <c:ptCount val="2"/>
                <c:pt idx="0">
                  <c:v>71.2445672238713</c:v>
                </c:pt>
                <c:pt idx="1">
                  <c:v>-32.6960718051634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plots'!$K$64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plots'!$L$63,'Star-Star plots'!$L$65)</c:f>
              <c:numCache>
                <c:formatCode>0.00</c:formatCode>
                <c:ptCount val="2"/>
                <c:pt idx="0">
                  <c:v>152.085986798774</c:v>
                </c:pt>
                <c:pt idx="1">
                  <c:v>0.000775662961103762</c:v>
                </c:pt>
              </c:numCache>
            </c:numRef>
          </c:xVal>
          <c:yVal>
            <c:numRef>
              <c:f>('Star-Star plots'!$M$63,'Star-Star plots'!$M$65)</c:f>
              <c:numCache>
                <c:formatCode>0.00</c:formatCode>
                <c:ptCount val="2"/>
                <c:pt idx="0">
                  <c:v>-32.6960718051634</c:v>
                </c:pt>
                <c:pt idx="1">
                  <c:v>-0.000473419829070565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9.52530280376811e-15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155.56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134.718911812707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-134.718911812707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-77.7800000000001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plots'!$K$80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plots'!$L$79:$L$80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'Star-Star plots'!$M$79:$M$80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plots'!$K$81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plots'!$L$80,'Star-Star plots'!$L$82)</c:f>
              <c:numCache>
                <c:formatCode>0.00</c:formatCode>
                <c:ptCount val="2"/>
                <c:pt idx="0">
                  <c:v>0</c:v>
                </c:pt>
                <c:pt idx="1">
                  <c:v>44.8814659034872</c:v>
                </c:pt>
              </c:numCache>
            </c:numRef>
          </c:xVal>
          <c:yVal>
            <c:numRef>
              <c:f>('Star-Star plots'!$M$80,'Star-Star plots'!$M$82)</c:f>
              <c:numCache>
                <c:formatCode>0.00</c:formatCode>
                <c:ptCount val="2"/>
                <c:pt idx="0">
                  <c:v>0</c:v>
                </c:pt>
                <c:pt idx="1">
                  <c:v>-148.944847572362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plots'!$K$83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plots'!$L$82,'Star-Star plots'!$L$84)</c:f>
              <c:numCache>
                <c:formatCode>0.00</c:formatCode>
                <c:ptCount val="2"/>
                <c:pt idx="0">
                  <c:v>44.8814659034872</c:v>
                </c:pt>
                <c:pt idx="1">
                  <c:v>-106.256368976029</c:v>
                </c:pt>
              </c:numCache>
            </c:numRef>
          </c:xVal>
          <c:yVal>
            <c:numRef>
              <c:f>('Star-Star plots'!$M$82,'Star-Star plots'!$M$84)</c:f>
              <c:numCache>
                <c:formatCode>0.00</c:formatCode>
                <c:ptCount val="2"/>
                <c:pt idx="0">
                  <c:v>-148.944847572362</c:v>
                </c:pt>
                <c:pt idx="1">
                  <c:v>-113.146345832765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plots'!$K$85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rgbClr val="FFC000"/>
                </a:solidFill>
              </a:ln>
              <a:effectLst>
                <a:glow rad="139700">
                  <a:srgbClr val="FFC000">
                    <a:alpha val="14000"/>
                  </a:srgbClr>
                </a:glow>
              </a:effectLst>
            </c:spPr>
          </c:dPt>
          <c:dLbls>
            <c:delete val="1"/>
          </c:dLbls>
          <c:xVal>
            <c:numRef>
              <c:f>('Star-Star plots'!$L$79,'Star-Star plots'!$L$85)</c:f>
              <c:numCache>
                <c:formatCode>0.00</c:formatCode>
                <c:ptCount val="2"/>
                <c:pt idx="0">
                  <c:v>0</c:v>
                </c:pt>
                <c:pt idx="1">
                  <c:v>-106.255226131741</c:v>
                </c:pt>
              </c:numCache>
            </c:numRef>
          </c:xVal>
          <c:yVal>
            <c:numRef>
              <c:f>('Star-Star plots'!$M$79,'Star-Star plots'!$M$85)</c:f>
              <c:numCache>
                <c:formatCode>0.00</c:formatCode>
                <c:ptCount val="2"/>
                <c:pt idx="0">
                  <c:v>0</c:v>
                </c:pt>
                <c:pt idx="1">
                  <c:v>-113.145970137887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200025</xdr:colOff>
      <xdr:row>2</xdr:row>
      <xdr:rowOff>95250</xdr:rowOff>
    </xdr:from>
    <xdr:to>
      <xdr:col>7</xdr:col>
      <xdr:colOff>303530</xdr:colOff>
      <xdr:row>6</xdr:row>
      <xdr:rowOff>95250</xdr:rowOff>
    </xdr:to>
    <xdr:pic>
      <xdr:nvPicPr>
        <xdr:cNvPr id="2" name="Picture 1" descr="A close up of a logo&#10;&#10;Description automatically generated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57200"/>
          <a:ext cx="4218305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10</xdr:row>
      <xdr:rowOff>161925</xdr:rowOff>
    </xdr:from>
    <xdr:to>
      <xdr:col>5</xdr:col>
      <xdr:colOff>396875</xdr:colOff>
      <xdr:row>19</xdr:row>
      <xdr:rowOff>45720</xdr:rowOff>
    </xdr:to>
    <xdr:pic>
      <xdr:nvPicPr>
        <xdr:cNvPr id="3" name="Picture 2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38375" y="2009775"/>
          <a:ext cx="1587500" cy="1512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1</xdr:row>
      <xdr:rowOff>0</xdr:rowOff>
    </xdr:from>
    <xdr:to>
      <xdr:col>9</xdr:col>
      <xdr:colOff>19050</xdr:colOff>
      <xdr:row>19</xdr:row>
      <xdr:rowOff>33338</xdr:rowOff>
    </xdr:to>
    <xdr:graphicFrame>
      <xdr:nvGraphicFramePr>
        <xdr:cNvPr id="2" name="Chart 1"/>
        <xdr:cNvGraphicFramePr/>
      </xdr:nvGraphicFramePr>
      <xdr:xfrm>
        <a:off x="2211070" y="180975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28575</xdr:colOff>
      <xdr:row>38</xdr:row>
      <xdr:rowOff>33338</xdr:rowOff>
    </xdr:to>
    <xdr:graphicFrame>
      <xdr:nvGraphicFramePr>
        <xdr:cNvPr id="3" name="Chart 2"/>
        <xdr:cNvGraphicFramePr/>
      </xdr:nvGraphicFramePr>
      <xdr:xfrm>
        <a:off x="2307590" y="36195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28575</xdr:colOff>
      <xdr:row>19</xdr:row>
      <xdr:rowOff>33338</xdr:rowOff>
    </xdr:to>
    <xdr:graphicFrame>
      <xdr:nvGraphicFramePr>
        <xdr:cNvPr id="4" name="Chart 3"/>
        <xdr:cNvGraphicFramePr/>
      </xdr:nvGraphicFramePr>
      <xdr:xfrm>
        <a:off x="9187180" y="1809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39</xdr:row>
      <xdr:rowOff>9525</xdr:rowOff>
    </xdr:from>
    <xdr:to>
      <xdr:col>9</xdr:col>
      <xdr:colOff>28575</xdr:colOff>
      <xdr:row>57</xdr:row>
      <xdr:rowOff>42863</xdr:rowOff>
    </xdr:to>
    <xdr:graphicFrame>
      <xdr:nvGraphicFramePr>
        <xdr:cNvPr id="8" name="Chart 7"/>
        <xdr:cNvGraphicFramePr/>
      </xdr:nvGraphicFramePr>
      <xdr:xfrm>
        <a:off x="2307590" y="706755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58</xdr:row>
      <xdr:rowOff>9525</xdr:rowOff>
    </xdr:from>
    <xdr:to>
      <xdr:col>9</xdr:col>
      <xdr:colOff>28575</xdr:colOff>
      <xdr:row>76</xdr:row>
      <xdr:rowOff>42863</xdr:rowOff>
    </xdr:to>
    <xdr:graphicFrame>
      <xdr:nvGraphicFramePr>
        <xdr:cNvPr id="9" name="Chart 8"/>
        <xdr:cNvGraphicFramePr/>
      </xdr:nvGraphicFramePr>
      <xdr:xfrm>
        <a:off x="2307590" y="105060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77</xdr:row>
      <xdr:rowOff>0</xdr:rowOff>
    </xdr:from>
    <xdr:to>
      <xdr:col>9</xdr:col>
      <xdr:colOff>28575</xdr:colOff>
      <xdr:row>95</xdr:row>
      <xdr:rowOff>33338</xdr:rowOff>
    </xdr:to>
    <xdr:graphicFrame>
      <xdr:nvGraphicFramePr>
        <xdr:cNvPr id="10" name="Chart 9"/>
        <xdr:cNvGraphicFramePr/>
      </xdr:nvGraphicFramePr>
      <xdr:xfrm>
        <a:off x="2307590" y="139350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28575</xdr:colOff>
      <xdr:row>57</xdr:row>
      <xdr:rowOff>33338</xdr:rowOff>
    </xdr:to>
    <xdr:graphicFrame>
      <xdr:nvGraphicFramePr>
        <xdr:cNvPr id="13" name="Chart 12"/>
        <xdr:cNvGraphicFramePr/>
      </xdr:nvGraphicFramePr>
      <xdr:xfrm>
        <a:off x="9187180" y="705802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600075</xdr:colOff>
      <xdr:row>58</xdr:row>
      <xdr:rowOff>0</xdr:rowOff>
    </xdr:from>
    <xdr:to>
      <xdr:col>19</xdr:col>
      <xdr:colOff>19050</xdr:colOff>
      <xdr:row>76</xdr:row>
      <xdr:rowOff>33338</xdr:rowOff>
    </xdr:to>
    <xdr:graphicFrame>
      <xdr:nvGraphicFramePr>
        <xdr:cNvPr id="14" name="Chart 13"/>
        <xdr:cNvGraphicFramePr/>
      </xdr:nvGraphicFramePr>
      <xdr:xfrm>
        <a:off x="9090660" y="10496550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76</xdr:row>
      <xdr:rowOff>180975</xdr:rowOff>
    </xdr:from>
    <xdr:to>
      <xdr:col>19</xdr:col>
      <xdr:colOff>28575</xdr:colOff>
      <xdr:row>95</xdr:row>
      <xdr:rowOff>23813</xdr:rowOff>
    </xdr:to>
    <xdr:graphicFrame>
      <xdr:nvGraphicFramePr>
        <xdr:cNvPr id="17" name="Chart 16"/>
        <xdr:cNvGraphicFramePr/>
      </xdr:nvGraphicFramePr>
      <xdr:xfrm>
        <a:off x="9187180" y="13935075"/>
        <a:ext cx="4143375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95</xdr:row>
      <xdr:rowOff>180975</xdr:rowOff>
    </xdr:from>
    <xdr:to>
      <xdr:col>19</xdr:col>
      <xdr:colOff>28575</xdr:colOff>
      <xdr:row>114</xdr:row>
      <xdr:rowOff>23813</xdr:rowOff>
    </xdr:to>
    <xdr:graphicFrame>
      <xdr:nvGraphicFramePr>
        <xdr:cNvPr id="18" name="Chart 17"/>
        <xdr:cNvGraphicFramePr/>
      </xdr:nvGraphicFramePr>
      <xdr:xfrm>
        <a:off x="9187180" y="17373600"/>
        <a:ext cx="4143375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600075</xdr:colOff>
      <xdr:row>115</xdr:row>
      <xdr:rowOff>0</xdr:rowOff>
    </xdr:from>
    <xdr:to>
      <xdr:col>19</xdr:col>
      <xdr:colOff>19050</xdr:colOff>
      <xdr:row>133</xdr:row>
      <xdr:rowOff>33338</xdr:rowOff>
    </xdr:to>
    <xdr:graphicFrame>
      <xdr:nvGraphicFramePr>
        <xdr:cNvPr id="19" name="Chart 18"/>
        <xdr:cNvGraphicFramePr/>
      </xdr:nvGraphicFramePr>
      <xdr:xfrm>
        <a:off x="9090660" y="20812125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115</xdr:row>
      <xdr:rowOff>0</xdr:rowOff>
    </xdr:from>
    <xdr:to>
      <xdr:col>9</xdr:col>
      <xdr:colOff>28575</xdr:colOff>
      <xdr:row>133</xdr:row>
      <xdr:rowOff>33338</xdr:rowOff>
    </xdr:to>
    <xdr:graphicFrame>
      <xdr:nvGraphicFramePr>
        <xdr:cNvPr id="20" name="Chart 19"/>
        <xdr:cNvGraphicFramePr/>
      </xdr:nvGraphicFramePr>
      <xdr:xfrm>
        <a:off x="2307590" y="2081212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9</xdr:col>
      <xdr:colOff>28575</xdr:colOff>
      <xdr:row>114</xdr:row>
      <xdr:rowOff>33338</xdr:rowOff>
    </xdr:to>
    <xdr:graphicFrame>
      <xdr:nvGraphicFramePr>
        <xdr:cNvPr id="23" name="Chart 22"/>
        <xdr:cNvGraphicFramePr/>
      </xdr:nvGraphicFramePr>
      <xdr:xfrm>
        <a:off x="2307590" y="173736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687070</xdr:colOff>
      <xdr:row>20</xdr:row>
      <xdr:rowOff>0</xdr:rowOff>
    </xdr:from>
    <xdr:to>
      <xdr:col>19</xdr:col>
      <xdr:colOff>19050</xdr:colOff>
      <xdr:row>38</xdr:row>
      <xdr:rowOff>33338</xdr:rowOff>
    </xdr:to>
    <xdr:graphicFrame>
      <xdr:nvGraphicFramePr>
        <xdr:cNvPr id="25" name="Chart 24"/>
        <xdr:cNvGraphicFramePr/>
      </xdr:nvGraphicFramePr>
      <xdr:xfrm>
        <a:off x="9177655" y="36195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4481</xdr:colOff>
      <xdr:row>23</xdr:row>
      <xdr:rowOff>0</xdr:rowOff>
    </xdr:to>
    <xdr:graphicFrame>
      <xdr:nvGraphicFramePr>
        <xdr:cNvPr id="4" name="Chart 3"/>
        <xdr:cNvGraphicFramePr/>
      </xdr:nvGraphicFramePr>
      <xdr:xfrm>
        <a:off x="2089785" y="180975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4481</xdr:colOff>
      <xdr:row>23</xdr:row>
      <xdr:rowOff>0</xdr:rowOff>
    </xdr:to>
    <xdr:graphicFrame>
      <xdr:nvGraphicFramePr>
        <xdr:cNvPr id="5" name="Chart 4"/>
        <xdr:cNvGraphicFramePr/>
      </xdr:nvGraphicFramePr>
      <xdr:xfrm>
        <a:off x="8294370" y="180975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4481</xdr:colOff>
      <xdr:row>46</xdr:row>
      <xdr:rowOff>0</xdr:rowOff>
    </xdr:to>
    <xdr:graphicFrame>
      <xdr:nvGraphicFramePr>
        <xdr:cNvPr id="6" name="Chart 5"/>
        <xdr:cNvGraphicFramePr/>
      </xdr:nvGraphicFramePr>
      <xdr:xfrm>
        <a:off x="2089785" y="4343400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4481</xdr:colOff>
      <xdr:row>46</xdr:row>
      <xdr:rowOff>0</xdr:rowOff>
    </xdr:to>
    <xdr:graphicFrame>
      <xdr:nvGraphicFramePr>
        <xdr:cNvPr id="7" name="Chart 6"/>
        <xdr:cNvGraphicFramePr/>
      </xdr:nvGraphicFramePr>
      <xdr:xfrm>
        <a:off x="8294370" y="4343400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H37"/>
  <sheetViews>
    <sheetView topLeftCell="A106" workbookViewId="0">
      <selection activeCell="J32" sqref="J32"/>
    </sheetView>
  </sheetViews>
  <sheetFormatPr defaultColWidth="9" defaultRowHeight="14.25" outlineLevelCol="7"/>
  <sheetData>
    <row r="8" ht="15"/>
    <row r="9" ht="15.75" spans="4:6">
      <c r="D9" s="82" t="s">
        <v>0</v>
      </c>
      <c r="E9" s="83"/>
      <c r="F9" s="84"/>
    </row>
    <row r="10" ht="15"/>
    <row r="24" spans="2:8">
      <c r="B24" s="85" t="s">
        <v>1</v>
      </c>
      <c r="C24" s="85"/>
      <c r="D24" s="85"/>
      <c r="E24" s="85"/>
      <c r="F24" s="85"/>
      <c r="G24" s="85"/>
      <c r="H24" s="85"/>
    </row>
    <row r="27" spans="2:8">
      <c r="B27" s="85" t="s">
        <v>2</v>
      </c>
      <c r="C27" s="85"/>
      <c r="D27" s="85"/>
      <c r="E27" s="85"/>
      <c r="F27" s="85"/>
      <c r="G27" s="85"/>
      <c r="H27" s="85"/>
    </row>
    <row r="30" spans="2:8">
      <c r="B30" s="85" t="s">
        <v>3</v>
      </c>
      <c r="C30" s="85"/>
      <c r="D30" s="85"/>
      <c r="E30" s="85"/>
      <c r="F30" s="85"/>
      <c r="G30" s="85"/>
      <c r="H30" s="85"/>
    </row>
    <row r="33" ht="15"/>
    <row r="34" ht="15.75" spans="4:6">
      <c r="D34" s="44" t="s">
        <v>4</v>
      </c>
      <c r="E34" s="44" t="s">
        <v>5</v>
      </c>
      <c r="F34" s="44"/>
    </row>
    <row r="35" ht="15.75" spans="4:6">
      <c r="D35" s="44" t="s">
        <v>6</v>
      </c>
      <c r="E35" s="44">
        <v>1</v>
      </c>
      <c r="F35" s="44"/>
    </row>
    <row r="36" ht="15.75" spans="4:6">
      <c r="D36" s="44" t="s">
        <v>7</v>
      </c>
      <c r="E36" s="44">
        <v>101</v>
      </c>
      <c r="F36" s="44"/>
    </row>
    <row r="37" ht="15"/>
  </sheetData>
  <mergeCells count="7">
    <mergeCell ref="D9:F9"/>
    <mergeCell ref="B24:H24"/>
    <mergeCell ref="B27:H27"/>
    <mergeCell ref="B30:H30"/>
    <mergeCell ref="E34:F34"/>
    <mergeCell ref="E35:F35"/>
    <mergeCell ref="E36:F3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opLeftCell="F1" workbookViewId="0">
      <selection activeCell="C20" sqref="C20:C21"/>
    </sheetView>
  </sheetViews>
  <sheetFormatPr defaultColWidth="9" defaultRowHeight="14.25"/>
  <cols>
    <col min="1" max="1" width="9.56666666666667" style="1" customWidth="1"/>
    <col min="2" max="3" width="9.14166666666667" customWidth="1"/>
    <col min="4" max="4" width="12" customWidth="1"/>
    <col min="5" max="5" width="9.425" customWidth="1"/>
    <col min="7" max="7" width="9.14166666666667" style="1"/>
    <col min="8" max="8" width="9.14166666666667" style="1" customWidth="1"/>
    <col min="9" max="9" width="9.14166666666667" style="1"/>
    <col min="11" max="11" width="9.14166666666667" customWidth="1"/>
    <col min="15" max="15" width="9.70833333333333" customWidth="1"/>
    <col min="16" max="16" width="9.85833333333333" customWidth="1"/>
    <col min="17" max="17" width="9.56666666666667" customWidth="1"/>
  </cols>
  <sheetData>
    <row r="1" ht="16.5" spans="1:17">
      <c r="A1" s="65" t="s">
        <v>8</v>
      </c>
      <c r="B1" s="66"/>
      <c r="C1" s="66"/>
      <c r="D1" s="66"/>
      <c r="E1" s="67"/>
      <c r="F1" s="44" t="s">
        <v>9</v>
      </c>
      <c r="G1" s="24" t="s">
        <v>10</v>
      </c>
      <c r="H1" s="22" t="s">
        <v>11</v>
      </c>
      <c r="I1" s="39"/>
      <c r="J1" s="40" t="s">
        <v>12</v>
      </c>
      <c r="K1" s="41" t="s">
        <v>13</v>
      </c>
      <c r="L1" s="42"/>
      <c r="M1" s="43"/>
      <c r="N1" s="41" t="s">
        <v>14</v>
      </c>
      <c r="O1" s="42"/>
      <c r="P1" s="42"/>
      <c r="Q1" s="79"/>
    </row>
    <row r="2" ht="16.5" spans="1:16">
      <c r="A2" s="44" t="s">
        <v>15</v>
      </c>
      <c r="B2" s="44" t="s">
        <v>16</v>
      </c>
      <c r="C2" s="44" t="s">
        <v>17</v>
      </c>
      <c r="D2" s="44" t="s">
        <v>18</v>
      </c>
      <c r="E2" s="22" t="s">
        <v>19</v>
      </c>
      <c r="F2" s="44" t="s">
        <v>20</v>
      </c>
      <c r="G2" s="24">
        <v>0</v>
      </c>
      <c r="H2" s="22">
        <v>0</v>
      </c>
      <c r="J2" s="44" t="s">
        <v>21</v>
      </c>
      <c r="K2" s="38" t="s">
        <v>22</v>
      </c>
      <c r="L2" s="45" t="s">
        <v>23</v>
      </c>
      <c r="M2" s="45" t="s">
        <v>24</v>
      </c>
      <c r="N2" s="44" t="s">
        <v>22</v>
      </c>
      <c r="O2" s="44" t="s">
        <v>23</v>
      </c>
      <c r="P2" s="44" t="s">
        <v>24</v>
      </c>
    </row>
    <row r="3" ht="15" spans="1:17">
      <c r="A3" s="38" t="s">
        <v>25</v>
      </c>
      <c r="B3" s="47">
        <v>155.56</v>
      </c>
      <c r="C3" s="68">
        <v>50</v>
      </c>
      <c r="D3" s="69">
        <f>2*PI()*C3</f>
        <v>314.159265358979</v>
      </c>
      <c r="E3" s="45">
        <f>0</f>
        <v>0</v>
      </c>
      <c r="F3" s="38" t="s">
        <v>26</v>
      </c>
      <c r="G3" s="30">
        <f>B3*COS(E3+PI()/2)</f>
        <v>9.52530280376811e-15</v>
      </c>
      <c r="H3" s="70">
        <f>B3*SIN(E3*PI()/180+PI()/2)</f>
        <v>155.56</v>
      </c>
      <c r="J3" s="46" t="s">
        <v>27</v>
      </c>
      <c r="K3" s="47">
        <v>50</v>
      </c>
      <c r="L3" s="48">
        <v>0.15</v>
      </c>
      <c r="M3" s="75"/>
      <c r="N3" s="49">
        <v>50</v>
      </c>
      <c r="O3" s="50">
        <v>0.15</v>
      </c>
      <c r="P3" s="50"/>
      <c r="Q3" s="80"/>
    </row>
    <row r="4" spans="1:16">
      <c r="A4" s="38" t="s">
        <v>28</v>
      </c>
      <c r="B4" s="49"/>
      <c r="C4" s="71"/>
      <c r="D4" s="72"/>
      <c r="E4" s="45">
        <f>-120</f>
        <v>-120</v>
      </c>
      <c r="F4" s="38" t="s">
        <v>29</v>
      </c>
      <c r="G4" s="30">
        <f>B3*COS(E4*PI()/180+PI()/2)</f>
        <v>134.718911812707</v>
      </c>
      <c r="H4" s="70">
        <f>B3*SIN(E4*PI()/180+PI()/2)</f>
        <v>-77.78</v>
      </c>
      <c r="J4" s="46" t="s">
        <v>30</v>
      </c>
      <c r="K4" s="49">
        <v>50</v>
      </c>
      <c r="L4" s="50">
        <v>0.15</v>
      </c>
      <c r="M4" s="76"/>
      <c r="N4" s="49">
        <v>75</v>
      </c>
      <c r="O4" s="50">
        <v>0.2</v>
      </c>
      <c r="P4" s="50"/>
    </row>
    <row r="5" ht="15" spans="1:16">
      <c r="A5" s="33" t="s">
        <v>31</v>
      </c>
      <c r="B5" s="51"/>
      <c r="C5" s="73"/>
      <c r="D5" s="74"/>
      <c r="E5" s="43">
        <f>-240</f>
        <v>-240</v>
      </c>
      <c r="F5" s="33" t="s">
        <v>32</v>
      </c>
      <c r="G5" s="57">
        <f>B3*COS(E5*PI()/180+PI()/2)</f>
        <v>-134.718911812707</v>
      </c>
      <c r="H5" s="58">
        <f>B3*SIN(E5*PI()/180+PI()/2)</f>
        <v>-77.7800000000001</v>
      </c>
      <c r="J5" s="41" t="s">
        <v>33</v>
      </c>
      <c r="K5" s="51">
        <v>50</v>
      </c>
      <c r="L5" s="52">
        <v>0.15</v>
      </c>
      <c r="M5" s="77"/>
      <c r="N5" s="51">
        <v>30</v>
      </c>
      <c r="O5" s="52">
        <v>0.125</v>
      </c>
      <c r="P5" s="52"/>
    </row>
    <row r="6" ht="15.75" spans="17:24">
      <c r="Q6" s="65" t="s">
        <v>34</v>
      </c>
      <c r="R6" s="66"/>
      <c r="S6" s="66"/>
      <c r="T6" s="66"/>
      <c r="U6" s="66"/>
      <c r="V6" s="66"/>
      <c r="W6" s="66"/>
      <c r="X6" s="67"/>
    </row>
    <row r="7" ht="16.5" spans="1:24">
      <c r="A7" s="21" t="s">
        <v>35</v>
      </c>
      <c r="B7" s="22"/>
      <c r="C7" s="24" t="s">
        <v>36</v>
      </c>
      <c r="D7" s="24" t="s">
        <v>37</v>
      </c>
      <c r="E7" s="22" t="s">
        <v>38</v>
      </c>
      <c r="F7" s="24" t="s">
        <v>39</v>
      </c>
      <c r="G7" s="24" t="s">
        <v>40</v>
      </c>
      <c r="H7" s="22" t="s">
        <v>41</v>
      </c>
      <c r="I7" s="24" t="s">
        <v>42</v>
      </c>
      <c r="J7" s="24" t="s">
        <v>43</v>
      </c>
      <c r="K7" s="22" t="s">
        <v>44</v>
      </c>
      <c r="L7" s="24" t="s">
        <v>45</v>
      </c>
      <c r="M7" s="22" t="s">
        <v>46</v>
      </c>
      <c r="N7" s="24" t="s">
        <v>47</v>
      </c>
      <c r="O7" s="24" t="s">
        <v>48</v>
      </c>
      <c r="P7" s="22" t="s">
        <v>49</v>
      </c>
      <c r="Q7" s="54" t="s">
        <v>50</v>
      </c>
      <c r="R7" s="81" t="s">
        <v>51</v>
      </c>
      <c r="S7" s="54" t="s">
        <v>52</v>
      </c>
      <c r="T7" s="64" t="s">
        <v>53</v>
      </c>
      <c r="U7" s="63" t="s">
        <v>54</v>
      </c>
      <c r="V7" s="54" t="s">
        <v>55</v>
      </c>
      <c r="W7" s="64" t="s">
        <v>56</v>
      </c>
      <c r="X7" s="63" t="s">
        <v>57</v>
      </c>
    </row>
    <row r="8" ht="15" spans="1:24">
      <c r="A8" s="28">
        <v>1</v>
      </c>
      <c r="B8" s="28" t="s">
        <v>58</v>
      </c>
      <c r="C8" s="31">
        <v>155.51</v>
      </c>
      <c r="D8" s="31">
        <v>155.51</v>
      </c>
      <c r="E8" s="32">
        <v>155.51</v>
      </c>
      <c r="F8" s="31">
        <v>2.2792</v>
      </c>
      <c r="G8" s="31">
        <v>2.2792</v>
      </c>
      <c r="H8" s="32">
        <v>2.2792</v>
      </c>
      <c r="I8" s="31">
        <f>F8^2*N8</f>
        <v>356.916215208868</v>
      </c>
      <c r="J8" s="31">
        <v>255.12</v>
      </c>
      <c r="K8" s="32">
        <v>255.12</v>
      </c>
      <c r="L8" s="31">
        <v>0</v>
      </c>
      <c r="M8" s="32">
        <v>0</v>
      </c>
      <c r="N8" s="31">
        <f>SQRT($K$3^2+($D$3*$L$3)^2)</f>
        <v>68.7070665233577</v>
      </c>
      <c r="O8" s="31">
        <f>SQRT($K$3^2+($D$3*$L$3)^2)</f>
        <v>68.7070665233577</v>
      </c>
      <c r="P8" s="32">
        <f>SQRT($K$3^2+($D$3*$L$3)^2)</f>
        <v>68.7070665233577</v>
      </c>
      <c r="Q8" s="29">
        <v>0</v>
      </c>
      <c r="R8" s="32">
        <v>0</v>
      </c>
      <c r="S8" s="29">
        <v>0</v>
      </c>
      <c r="T8" s="31">
        <v>-120</v>
      </c>
      <c r="U8" s="32">
        <v>120</v>
      </c>
      <c r="V8" s="29">
        <v>-43.3038</v>
      </c>
      <c r="W8" s="31">
        <v>-163.3038</v>
      </c>
      <c r="X8" s="32">
        <v>76.6962</v>
      </c>
    </row>
    <row r="9" ht="15" spans="1:24">
      <c r="A9" s="33"/>
      <c r="B9" s="34" t="s">
        <v>59</v>
      </c>
      <c r="C9" s="36">
        <v>155.5635</v>
      </c>
      <c r="D9" s="36">
        <v>155.5635</v>
      </c>
      <c r="E9" s="37">
        <v>155.5635</v>
      </c>
      <c r="F9" s="36">
        <v>2.2642</v>
      </c>
      <c r="G9" s="36">
        <v>2.2642</v>
      </c>
      <c r="H9" s="37">
        <v>2.2642</v>
      </c>
      <c r="I9" s="36">
        <v>256.32</v>
      </c>
      <c r="J9" s="36">
        <v>256.32</v>
      </c>
      <c r="K9" s="37">
        <v>256.32</v>
      </c>
      <c r="L9" s="36">
        <v>0</v>
      </c>
      <c r="M9" s="37">
        <v>0</v>
      </c>
      <c r="N9" s="57"/>
      <c r="O9" s="57"/>
      <c r="P9" s="58"/>
      <c r="Q9" s="56"/>
      <c r="R9" s="58"/>
      <c r="S9" s="56"/>
      <c r="T9" s="57"/>
      <c r="U9" s="58"/>
      <c r="V9" s="56"/>
      <c r="W9" s="57"/>
      <c r="X9" s="58"/>
    </row>
    <row r="10" ht="15" spans="1:24">
      <c r="A10" s="28">
        <v>2</v>
      </c>
      <c r="B10" s="28" t="s">
        <v>58</v>
      </c>
      <c r="C10" s="31">
        <v>155.51</v>
      </c>
      <c r="D10" s="31">
        <v>155.51</v>
      </c>
      <c r="E10" s="32">
        <v>155.51</v>
      </c>
      <c r="F10" s="31">
        <v>2.2792</v>
      </c>
      <c r="G10" s="31">
        <v>2.2792</v>
      </c>
      <c r="H10" s="32">
        <v>2.2792</v>
      </c>
      <c r="I10" s="31">
        <v>255.12</v>
      </c>
      <c r="J10" s="31">
        <v>255.12</v>
      </c>
      <c r="K10" s="32">
        <v>255.12</v>
      </c>
      <c r="L10" s="31">
        <v>0</v>
      </c>
      <c r="M10" s="32">
        <v>0</v>
      </c>
      <c r="N10" s="31">
        <f>SQRT($K$3^2+($D$3*$L$3)^2)</f>
        <v>68.7070665233577</v>
      </c>
      <c r="O10" s="31">
        <f>SQRT($K$3^2+($D$3*$L$3)^2)</f>
        <v>68.7070665233577</v>
      </c>
      <c r="P10" s="32">
        <f>SQRT($K$3^2+($D$3*$L$3)^2)</f>
        <v>68.7070665233577</v>
      </c>
      <c r="Q10" s="29">
        <v>0</v>
      </c>
      <c r="R10" s="32">
        <v>0</v>
      </c>
      <c r="S10" s="29">
        <v>0</v>
      </c>
      <c r="T10" s="31">
        <v>-120</v>
      </c>
      <c r="U10" s="32">
        <v>120</v>
      </c>
      <c r="V10" s="29">
        <v>-43.3038</v>
      </c>
      <c r="W10" s="31">
        <v>-163.3038</v>
      </c>
      <c r="X10" s="32">
        <v>76.6962</v>
      </c>
    </row>
    <row r="11" ht="15" spans="1:24">
      <c r="A11" s="33"/>
      <c r="B11" s="34" t="s">
        <v>59</v>
      </c>
      <c r="C11" s="36">
        <v>155.5635</v>
      </c>
      <c r="D11" s="36">
        <v>155.5635</v>
      </c>
      <c r="E11" s="37">
        <v>155.5635</v>
      </c>
      <c r="F11" s="36">
        <v>2.2642</v>
      </c>
      <c r="G11" s="36">
        <v>2.2642</v>
      </c>
      <c r="H11" s="37">
        <v>2.2642</v>
      </c>
      <c r="I11" s="36">
        <v>256.32</v>
      </c>
      <c r="J11" s="36">
        <v>256.32</v>
      </c>
      <c r="K11" s="37">
        <v>256.32</v>
      </c>
      <c r="L11" s="36">
        <v>0</v>
      </c>
      <c r="M11" s="37">
        <v>0</v>
      </c>
      <c r="N11" s="57"/>
      <c r="O11" s="57"/>
      <c r="P11" s="58"/>
      <c r="Q11" s="56"/>
      <c r="R11" s="58"/>
      <c r="S11" s="56"/>
      <c r="T11" s="57"/>
      <c r="U11" s="58"/>
      <c r="V11" s="56"/>
      <c r="W11" s="57"/>
      <c r="X11" s="58"/>
    </row>
    <row r="12" spans="1:24">
      <c r="A12" s="28">
        <v>3</v>
      </c>
      <c r="B12" s="38" t="s">
        <v>58</v>
      </c>
      <c r="C12" s="30">
        <v>155.33</v>
      </c>
      <c r="D12" s="30">
        <v>155.2</v>
      </c>
      <c r="E12" s="70">
        <v>155.14</v>
      </c>
      <c r="F12" s="30">
        <v>2.2571</v>
      </c>
      <c r="G12" s="30">
        <v>1.5875</v>
      </c>
      <c r="H12" s="70">
        <v>3.1404</v>
      </c>
      <c r="I12" s="30">
        <v>254.72</v>
      </c>
      <c r="J12" s="30">
        <v>189.02</v>
      </c>
      <c r="K12" s="70">
        <v>295.87</v>
      </c>
      <c r="L12" s="30">
        <v>0.142</v>
      </c>
      <c r="M12" s="70">
        <v>1.5778</v>
      </c>
      <c r="N12" s="30">
        <f>SQRT($N$3^2+($D$3*$O$3)^2)</f>
        <v>68.7070665233577</v>
      </c>
      <c r="O12" s="30">
        <f>SQRT($N$4^2+($D$3*$O$4)^2)</f>
        <v>97.8409002433836</v>
      </c>
      <c r="P12" s="70">
        <f>SQRT($N$5^2+($D$3*$O$5)^2)</f>
        <v>49.4178681012264</v>
      </c>
      <c r="Q12" s="29">
        <v>30.7877</v>
      </c>
      <c r="R12" s="32">
        <v>30.7877</v>
      </c>
      <c r="S12" s="29">
        <v>-0.0269</v>
      </c>
      <c r="T12" s="31">
        <v>-120.0256</v>
      </c>
      <c r="U12" s="32">
        <v>120.0524</v>
      </c>
      <c r="V12" s="29">
        <v>-43.3307</v>
      </c>
      <c r="W12" s="31">
        <v>-159.9804</v>
      </c>
      <c r="X12" s="32">
        <v>67.4302</v>
      </c>
    </row>
    <row r="13" ht="15" spans="1:24">
      <c r="A13" s="33"/>
      <c r="B13" s="34" t="s">
        <v>59</v>
      </c>
      <c r="C13" s="36">
        <v>155.4412</v>
      </c>
      <c r="D13" s="36">
        <v>155.6878</v>
      </c>
      <c r="E13" s="37">
        <v>155.5616</v>
      </c>
      <c r="F13" s="36">
        <v>2.2624</v>
      </c>
      <c r="G13" s="36">
        <v>1.5912</v>
      </c>
      <c r="H13" s="37">
        <v>3.1479</v>
      </c>
      <c r="I13" s="36">
        <v>255.9173</v>
      </c>
      <c r="J13" s="36">
        <v>189.9019</v>
      </c>
      <c r="K13" s="37">
        <v>297.2748</v>
      </c>
      <c r="L13" s="36">
        <v>0.1424</v>
      </c>
      <c r="M13" s="37">
        <v>1.5817</v>
      </c>
      <c r="N13" s="57"/>
      <c r="O13" s="57"/>
      <c r="P13" s="58"/>
      <c r="Q13" s="56"/>
      <c r="R13" s="58"/>
      <c r="S13" s="56"/>
      <c r="T13" s="57"/>
      <c r="U13" s="58"/>
      <c r="V13" s="56"/>
      <c r="W13" s="57"/>
      <c r="X13" s="58"/>
    </row>
    <row r="14" ht="15" spans="1:24">
      <c r="A14" s="28">
        <v>4</v>
      </c>
      <c r="B14" s="28" t="s">
        <v>58</v>
      </c>
      <c r="C14" s="31">
        <v>151.46</v>
      </c>
      <c r="D14" s="31">
        <v>189.23</v>
      </c>
      <c r="E14" s="32">
        <v>131.44</v>
      </c>
      <c r="F14" s="31">
        <v>2.2041</v>
      </c>
      <c r="G14" s="31">
        <v>1.9338</v>
      </c>
      <c r="H14" s="32">
        <v>2.6593</v>
      </c>
      <c r="I14" s="31">
        <v>242.9</v>
      </c>
      <c r="J14" s="31">
        <v>280.46</v>
      </c>
      <c r="K14" s="32">
        <v>212.17</v>
      </c>
      <c r="L14" s="31">
        <v>35.318</v>
      </c>
      <c r="M14" s="32">
        <v>0</v>
      </c>
      <c r="N14" s="31">
        <f>SQRT($N$3^2+($D$3*$O$3)^2)</f>
        <v>68.7070665233577</v>
      </c>
      <c r="O14" s="31">
        <f>SQRT($N$4^2+($D$3*$O$4)^2)</f>
        <v>97.8409002433836</v>
      </c>
      <c r="P14" s="32">
        <f>SQRT($N$5^2+($D$3*$O$5)^2)</f>
        <v>49.4178681012264</v>
      </c>
      <c r="Q14" s="29">
        <v>77.3521</v>
      </c>
      <c r="R14" s="32">
        <v>0</v>
      </c>
      <c r="S14" s="29">
        <v>-13.1521</v>
      </c>
      <c r="T14" s="31">
        <v>-116.8088</v>
      </c>
      <c r="U14" s="32">
        <v>130.4894</v>
      </c>
      <c r="V14" s="29">
        <v>-56.4559</v>
      </c>
      <c r="W14" s="31">
        <v>-156.7637</v>
      </c>
      <c r="X14" s="32">
        <v>77.8671</v>
      </c>
    </row>
    <row r="15" ht="15" spans="1:24">
      <c r="A15" s="33"/>
      <c r="B15" s="34" t="s">
        <v>59</v>
      </c>
      <c r="C15" s="36">
        <v>151.7945</v>
      </c>
      <c r="D15" s="36">
        <v>189.6443</v>
      </c>
      <c r="E15" s="37">
        <v>131.7287</v>
      </c>
      <c r="F15" s="36">
        <v>2.2093</v>
      </c>
      <c r="G15" s="36">
        <v>1.9383</v>
      </c>
      <c r="H15" s="37">
        <v>2.6656</v>
      </c>
      <c r="I15" s="36">
        <v>244.0502</v>
      </c>
      <c r="J15" s="36">
        <v>281.7733</v>
      </c>
      <c r="K15" s="37">
        <v>213.1643</v>
      </c>
      <c r="L15" s="36">
        <v>35.3977</v>
      </c>
      <c r="M15" s="37">
        <v>0</v>
      </c>
      <c r="N15" s="57"/>
      <c r="O15" s="57"/>
      <c r="P15" s="58"/>
      <c r="Q15" s="56"/>
      <c r="R15" s="58"/>
      <c r="S15" s="56"/>
      <c r="T15" s="57"/>
      <c r="U15" s="58"/>
      <c r="V15" s="56"/>
      <c r="W15" s="57"/>
      <c r="X15" s="58"/>
    </row>
    <row r="16" ht="15" spans="1:24">
      <c r="A16" s="28">
        <v>5</v>
      </c>
      <c r="B16" s="28" t="s">
        <v>58</v>
      </c>
      <c r="C16" s="31">
        <v>155.37</v>
      </c>
      <c r="D16" s="31">
        <v>155.27</v>
      </c>
      <c r="E16" s="32">
        <v>155.03</v>
      </c>
      <c r="F16" s="31">
        <v>0</v>
      </c>
      <c r="G16" s="31">
        <v>2.2595</v>
      </c>
      <c r="H16" s="32">
        <v>2.2561</v>
      </c>
      <c r="I16" s="31">
        <v>0</v>
      </c>
      <c r="J16" s="31">
        <v>255.28</v>
      </c>
      <c r="K16" s="32">
        <v>254.49</v>
      </c>
      <c r="L16" s="31">
        <v>0.21309</v>
      </c>
      <c r="M16" s="32">
        <v>2.2546</v>
      </c>
      <c r="N16" s="61" t="s">
        <v>12</v>
      </c>
      <c r="O16" s="31">
        <f>SQRT($K$3^2+($D$3*$L$3)^2)</f>
        <v>68.7070665233577</v>
      </c>
      <c r="P16" s="32">
        <f>SQRT($K$3^2+($D$3*$L$3)^2)</f>
        <v>68.7070665233577</v>
      </c>
      <c r="Q16" s="29">
        <v>136.7989</v>
      </c>
      <c r="R16" s="32">
        <v>136.7989</v>
      </c>
      <c r="S16" s="29">
        <v>-0.0512</v>
      </c>
      <c r="T16" s="31">
        <v>-119.9271</v>
      </c>
      <c r="U16" s="32">
        <v>119.9783</v>
      </c>
      <c r="V16" s="29">
        <v>0</v>
      </c>
      <c r="W16" s="31">
        <v>-163.2309</v>
      </c>
      <c r="X16" s="32">
        <v>76.6745</v>
      </c>
    </row>
    <row r="17" ht="15" spans="1:24">
      <c r="A17" s="33"/>
      <c r="B17" s="34" t="s">
        <v>59</v>
      </c>
      <c r="C17" s="36">
        <v>155.5895</v>
      </c>
      <c r="D17" s="36">
        <v>155.7343</v>
      </c>
      <c r="E17" s="37">
        <v>155.367</v>
      </c>
      <c r="F17" s="36">
        <v>0</v>
      </c>
      <c r="G17" s="36">
        <v>2.2648</v>
      </c>
      <c r="H17" s="37">
        <v>2.2613</v>
      </c>
      <c r="I17" s="36">
        <v>0</v>
      </c>
      <c r="J17" s="36">
        <v>256.4735</v>
      </c>
      <c r="K17" s="37">
        <v>255.6788</v>
      </c>
      <c r="L17" s="36">
        <v>0.2136</v>
      </c>
      <c r="M17" s="37">
        <v>2.2598</v>
      </c>
      <c r="N17" s="62"/>
      <c r="O17" s="57"/>
      <c r="P17" s="58"/>
      <c r="Q17" s="56"/>
      <c r="R17" s="58"/>
      <c r="S17" s="56"/>
      <c r="T17" s="57"/>
      <c r="U17" s="58"/>
      <c r="V17" s="56"/>
      <c r="W17" s="57"/>
      <c r="X17" s="58"/>
    </row>
    <row r="18" ht="15" spans="1:24">
      <c r="A18" s="28">
        <v>6</v>
      </c>
      <c r="B18" s="28" t="s">
        <v>58</v>
      </c>
      <c r="C18" s="31">
        <v>224.04</v>
      </c>
      <c r="D18" s="31">
        <v>179.61</v>
      </c>
      <c r="E18" s="32">
        <v>90.722</v>
      </c>
      <c r="F18" s="31">
        <v>0</v>
      </c>
      <c r="G18" s="31">
        <v>1.9562</v>
      </c>
      <c r="H18" s="32">
        <v>1.9562</v>
      </c>
      <c r="I18" s="31">
        <v>0</v>
      </c>
      <c r="J18" s="31">
        <v>19.135</v>
      </c>
      <c r="K18" s="32">
        <v>19.135</v>
      </c>
      <c r="L18" s="31">
        <v>78.319</v>
      </c>
      <c r="M18" s="32">
        <v>0</v>
      </c>
      <c r="N18" s="61" t="s">
        <v>12</v>
      </c>
      <c r="O18" s="31">
        <f>SQRT($K$3^2+($D$3*$L$3)^2)</f>
        <v>68.7070665233577</v>
      </c>
      <c r="P18" s="32">
        <f>SQRT($K$3^2+($D$3*$L$3)^2)</f>
        <v>68.7070665233577</v>
      </c>
      <c r="Q18" s="29">
        <v>-180</v>
      </c>
      <c r="R18" s="32">
        <v>0</v>
      </c>
      <c r="S18" s="29">
        <v>0</v>
      </c>
      <c r="T18" s="31">
        <v>-90</v>
      </c>
      <c r="U18" s="32">
        <v>90</v>
      </c>
      <c r="V18" s="29">
        <v>0</v>
      </c>
      <c r="W18" s="31">
        <v>-133.3038</v>
      </c>
      <c r="X18" s="32">
        <v>46.6962</v>
      </c>
    </row>
    <row r="19" ht="15" spans="1:24">
      <c r="A19" s="33"/>
      <c r="B19" s="34" t="s">
        <v>59</v>
      </c>
      <c r="C19" s="36">
        <v>233.3452</v>
      </c>
      <c r="D19" s="36">
        <v>134.7219</v>
      </c>
      <c r="E19" s="37">
        <v>134.7219</v>
      </c>
      <c r="F19" s="36">
        <v>0</v>
      </c>
      <c r="G19" s="36">
        <v>1.9608</v>
      </c>
      <c r="H19" s="37">
        <v>1.9608</v>
      </c>
      <c r="I19" s="36">
        <v>0</v>
      </c>
      <c r="J19" s="36">
        <v>192.24</v>
      </c>
      <c r="K19" s="37">
        <v>192.24</v>
      </c>
      <c r="L19" s="36">
        <v>77.7817</v>
      </c>
      <c r="M19" s="37">
        <v>0</v>
      </c>
      <c r="N19" s="62"/>
      <c r="O19" s="57"/>
      <c r="P19" s="58"/>
      <c r="Q19" s="56"/>
      <c r="R19" s="58"/>
      <c r="S19" s="56"/>
      <c r="T19" s="57"/>
      <c r="U19" s="58"/>
      <c r="V19" s="56"/>
      <c r="W19" s="57"/>
      <c r="X19" s="58"/>
    </row>
    <row r="20" ht="15" spans="1:24">
      <c r="A20" s="28">
        <v>7</v>
      </c>
      <c r="B20" s="28" t="s">
        <v>58</v>
      </c>
      <c r="C20" s="31">
        <v>0.60873</v>
      </c>
      <c r="D20" s="31">
        <v>268.26</v>
      </c>
      <c r="E20" s="32">
        <v>268.68</v>
      </c>
      <c r="F20" s="31">
        <v>6.7637</v>
      </c>
      <c r="G20" s="31">
        <v>3.9039</v>
      </c>
      <c r="H20" s="32">
        <v>3.9099</v>
      </c>
      <c r="I20" s="31">
        <v>4.1173</v>
      </c>
      <c r="J20" s="31">
        <v>764.35</v>
      </c>
      <c r="K20" s="32">
        <v>762.01</v>
      </c>
      <c r="L20" s="31">
        <v>154.78</v>
      </c>
      <c r="M20" s="32">
        <v>0</v>
      </c>
      <c r="N20" s="31">
        <v>0.09</v>
      </c>
      <c r="O20" s="31">
        <f>SQRT($K$3^2+($D$3*$L$3)^2)</f>
        <v>68.7070665233577</v>
      </c>
      <c r="P20" s="32">
        <f>SQRT($K$3^2+($D$3*$L$3)^2)</f>
        <v>68.7070665233577</v>
      </c>
      <c r="Q20" s="29">
        <v>0.1543</v>
      </c>
      <c r="R20" s="32">
        <v>0</v>
      </c>
      <c r="S20" s="29">
        <v>-43.2011</v>
      </c>
      <c r="T20" s="31">
        <v>-149.8757</v>
      </c>
      <c r="U20" s="32">
        <v>150.0297</v>
      </c>
      <c r="V20" s="29">
        <v>-43.2011</v>
      </c>
      <c r="W20" s="31">
        <v>166.8205</v>
      </c>
      <c r="X20" s="32">
        <v>106.7259</v>
      </c>
    </row>
    <row r="21" ht="15" spans="1:24">
      <c r="A21" s="33"/>
      <c r="B21" s="34" t="s">
        <v>59</v>
      </c>
      <c r="C21" s="36">
        <v>0.6102</v>
      </c>
      <c r="D21" s="36">
        <v>269.2682</v>
      </c>
      <c r="E21" s="37">
        <v>268.8499</v>
      </c>
      <c r="F21" s="36">
        <v>6.7795</v>
      </c>
      <c r="G21" s="36">
        <v>3.9191</v>
      </c>
      <c r="H21" s="37">
        <v>3.913</v>
      </c>
      <c r="I21" s="36">
        <v>4.1366</v>
      </c>
      <c r="J21" s="36">
        <v>767.9575</v>
      </c>
      <c r="K21" s="37">
        <v>765.5735</v>
      </c>
      <c r="L21" s="36">
        <v>155.1193</v>
      </c>
      <c r="M21" s="37">
        <v>0</v>
      </c>
      <c r="N21" s="57"/>
      <c r="O21" s="57"/>
      <c r="P21" s="58"/>
      <c r="Q21" s="56"/>
      <c r="R21" s="58"/>
      <c r="S21" s="56"/>
      <c r="T21" s="57"/>
      <c r="U21" s="58"/>
      <c r="V21" s="56"/>
      <c r="W21" s="57"/>
      <c r="X21" s="58"/>
    </row>
    <row r="22" ht="15"/>
    <row r="23" spans="11:11">
      <c r="K23" s="78"/>
    </row>
    <row r="28" spans="9:10">
      <c r="I28" s="2"/>
      <c r="J28" s="78"/>
    </row>
    <row r="34" spans="8:8">
      <c r="H34" s="2"/>
    </row>
  </sheetData>
  <mergeCells count="91">
    <mergeCell ref="A1:E1"/>
    <mergeCell ref="K1:M1"/>
    <mergeCell ref="N1:P1"/>
    <mergeCell ref="Q6:X6"/>
    <mergeCell ref="A8:A9"/>
    <mergeCell ref="A10:A11"/>
    <mergeCell ref="A12:A13"/>
    <mergeCell ref="A14:A15"/>
    <mergeCell ref="A16:A17"/>
    <mergeCell ref="A18:A19"/>
    <mergeCell ref="A20:A21"/>
    <mergeCell ref="B3:B5"/>
    <mergeCell ref="C3:C5"/>
    <mergeCell ref="D3:D5"/>
    <mergeCell ref="N8:N9"/>
    <mergeCell ref="N10:N11"/>
    <mergeCell ref="N12:N13"/>
    <mergeCell ref="N14:N15"/>
    <mergeCell ref="N16:N17"/>
    <mergeCell ref="N18:N19"/>
    <mergeCell ref="N20:N21"/>
    <mergeCell ref="O8:O9"/>
    <mergeCell ref="O10:O11"/>
    <mergeCell ref="O12:O13"/>
    <mergeCell ref="O14:O15"/>
    <mergeCell ref="O16:O17"/>
    <mergeCell ref="O18:O19"/>
    <mergeCell ref="O20:O21"/>
    <mergeCell ref="P8:P9"/>
    <mergeCell ref="P10:P11"/>
    <mergeCell ref="P12:P13"/>
    <mergeCell ref="P14:P15"/>
    <mergeCell ref="P16:P17"/>
    <mergeCell ref="P18:P19"/>
    <mergeCell ref="P20:P21"/>
    <mergeCell ref="Q8:Q9"/>
    <mergeCell ref="Q10:Q11"/>
    <mergeCell ref="Q12:Q13"/>
    <mergeCell ref="Q14:Q15"/>
    <mergeCell ref="Q16:Q17"/>
    <mergeCell ref="Q18:Q19"/>
    <mergeCell ref="Q20:Q21"/>
    <mergeCell ref="R8:R9"/>
    <mergeCell ref="R10:R11"/>
    <mergeCell ref="R12:R13"/>
    <mergeCell ref="R14:R15"/>
    <mergeCell ref="R16:R17"/>
    <mergeCell ref="R18:R19"/>
    <mergeCell ref="R20:R21"/>
    <mergeCell ref="S8:S9"/>
    <mergeCell ref="S10:S11"/>
    <mergeCell ref="S12:S13"/>
    <mergeCell ref="S14:S15"/>
    <mergeCell ref="S16:S17"/>
    <mergeCell ref="S18:S19"/>
    <mergeCell ref="S20:S21"/>
    <mergeCell ref="T8:T9"/>
    <mergeCell ref="T10:T11"/>
    <mergeCell ref="T12:T13"/>
    <mergeCell ref="T14:T15"/>
    <mergeCell ref="T16:T17"/>
    <mergeCell ref="T18:T19"/>
    <mergeCell ref="T20:T21"/>
    <mergeCell ref="U8:U9"/>
    <mergeCell ref="U10:U11"/>
    <mergeCell ref="U12:U13"/>
    <mergeCell ref="U14:U15"/>
    <mergeCell ref="U16:U17"/>
    <mergeCell ref="U18:U19"/>
    <mergeCell ref="U20:U21"/>
    <mergeCell ref="V8:V9"/>
    <mergeCell ref="V10:V11"/>
    <mergeCell ref="V12:V13"/>
    <mergeCell ref="V14:V15"/>
    <mergeCell ref="V16:V17"/>
    <mergeCell ref="V18:V19"/>
    <mergeCell ref="V20:V21"/>
    <mergeCell ref="W8:W9"/>
    <mergeCell ref="W10:W11"/>
    <mergeCell ref="W12:W13"/>
    <mergeCell ref="W14:W15"/>
    <mergeCell ref="W16:W17"/>
    <mergeCell ref="W18:W19"/>
    <mergeCell ref="W20:W21"/>
    <mergeCell ref="X8:X9"/>
    <mergeCell ref="X10:X11"/>
    <mergeCell ref="X12:X13"/>
    <mergeCell ref="X14:X15"/>
    <mergeCell ref="X16:X17"/>
    <mergeCell ref="X18:X19"/>
    <mergeCell ref="X20:X2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24"/>
  <sheetViews>
    <sheetView topLeftCell="A106" workbookViewId="0">
      <selection activeCell="M24" sqref="M24"/>
    </sheetView>
  </sheetViews>
  <sheetFormatPr defaultColWidth="9" defaultRowHeight="14.25"/>
  <cols>
    <col min="1" max="1" width="9.14166666666667" style="1"/>
    <col min="2" max="2" width="12" style="1" customWidth="1"/>
    <col min="3" max="3" width="9.14166666666667" style="1"/>
    <col min="12" max="13" width="9.14166666666667" style="1"/>
  </cols>
  <sheetData>
    <row r="2" spans="2:13">
      <c r="B2" s="1" t="s">
        <v>10</v>
      </c>
      <c r="C2" s="1" t="s">
        <v>11</v>
      </c>
      <c r="K2" s="1">
        <f>'Star-Star data'!$B$3/MAX('Star-Star data'!$F$9:$H$9)</f>
        <v>68.7041780761417</v>
      </c>
      <c r="L2" s="1" t="s">
        <v>10</v>
      </c>
      <c r="M2" s="1" t="s">
        <v>11</v>
      </c>
    </row>
    <row r="3" spans="1:13">
      <c r="A3" s="1" t="s">
        <v>20</v>
      </c>
      <c r="B3" s="2">
        <v>0</v>
      </c>
      <c r="C3" s="2">
        <v>0</v>
      </c>
      <c r="K3" s="1" t="s">
        <v>20</v>
      </c>
      <c r="L3" s="2">
        <v>0</v>
      </c>
      <c r="M3" s="2">
        <v>0</v>
      </c>
    </row>
    <row r="4" spans="1:13">
      <c r="A4" s="1" t="s">
        <v>60</v>
      </c>
      <c r="B4" s="2">
        <f>'Star-Star data'!$C$9*COS('Star-Star data'!$S$8*PI()/180+PI()/2)</f>
        <v>9.52941908325886e-15</v>
      </c>
      <c r="C4" s="2">
        <f>'Star-Star data'!$C$9*SIN('Star-Star data'!$S$8*PI()/180+PI()/2)</f>
        <v>155.5635</v>
      </c>
      <c r="K4" s="1" t="s">
        <v>61</v>
      </c>
      <c r="L4" s="2">
        <f>'Star-Star data'!$F$9*COS('Star-Star data'!$V$8*PI()/180+PI()/2)*$K$2</f>
        <v>106.693411272818</v>
      </c>
      <c r="M4" s="2">
        <f>'Star-Star data'!$F$9*SIN('Star-Star data'!$V$8*PI()/180+PI()/2)*$K$2</f>
        <v>113.205254255133</v>
      </c>
    </row>
    <row r="5" spans="1:13">
      <c r="A5" s="1" t="s">
        <v>62</v>
      </c>
      <c r="B5" s="2">
        <f>'Star-Star data'!$D$9*COS('Star-Star data'!$T$10*PI()/180+PI()/2)</f>
        <v>134.721942901621</v>
      </c>
      <c r="C5" s="2">
        <f>'Star-Star data'!$D$9*SIN('Star-Star data'!$T$10*PI()/180+PI()/2)</f>
        <v>-77.78175</v>
      </c>
      <c r="K5" s="1" t="s">
        <v>63</v>
      </c>
      <c r="L5" s="2">
        <f>'Star-Star data'!$G$9*COS('Star-Star data'!$W$8*PI()/180+PI()/2)*$K$2</f>
        <v>44.691920390413</v>
      </c>
      <c r="M5" s="2">
        <f>'Star-Star data'!$G$9*SIN('Star-Star data'!$W$8*PI()/180+PI()/2)*$K$2</f>
        <v>-149.001831706248</v>
      </c>
    </row>
    <row r="6" spans="1:13">
      <c r="A6" s="1" t="s">
        <v>64</v>
      </c>
      <c r="B6" s="2">
        <f>'Star-Star data'!$E$9*COS('Star-Star data'!$U$8*PI()/180+PI()/2)</f>
        <v>-134.721942901621</v>
      </c>
      <c r="C6" s="2">
        <f>'Star-Star data'!$E$9*SIN('Star-Star data'!$U$8*PI()/180+PI()/2)</f>
        <v>-77.78175</v>
      </c>
      <c r="K6" s="1" t="s">
        <v>65</v>
      </c>
      <c r="L6" s="2">
        <f>SUM(L4:L5)</f>
        <v>151.385331663231</v>
      </c>
      <c r="M6" s="2">
        <f>SUM(M4:M5)</f>
        <v>-35.7965774511145</v>
      </c>
    </row>
    <row r="7" spans="2:13">
      <c r="B7" s="2"/>
      <c r="C7" s="2"/>
      <c r="K7" s="1" t="s">
        <v>66</v>
      </c>
      <c r="L7" s="2">
        <f>'Star-Star data'!$H$9*COS('Star-Star data'!$X$8*PI()/180+PI()/2)*$K$2</f>
        <v>-151.385331663231</v>
      </c>
      <c r="M7" s="2">
        <f>'Star-Star data'!$H$9*SIN('Star-Star data'!$X$8*PI()/180+PI()/2)*$K$2</f>
        <v>35.7965774511146</v>
      </c>
    </row>
    <row r="8" spans="2:13">
      <c r="B8" s="2"/>
      <c r="C8" s="2"/>
      <c r="K8" s="1" t="s">
        <v>67</v>
      </c>
      <c r="L8" s="2">
        <f>SUM(L6:L7)</f>
        <v>0</v>
      </c>
      <c r="M8" s="2">
        <f>SUM(M6:M7)</f>
        <v>0</v>
      </c>
    </row>
    <row r="9" spans="2:3">
      <c r="B9" s="2"/>
      <c r="C9" s="2"/>
    </row>
    <row r="10" spans="2:3">
      <c r="B10" s="2"/>
      <c r="C10" s="2"/>
    </row>
    <row r="11" spans="2:3">
      <c r="B11" s="2"/>
      <c r="C11" s="2"/>
    </row>
    <row r="12" spans="2:3">
      <c r="B12" s="2"/>
      <c r="C12" s="2"/>
    </row>
    <row r="13" spans="2:3">
      <c r="B13" s="2"/>
      <c r="C13" s="2"/>
    </row>
    <row r="21" spans="2:13">
      <c r="B21" s="1" t="s">
        <v>10</v>
      </c>
      <c r="C21" s="1" t="s">
        <v>11</v>
      </c>
      <c r="K21" s="1">
        <f>'Star-Star data'!$B$3/MAX('Star-Star data'!$F$11:$H$11)</f>
        <v>68.7041780761417</v>
      </c>
      <c r="L21" s="1" t="s">
        <v>10</v>
      </c>
      <c r="M21" s="1" t="s">
        <v>11</v>
      </c>
    </row>
    <row r="22" spans="1:13">
      <c r="A22" s="1" t="s">
        <v>20</v>
      </c>
      <c r="B22" s="2">
        <v>0</v>
      </c>
      <c r="C22" s="2">
        <v>0</v>
      </c>
      <c r="K22" s="1" t="s">
        <v>20</v>
      </c>
      <c r="L22" s="2">
        <v>0</v>
      </c>
      <c r="M22" s="2">
        <v>0</v>
      </c>
    </row>
    <row r="23" spans="1:13">
      <c r="A23" s="1" t="s">
        <v>60</v>
      </c>
      <c r="B23" s="2">
        <f>'Star-Star data'!$C$11*COS('Star-Star data'!$S$10*PI()/180+PI()/2)</f>
        <v>9.52941908325886e-15</v>
      </c>
      <c r="C23" s="2">
        <f>'Star-Star data'!$C$11*SIN('Star-Star data'!$S$10*PI()/180+PI()/2)</f>
        <v>155.5635</v>
      </c>
      <c r="K23" s="1" t="s">
        <v>61</v>
      </c>
      <c r="L23" s="2">
        <f>'Star-Star data'!$F$11*COS('Star-Star data'!$V$10*PI()/180+PI()/2)*$K$21</f>
        <v>106.693411272818</v>
      </c>
      <c r="M23" s="2">
        <f>'Star-Star data'!$F$11*SIN('Star-Star data'!$V$10*PI()/180+PI()/2)*$K$21</f>
        <v>113.205254255133</v>
      </c>
    </row>
    <row r="24" spans="1:13">
      <c r="A24" s="1" t="s">
        <v>62</v>
      </c>
      <c r="B24" s="2">
        <f>'Star-Star data'!$D$11*COS('Star-Star data'!$T$10*PI()/180+PI()/2)</f>
        <v>134.721942901621</v>
      </c>
      <c r="C24" s="2">
        <f>'Star-Star data'!$D$11*SIN('Star-Star data'!$T$10*PI()/180+PI()/2)</f>
        <v>-77.78175</v>
      </c>
      <c r="K24" s="1" t="s">
        <v>63</v>
      </c>
      <c r="L24" s="2">
        <f>'Star-Star data'!$G$11*COS('Star-Star data'!$W$10*PI()/180+PI()/2)*$K$21</f>
        <v>44.691920390413</v>
      </c>
      <c r="M24" s="2">
        <f>'Star-Star data'!$G$11*SIN('Star-Star data'!$W$10*PI()/180+PI()/2)*$K$21</f>
        <v>-149.001831706248</v>
      </c>
    </row>
    <row r="25" spans="1:13">
      <c r="A25" s="1" t="s">
        <v>64</v>
      </c>
      <c r="B25" s="2">
        <f>'Star-Star data'!$E$11*COS('Star-Star data'!$U$10*PI()/180+PI()/2)</f>
        <v>-134.721942901621</v>
      </c>
      <c r="C25" s="2">
        <f>'Star-Star data'!$E$11*SIN('Star-Star data'!$U$10*PI()/180+PI()/2)</f>
        <v>-77.78175</v>
      </c>
      <c r="K25" s="1" t="s">
        <v>65</v>
      </c>
      <c r="L25" s="2">
        <f>SUM(L23:L24)</f>
        <v>151.385331663231</v>
      </c>
      <c r="M25" s="2">
        <f>SUM(M23:M24)</f>
        <v>-35.7965774511145</v>
      </c>
    </row>
    <row r="26" spans="11:13">
      <c r="K26" s="1" t="s">
        <v>66</v>
      </c>
      <c r="L26" s="2">
        <f>'Star-Star data'!$H$11*COS('Star-Star data'!$X$10*PI()/180+PI()/2)*$K$21</f>
        <v>-151.385331663231</v>
      </c>
      <c r="M26" s="2">
        <f>'Star-Star data'!$H$11*SIN('Star-Star data'!$X$10*PI()/180+PI()/2)*$K$21</f>
        <v>35.7965774511146</v>
      </c>
    </row>
    <row r="27" spans="11:13">
      <c r="K27" s="1" t="s">
        <v>67</v>
      </c>
      <c r="L27" s="2">
        <f>SUM(L25:L26)</f>
        <v>0</v>
      </c>
      <c r="M27" s="2">
        <f>SUM(M25:M26)</f>
        <v>0</v>
      </c>
    </row>
    <row r="40" spans="2:13">
      <c r="B40" s="1" t="s">
        <v>10</v>
      </c>
      <c r="C40" s="1" t="s">
        <v>11</v>
      </c>
      <c r="K40" s="1">
        <f>'Star-Star data'!$B$3/MAX('Star-Star data'!$F$13:$H$13)</f>
        <v>49.4170716985927</v>
      </c>
      <c r="L40" s="1" t="s">
        <v>10</v>
      </c>
      <c r="M40" s="1" t="s">
        <v>11</v>
      </c>
    </row>
    <row r="41" spans="1:13">
      <c r="A41" s="1" t="s">
        <v>20</v>
      </c>
      <c r="B41" s="2">
        <v>0</v>
      </c>
      <c r="C41" s="2">
        <v>0</v>
      </c>
      <c r="K41" s="1" t="s">
        <v>20</v>
      </c>
      <c r="L41" s="2">
        <v>0</v>
      </c>
      <c r="M41" s="2">
        <v>0</v>
      </c>
    </row>
    <row r="42" spans="1:13">
      <c r="A42" s="1" t="s">
        <v>60</v>
      </c>
      <c r="B42" s="2">
        <f>'Star-Star data'!$C$13*COS('Star-Star data'!$S$12*PI()/180+PI()/2)</f>
        <v>0.0729786410434318</v>
      </c>
      <c r="C42" s="2">
        <f>'Star-Star data'!$C$13*SIN('Star-Star data'!$S$12*PI()/180+PI()/2)</f>
        <v>155.441182868498</v>
      </c>
      <c r="K42" s="1" t="s">
        <v>61</v>
      </c>
      <c r="L42" s="2">
        <f>'Star-Star data'!$F$13*COS('Star-Star data'!$V$12*PI()/180+PI()/2)*$K$40</f>
        <v>76.7188893127282</v>
      </c>
      <c r="M42" s="2">
        <f>'Star-Star data'!$F$13*SIN('Star-Star data'!$V$12*PI()/180+PI()/2)*$K$40</f>
        <v>81.3247597307071</v>
      </c>
    </row>
    <row r="43" spans="1:13">
      <c r="A43" s="1" t="s">
        <v>62</v>
      </c>
      <c r="B43" s="2">
        <f>'Star-Star data'!$D$13*COS('Star-Star data'!$T$12*PI()/180+PI()/2)</f>
        <v>134.794795413824</v>
      </c>
      <c r="C43" s="2">
        <f>'Star-Star data'!$D$13*SIN('Star-Star data'!$T$12*PI()/180+PI()/2)</f>
        <v>-77.9041346668156</v>
      </c>
      <c r="K43" s="1" t="s">
        <v>63</v>
      </c>
      <c r="L43" s="2">
        <f>'Star-Star data'!$G$13*COS('Star-Star data'!$W$12*PI()/180+PI()/2)*$K$40</f>
        <v>26.9191550976656</v>
      </c>
      <c r="M43" s="2">
        <f>'Star-Star data'!$G$13*SIN('Star-Star data'!$W$12*PI()/180+PI()/2)*$K$40</f>
        <v>-73.881123535025</v>
      </c>
    </row>
    <row r="44" spans="1:13">
      <c r="A44" s="1" t="s">
        <v>64</v>
      </c>
      <c r="B44" s="2">
        <f>'Star-Star data'!$E$13*COS('Star-Star data'!$U$12*PI()/180+PI()/2)</f>
        <v>-134.649106495546</v>
      </c>
      <c r="C44" s="2">
        <f>'Star-Star data'!$E$13*SIN('Star-Star data'!$U$12*PI()/180+PI()/2)</f>
        <v>-77.9039762432651</v>
      </c>
      <c r="K44" s="1" t="s">
        <v>65</v>
      </c>
      <c r="L44" s="2">
        <f>SUM(L42:L43)</f>
        <v>103.638044410394</v>
      </c>
      <c r="M44" s="2">
        <f>SUM(M42:M43)</f>
        <v>7.44363619568215</v>
      </c>
    </row>
    <row r="45" spans="11:13">
      <c r="K45" s="1" t="s">
        <v>66</v>
      </c>
      <c r="L45" s="2">
        <f>'Star-Star data'!$H$13*COS('Star-Star data'!$X$12*PI()/180+PI()/2)*$K$40</f>
        <v>-143.646071346026</v>
      </c>
      <c r="M45" s="2">
        <f>'Star-Star data'!$H$13*SIN('Star-Star data'!$X$12*PI()/180+PI()/2)*$K$40</f>
        <v>59.7052743637653</v>
      </c>
    </row>
    <row r="46" spans="11:13">
      <c r="K46" s="1" t="s">
        <v>67</v>
      </c>
      <c r="L46" s="2">
        <f>SUM(L44:L45)</f>
        <v>-40.0080269356319</v>
      </c>
      <c r="M46" s="2">
        <f>SUM(M44:M45)</f>
        <v>67.1489105594474</v>
      </c>
    </row>
    <row r="47" spans="11:13">
      <c r="K47" s="1" t="s">
        <v>68</v>
      </c>
      <c r="L47" s="2">
        <f>'Star-Star data'!$M$13*COS('Star-Star data'!$R$12*PI()/180+PI()/2)*$K$40</f>
        <v>-40.0083833947377</v>
      </c>
      <c r="M47" s="2">
        <f>'Star-Star data'!$M$13*SIN('Star-Star data'!$R$12*PI()/180+PI()/2)*$K$40</f>
        <v>67.1474575918943</v>
      </c>
    </row>
    <row r="59" spans="2:13">
      <c r="B59" s="1" t="s">
        <v>10</v>
      </c>
      <c r="C59" s="1" t="s">
        <v>11</v>
      </c>
      <c r="K59" s="1">
        <f>'Star-Star data'!$B$3/MAX('Star-Star data'!$F$15:$H$15)</f>
        <v>58.3583433373349</v>
      </c>
      <c r="L59" s="1" t="s">
        <v>10</v>
      </c>
      <c r="M59" s="1" t="s">
        <v>11</v>
      </c>
    </row>
    <row r="60" spans="1:13">
      <c r="A60" s="1" t="s">
        <v>20</v>
      </c>
      <c r="B60" s="2">
        <v>0</v>
      </c>
      <c r="C60" s="2">
        <v>0</v>
      </c>
      <c r="K60" s="1" t="s">
        <v>20</v>
      </c>
      <c r="L60" s="2">
        <v>0</v>
      </c>
      <c r="M60" s="2">
        <v>0</v>
      </c>
    </row>
    <row r="61" spans="1:13">
      <c r="A61" s="1" t="s">
        <v>69</v>
      </c>
      <c r="B61" s="2">
        <f>'Star-Star data'!$L$15*COS('Star-Star data'!$Q$14*PI()/180+PI()/2)</f>
        <v>-34.5387411956564</v>
      </c>
      <c r="C61" s="2">
        <f>'Star-Star data'!$L$15*SIN('Star-Star data'!$Q$14*PI()/180+PI()/2)</f>
        <v>7.7506465478349</v>
      </c>
      <c r="K61" s="1" t="s">
        <v>61</v>
      </c>
      <c r="L61" s="2">
        <f>'Star-Star data'!$F$15*COS('Star-Star data'!$V$14*PI()/180+PI()/2)*$K$59</f>
        <v>107.459001843637</v>
      </c>
      <c r="M61" s="2">
        <f>'Star-Star data'!$F$15*SIN('Star-Star data'!$V$14*PI()/180+PI()/2)*$K$59</f>
        <v>71.2445672238713</v>
      </c>
    </row>
    <row r="62" spans="1:13">
      <c r="A62" s="1" t="s">
        <v>60</v>
      </c>
      <c r="B62" s="2">
        <f>'Star-Star data'!$C$15*COS('Star-Star data'!$S$14*PI()/180+PI()/2)</f>
        <v>34.5388448163044</v>
      </c>
      <c r="C62" s="2">
        <f>'Star-Star data'!$C$15*SIN('Star-Star data'!$S$14*PI()/180+PI()/2)</f>
        <v>147.812849336603</v>
      </c>
      <c r="K62" s="1" t="s">
        <v>63</v>
      </c>
      <c r="L62" s="2">
        <f>'Star-Star data'!$G$15*COS('Star-Star data'!$W$14*PI()/180+PI()/2)*$K$59</f>
        <v>44.626984955137</v>
      </c>
      <c r="M62" s="2">
        <f>'Star-Star data'!$G$15*SIN('Star-Star data'!$W$14*PI()/180+PI()/2)*$K$59</f>
        <v>-103.940639029035</v>
      </c>
    </row>
    <row r="63" spans="1:13">
      <c r="A63" s="1" t="s">
        <v>62</v>
      </c>
      <c r="B63" s="2">
        <f>'Star-Star data'!$D$15*COS('Star-Star data'!$T$14*PI()/180+PI()/2)</f>
        <v>169.260677900343</v>
      </c>
      <c r="C63" s="2">
        <f>'Star-Star data'!$D$15*SIN('Star-Star data'!$T$14*PI()/180+PI()/2)</f>
        <v>-85.5323531723892</v>
      </c>
      <c r="K63" s="1" t="s">
        <v>65</v>
      </c>
      <c r="L63" s="2">
        <f>SUM(L61:L62)</f>
        <v>152.085986798774</v>
      </c>
      <c r="M63" s="2">
        <f>SUM(M61:M62)</f>
        <v>-32.6960718051634</v>
      </c>
    </row>
    <row r="64" spans="1:13">
      <c r="A64" s="1" t="s">
        <v>64</v>
      </c>
      <c r="B64" s="2">
        <f>'Star-Star data'!$E$15*COS('Star-Star data'!$U$14*PI()/180+PI()/2)</f>
        <v>-100.183114950921</v>
      </c>
      <c r="C64" s="2">
        <f>'Star-Star data'!$E$15*SIN('Star-Star data'!$U$14*PI()/180+PI()/2)</f>
        <v>-85.5324142206945</v>
      </c>
      <c r="K64" s="1" t="s">
        <v>66</v>
      </c>
      <c r="L64" s="2">
        <f>'Star-Star data'!$H$15*COS('Star-Star data'!$X$14*PI()/180+PI()/2)*$K$59</f>
        <v>-152.085211135813</v>
      </c>
      <c r="M64" s="2">
        <f>'Star-Star data'!$H$15*SIN('Star-Star data'!$X$14*PI()/180+PI()/2)*$K$59</f>
        <v>32.6955983853343</v>
      </c>
    </row>
    <row r="65" spans="1:13">
      <c r="A65" s="1" t="s">
        <v>70</v>
      </c>
      <c r="B65" s="2">
        <f>SUM(B61:B62)</f>
        <v>0.000103620647927016</v>
      </c>
      <c r="C65" s="2">
        <f>SUM(C61:C62)</f>
        <v>155.563495884438</v>
      </c>
      <c r="K65" s="1" t="s">
        <v>67</v>
      </c>
      <c r="L65" s="2">
        <f>SUM(L63:L64)</f>
        <v>0.000775662961103762</v>
      </c>
      <c r="M65" s="2">
        <f>SUM(M63:M64)</f>
        <v>-0.000473419829070565</v>
      </c>
    </row>
    <row r="66" spans="1:11">
      <c r="A66" s="1" t="s">
        <v>71</v>
      </c>
      <c r="B66" s="2">
        <f>SUM(B61,B63)</f>
        <v>134.721936704687</v>
      </c>
      <c r="C66" s="2">
        <f>SUM(C61,C63)</f>
        <v>-77.7817066245543</v>
      </c>
      <c r="K66" s="1"/>
    </row>
    <row r="67" spans="1:3">
      <c r="A67" s="1" t="s">
        <v>72</v>
      </c>
      <c r="B67" s="2">
        <f>SUM(B61,B64)</f>
        <v>-134.721856146578</v>
      </c>
      <c r="C67" s="2">
        <f>SUM(C61,C64)</f>
        <v>-77.7817676728596</v>
      </c>
    </row>
    <row r="78" spans="2:13">
      <c r="B78" s="1" t="s">
        <v>10</v>
      </c>
      <c r="C78" s="1" t="s">
        <v>11</v>
      </c>
      <c r="K78" s="1">
        <f>'Star-Star data'!$B$3/MAX('Star-Star data'!$F$17:$H$17)</f>
        <v>68.6859766866831</v>
      </c>
      <c r="L78" s="1" t="s">
        <v>10</v>
      </c>
      <c r="M78" s="1" t="s">
        <v>11</v>
      </c>
    </row>
    <row r="79" spans="1:13">
      <c r="A79" s="1" t="s">
        <v>20</v>
      </c>
      <c r="B79" s="2">
        <v>0</v>
      </c>
      <c r="C79" s="2">
        <v>0</v>
      </c>
      <c r="K79" s="1" t="s">
        <v>20</v>
      </c>
      <c r="L79" s="2">
        <v>0</v>
      </c>
      <c r="M79" s="2">
        <v>0</v>
      </c>
    </row>
    <row r="80" spans="1:13">
      <c r="A80" s="1" t="s">
        <v>69</v>
      </c>
      <c r="B80" s="2">
        <f>'Star-Star data'!$L$17*COS('Star-Star data'!$Q$16*PI()/180+PI()/2)</f>
        <v>-0.146222251172637</v>
      </c>
      <c r="C80" s="2">
        <f>'Star-Star data'!$L$17*SIN('Star-Star data'!$Q$16*PI()/180+PI()/2)</f>
        <v>-0.155704891580214</v>
      </c>
      <c r="K80" s="1" t="s">
        <v>61</v>
      </c>
      <c r="L80" s="2">
        <f>'Star-Star data'!$F$17*COS('Star-Star data'!$V$16*PI()/180+PI()/2)*$K$78</f>
        <v>0</v>
      </c>
      <c r="M80" s="2">
        <f>'Star-Star data'!$F$17*SIN('Star-Star data'!$V$16*PI()/180+PI()/2)*$K$78</f>
        <v>0</v>
      </c>
    </row>
    <row r="81" spans="1:13">
      <c r="A81" s="1" t="s">
        <v>60</v>
      </c>
      <c r="B81" s="2">
        <f>'Star-Star data'!$C$17*COS('Star-Star data'!$S$16*PI()/180+PI()/2)</f>
        <v>0.139036093190194</v>
      </c>
      <c r="C81" s="2">
        <f>'Star-Star data'!$C$17*SIN('Star-Star data'!$S$16*PI()/180+PI()/2)</f>
        <v>155.589437878073</v>
      </c>
      <c r="K81" s="1" t="s">
        <v>63</v>
      </c>
      <c r="L81" s="2">
        <f>'Star-Star data'!$G$17*COS('Star-Star data'!$W$16*PI()/180+PI()/2)*$K$78</f>
        <v>44.8814659034872</v>
      </c>
      <c r="M81" s="2">
        <f>'Star-Star data'!$G$17*SIN('Star-Star data'!$W$16*PI()/180+PI()/2)*$K$78</f>
        <v>-148.944847572362</v>
      </c>
    </row>
    <row r="82" spans="1:13">
      <c r="A82" s="1" t="s">
        <v>62</v>
      </c>
      <c r="B82" s="2">
        <f>'Star-Star data'!$D$17*COS('Star-Star data'!$T$16*PI()/180+PI()/2)</f>
        <v>134.968824726925</v>
      </c>
      <c r="C82" s="2">
        <f>'Star-Star data'!$D$17*SIN('Star-Star data'!$T$16*PI()/180+PI()/2)</f>
        <v>-77.6954860228233</v>
      </c>
      <c r="K82" s="1" t="s">
        <v>65</v>
      </c>
      <c r="L82" s="2">
        <f>SUM(L80:L81)</f>
        <v>44.8814659034872</v>
      </c>
      <c r="M82" s="2">
        <f>SUM(M80:M81)</f>
        <v>-148.944847572362</v>
      </c>
    </row>
    <row r="83" spans="1:13">
      <c r="A83" s="1" t="s">
        <v>64</v>
      </c>
      <c r="B83" s="2">
        <f>'Star-Star data'!$E$17*COS('Star-Star data'!$U$16*PI()/180+PI()/2)</f>
        <v>-134.581180831767</v>
      </c>
      <c r="C83" s="2">
        <f>'Star-Star data'!$E$17*SIN('Star-Star data'!$U$16*PI()/180+PI()/2)</f>
        <v>-77.6325347707211</v>
      </c>
      <c r="K83" s="1" t="s">
        <v>66</v>
      </c>
      <c r="L83" s="2">
        <f>'Star-Star data'!$H$17*COS('Star-Star data'!$X$16*PI()/180+PI()/2)*$K$78</f>
        <v>-151.137834879516</v>
      </c>
      <c r="M83" s="2">
        <f>'Star-Star data'!$H$17*SIN('Star-Star data'!$X$16*PI()/180+PI()/2)*$K$78</f>
        <v>35.7985017395969</v>
      </c>
    </row>
    <row r="84" spans="1:13">
      <c r="A84" s="1" t="s">
        <v>70</v>
      </c>
      <c r="B84" s="2">
        <f>SUM(B80:B81)</f>
        <v>-0.00718615798244296</v>
      </c>
      <c r="C84" s="2">
        <f>SUM(C80:C81)</f>
        <v>155.433732986493</v>
      </c>
      <c r="K84" s="1" t="s">
        <v>67</v>
      </c>
      <c r="L84" s="2">
        <f>SUM(L82:L83)</f>
        <v>-106.256368976029</v>
      </c>
      <c r="M84" s="2">
        <f>SUM(M82:M83)</f>
        <v>-113.146345832765</v>
      </c>
    </row>
    <row r="85" spans="1:13">
      <c r="A85" s="1" t="s">
        <v>71</v>
      </c>
      <c r="B85" s="2">
        <f>SUM(B80,B82)</f>
        <v>134.822602475752</v>
      </c>
      <c r="C85" s="2">
        <f>SUM(C80,C82)</f>
        <v>-77.8511909144035</v>
      </c>
      <c r="K85" s="1" t="s">
        <v>68</v>
      </c>
      <c r="L85" s="2">
        <f>'Star-Star data'!$M$17*COS('Star-Star data'!$R$16*PI()/180+PI()/2)*$K$78</f>
        <v>-106.255226131741</v>
      </c>
      <c r="M85" s="2">
        <f>'Star-Star data'!$M$17*SIN('Star-Star data'!$R$16*PI()/180+PI()/2)*$K$78</f>
        <v>-113.145970137887</v>
      </c>
    </row>
    <row r="86" spans="1:3">
      <c r="A86" s="1" t="s">
        <v>72</v>
      </c>
      <c r="B86" s="2">
        <f>SUM(B80,B83)</f>
        <v>-134.72740308294</v>
      </c>
      <c r="C86" s="2">
        <f>SUM(C80,C83)</f>
        <v>-77.7882396623013</v>
      </c>
    </row>
    <row r="97" spans="2:13">
      <c r="B97" s="1" t="s">
        <v>10</v>
      </c>
      <c r="C97" s="1" t="s">
        <v>11</v>
      </c>
      <c r="K97" s="1">
        <f>'Star-Star data'!$B$3/MAX('Star-Star data'!$F$19:$H$19)</f>
        <v>79.3349653202774</v>
      </c>
      <c r="L97" s="1" t="s">
        <v>10</v>
      </c>
      <c r="M97" s="1" t="s">
        <v>11</v>
      </c>
    </row>
    <row r="98" spans="1:13">
      <c r="A98" s="1" t="s">
        <v>20</v>
      </c>
      <c r="B98" s="2">
        <v>0</v>
      </c>
      <c r="C98" s="2">
        <v>0</v>
      </c>
      <c r="K98" s="1" t="s">
        <v>20</v>
      </c>
      <c r="L98" s="2">
        <v>0</v>
      </c>
      <c r="M98" s="2">
        <v>0</v>
      </c>
    </row>
    <row r="99" spans="1:13">
      <c r="A99" s="1" t="s">
        <v>69</v>
      </c>
      <c r="B99" s="2">
        <f>'Star-Star data'!$L$19*COS('Star-Star data'!$Q$18*PI()/180+PI()/2)</f>
        <v>4.76470647875829e-15</v>
      </c>
      <c r="C99" s="2">
        <f>'Star-Star data'!$L$19*SIN('Star-Star data'!$Q$18*PI()/180+PI()/2)</f>
        <v>-77.7817</v>
      </c>
      <c r="K99" s="1" t="s">
        <v>61</v>
      </c>
      <c r="L99" s="2">
        <f>'Star-Star data'!$F$19*COS('Star-Star data'!$V$18*PI()/180+PI()/2)*$K$97</f>
        <v>0</v>
      </c>
      <c r="M99" s="2">
        <f>'Star-Star data'!$F$19*SIN('Star-Star data'!$V$18*PI()/180+PI()/2)*$K$97</f>
        <v>0</v>
      </c>
    </row>
    <row r="100" spans="1:13">
      <c r="A100" s="1" t="s">
        <v>60</v>
      </c>
      <c r="B100" s="2">
        <f>'Star-Star data'!$C$19*COS('Star-Star data'!$S$18*PI()/180+PI()/2)</f>
        <v>1.42941255620171e-14</v>
      </c>
      <c r="C100" s="2">
        <f>'Star-Star data'!$C$19*SIN('Star-Star data'!$S$18*PI()/180+PI()/2)</f>
        <v>233.3452</v>
      </c>
      <c r="K100" s="1" t="s">
        <v>63</v>
      </c>
      <c r="L100" s="2">
        <f>'Star-Star data'!$G$19*COS('Star-Star data'!$W$18*PI()/180+PI()/2)*$K$97</f>
        <v>113.205254255133</v>
      </c>
      <c r="M100" s="2">
        <f>'Star-Star data'!$G$19*SIN('Star-Star data'!$W$18*PI()/180+PI()/2)*$K$97</f>
        <v>-106.693411272818</v>
      </c>
    </row>
    <row r="101" spans="1:13">
      <c r="A101" s="1" t="s">
        <v>62</v>
      </c>
      <c r="B101" s="2">
        <f>'Star-Star data'!$D$19*COS('Star-Star data'!$T$18*PI()/180+PI()/2)</f>
        <v>134.7219</v>
      </c>
      <c r="C101" s="2">
        <f>'Star-Star data'!$D$19*SIN('Star-Star data'!$T$18*PI()/180+PI()/2)</f>
        <v>0</v>
      </c>
      <c r="K101" s="1" t="s">
        <v>65</v>
      </c>
      <c r="L101" s="2">
        <f>SUM(L99:L100)</f>
        <v>113.205254255133</v>
      </c>
      <c r="M101" s="2">
        <f>SUM(M99:M100)</f>
        <v>-106.693411272818</v>
      </c>
    </row>
    <row r="102" spans="1:13">
      <c r="A102" s="1" t="s">
        <v>64</v>
      </c>
      <c r="B102" s="2">
        <f>'Star-Star data'!$E$19*COS('Star-Star data'!$U$18*PI()/180+PI()/2)</f>
        <v>-134.7219</v>
      </c>
      <c r="C102" s="2">
        <f>'Star-Star data'!$E$19*SIN('Star-Star data'!$U$18*PI()/180+PI()/2)</f>
        <v>1.65054327627354e-14</v>
      </c>
      <c r="K102" s="1" t="s">
        <v>66</v>
      </c>
      <c r="L102" s="2">
        <f>'Star-Star data'!$H$19*COS('Star-Star data'!$X$18*PI()/180+PI()/2)*$K$97</f>
        <v>-113.205254255133</v>
      </c>
      <c r="M102" s="2">
        <f>'Star-Star data'!$H$19*SIN('Star-Star data'!$X$18*PI()/180+PI()/2)*$K$97</f>
        <v>106.693411272818</v>
      </c>
    </row>
    <row r="103" spans="1:13">
      <c r="A103" s="1" t="s">
        <v>70</v>
      </c>
      <c r="B103" s="2">
        <f>SUM(B99:B100)</f>
        <v>1.90588320407754e-14</v>
      </c>
      <c r="C103" s="2">
        <f>SUM(C99:C100)</f>
        <v>155.5635</v>
      </c>
      <c r="K103" s="1" t="s">
        <v>67</v>
      </c>
      <c r="L103" s="2">
        <f>SUM(L101:L102)</f>
        <v>0</v>
      </c>
      <c r="M103" s="2">
        <f>SUM(M101:M102)</f>
        <v>0</v>
      </c>
    </row>
    <row r="104" spans="1:13">
      <c r="A104" s="1" t="s">
        <v>71</v>
      </c>
      <c r="B104" s="2">
        <f>SUM(B99,B101)</f>
        <v>134.7219</v>
      </c>
      <c r="C104" s="2">
        <f>SUM(C99,C101)</f>
        <v>-77.7817</v>
      </c>
      <c r="K104" s="1"/>
      <c r="L104" s="2"/>
      <c r="M104" s="2"/>
    </row>
    <row r="105" spans="1:3">
      <c r="A105" s="1" t="s">
        <v>72</v>
      </c>
      <c r="B105" s="2">
        <f>SUM(B99,B102)</f>
        <v>-134.7219</v>
      </c>
      <c r="C105" s="2">
        <f>SUM(C99,C102)</f>
        <v>-77.7817</v>
      </c>
    </row>
    <row r="116" spans="2:13">
      <c r="B116" s="1" t="s">
        <v>10</v>
      </c>
      <c r="C116" s="1" t="s">
        <v>11</v>
      </c>
      <c r="K116" s="1">
        <f>'Star-Star data'!$B$3/MAX('Star-Star data'!$F$21:$H$21)</f>
        <v>22.9456449590678</v>
      </c>
      <c r="L116" s="1" t="s">
        <v>10</v>
      </c>
      <c r="M116" s="1" t="s">
        <v>11</v>
      </c>
    </row>
    <row r="117" spans="1:13">
      <c r="A117" s="1" t="s">
        <v>20</v>
      </c>
      <c r="B117" s="2">
        <v>0</v>
      </c>
      <c r="C117" s="2">
        <v>0</v>
      </c>
      <c r="K117" s="1" t="s">
        <v>20</v>
      </c>
      <c r="L117" s="2">
        <v>0</v>
      </c>
      <c r="M117" s="2">
        <v>0</v>
      </c>
    </row>
    <row r="118" spans="1:13">
      <c r="A118" s="1" t="s">
        <v>69</v>
      </c>
      <c r="B118" s="2">
        <f>'Star-Star data'!$L$21*COS('Star-Star data'!$Q$20*PI()/180+PI()/2)</f>
        <v>-0.417742445642107</v>
      </c>
      <c r="C118" s="2">
        <f>'Star-Star data'!$L$21*SIN('Star-Star data'!$Q$20*PI()/180+PI()/2)</f>
        <v>155.118737500468</v>
      </c>
      <c r="K118" s="1" t="s">
        <v>61</v>
      </c>
      <c r="L118" s="2">
        <f>'Star-Star data'!$F$21*COS('Star-Star data'!$V$20*PI()/180+PI()/2)*$K$116</f>
        <v>106.490324870859</v>
      </c>
      <c r="M118" s="2">
        <f>'Star-Star data'!$F$21*SIN('Star-Star data'!$V$20*PI()/180+PI()/2)*$K$116</f>
        <v>113.396315235104</v>
      </c>
    </row>
    <row r="119" spans="1:13">
      <c r="A119" s="1" t="s">
        <v>60</v>
      </c>
      <c r="B119" s="2">
        <f>'Star-Star data'!$C$21*COS('Star-Star data'!$S$20*PI()/180+PI()/2)</f>
        <v>0.417719183827449</v>
      </c>
      <c r="C119" s="2">
        <f>'Star-Star data'!$C$21*SIN('Star-Star data'!$S$20*PI()/180+PI()/2)</f>
        <v>0.444808636901904</v>
      </c>
      <c r="K119" s="1" t="s">
        <v>63</v>
      </c>
      <c r="L119" s="2">
        <f>'Star-Star data'!$G$21*COS('Star-Star data'!$W$20*PI()/180+PI()/2)*$K$116</f>
        <v>-20.50341747156</v>
      </c>
      <c r="M119" s="2">
        <f>'Star-Star data'!$G$21*SIN('Star-Star data'!$W$20*PI()/180+PI()/2)*$K$116</f>
        <v>-87.5576678291459</v>
      </c>
    </row>
    <row r="120" spans="1:13">
      <c r="A120" s="1" t="s">
        <v>62</v>
      </c>
      <c r="B120" s="2">
        <f>'Star-Star data'!$D$21*COS('Star-Star data'!$T$20*PI()/180+PI()/2)</f>
        <v>135.139682212234</v>
      </c>
      <c r="C120" s="2">
        <f>'Star-Star data'!$D$21*SIN('Star-Star data'!$T$20*PI()/180+PI()/2)</f>
        <v>-232.900471924847</v>
      </c>
      <c r="K120" s="1" t="s">
        <v>65</v>
      </c>
      <c r="L120" s="2">
        <f>SUM(L118:L119)</f>
        <v>85.9869073992987</v>
      </c>
      <c r="M120" s="2">
        <f>SUM(M118:M119)</f>
        <v>25.8386474059576</v>
      </c>
    </row>
    <row r="121" spans="1:13">
      <c r="A121" s="1" t="s">
        <v>64</v>
      </c>
      <c r="B121" s="2">
        <f>'Star-Star data'!$E$21*COS('Star-Star data'!$U$20*PI()/180+PI()/2)</f>
        <v>-134.304241100435</v>
      </c>
      <c r="C121" s="2">
        <f>'Star-Star data'!$E$21*SIN('Star-Star data'!$U$20*PI()/180+PI()/2)</f>
        <v>-232.900492812802</v>
      </c>
      <c r="K121" s="1" t="s">
        <v>66</v>
      </c>
      <c r="L121" s="2">
        <f>'Star-Star data'!$H$21*COS('Star-Star data'!$X$20*PI()/180+PI()/2)*$K$116</f>
        <v>-85.9876743301889</v>
      </c>
      <c r="M121" s="2">
        <f>'Star-Star data'!$H$21*SIN('Star-Star data'!$X$20*PI()/180+PI()/2)*$K$116</f>
        <v>-25.8399128813596</v>
      </c>
    </row>
    <row r="122" spans="1:13">
      <c r="A122" s="1" t="s">
        <v>70</v>
      </c>
      <c r="B122" s="2">
        <f>SUM(B118:B119)</f>
        <v>-2.32618146575048e-5</v>
      </c>
      <c r="C122" s="2">
        <f>SUM(C118:C119)</f>
        <v>155.56354613737</v>
      </c>
      <c r="K122" s="1" t="s">
        <v>67</v>
      </c>
      <c r="L122" s="2">
        <f>SUM(L120:L121)</f>
        <v>-0.000766930890179651</v>
      </c>
      <c r="M122" s="2">
        <f>SUM(M120:M121)</f>
        <v>-0.00126547540202182</v>
      </c>
    </row>
    <row r="123" spans="1:3">
      <c r="A123" s="1" t="s">
        <v>71</v>
      </c>
      <c r="B123" s="2">
        <f>SUM(B118,B120)</f>
        <v>134.721939766592</v>
      </c>
      <c r="C123" s="2">
        <f>SUM(C118,C120)</f>
        <v>-77.781734424379</v>
      </c>
    </row>
    <row r="124" spans="1:3">
      <c r="A124" s="1" t="s">
        <v>72</v>
      </c>
      <c r="B124" s="2">
        <f>SUM(B118,B121)</f>
        <v>-134.721983546077</v>
      </c>
      <c r="C124" s="2">
        <f>SUM(C118,C121)</f>
        <v>-77.7817553123342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tabSelected="1" topLeftCell="E1" workbookViewId="0">
      <selection activeCell="L14" sqref="L14:L15"/>
    </sheetView>
  </sheetViews>
  <sheetFormatPr defaultColWidth="9" defaultRowHeight="14.25"/>
  <cols>
    <col min="2" max="2" width="8.85833333333333" customWidth="1"/>
    <col min="3" max="3" width="9.56666666666667" customWidth="1"/>
    <col min="4" max="4" width="12" customWidth="1"/>
    <col min="12" max="14" width="10.8583333333333" customWidth="1"/>
    <col min="15" max="20" width="9.14166666666667" style="1"/>
  </cols>
  <sheetData>
    <row r="1" ht="16.5" spans="1:16">
      <c r="A1" s="3" t="s">
        <v>8</v>
      </c>
      <c r="B1" s="4"/>
      <c r="C1" s="4"/>
      <c r="D1" s="4"/>
      <c r="E1" s="5"/>
      <c r="F1" s="6" t="s">
        <v>9</v>
      </c>
      <c r="G1" s="7" t="s">
        <v>10</v>
      </c>
      <c r="H1" s="8" t="s">
        <v>11</v>
      </c>
      <c r="I1" s="39"/>
      <c r="J1" s="40" t="s">
        <v>12</v>
      </c>
      <c r="K1" s="41" t="s">
        <v>13</v>
      </c>
      <c r="L1" s="42"/>
      <c r="M1" s="43"/>
      <c r="N1" s="41" t="s">
        <v>14</v>
      </c>
      <c r="O1" s="42"/>
      <c r="P1" s="42"/>
    </row>
    <row r="2" ht="16.5" spans="1:16">
      <c r="A2" s="6" t="s">
        <v>15</v>
      </c>
      <c r="B2" s="6" t="s">
        <v>16</v>
      </c>
      <c r="C2" s="6" t="s">
        <v>17</v>
      </c>
      <c r="D2" s="6" t="s">
        <v>18</v>
      </c>
      <c r="E2" s="8" t="s">
        <v>19</v>
      </c>
      <c r="F2" s="6" t="s">
        <v>20</v>
      </c>
      <c r="G2" s="7">
        <v>0</v>
      </c>
      <c r="H2" s="8">
        <v>0</v>
      </c>
      <c r="I2" s="1"/>
      <c r="J2" s="44" t="s">
        <v>21</v>
      </c>
      <c r="K2" s="38" t="s">
        <v>22</v>
      </c>
      <c r="L2" s="45" t="s">
        <v>23</v>
      </c>
      <c r="M2" s="45" t="s">
        <v>24</v>
      </c>
      <c r="N2" s="44" t="s">
        <v>22</v>
      </c>
      <c r="O2" s="44" t="s">
        <v>23</v>
      </c>
      <c r="P2" s="44" t="s">
        <v>24</v>
      </c>
    </row>
    <row r="3" ht="15" spans="1:16">
      <c r="A3" s="9" t="s">
        <v>73</v>
      </c>
      <c r="B3" s="10">
        <f>'Star-Star data'!B3*SQRT(3)</f>
        <v>269.437823625415</v>
      </c>
      <c r="C3" s="11">
        <f>'Star-Star data'!C3</f>
        <v>50</v>
      </c>
      <c r="D3" s="10">
        <f>2*PI()*C3</f>
        <v>314.159265358979</v>
      </c>
      <c r="E3" s="12">
        <v>30</v>
      </c>
      <c r="F3" s="9" t="s">
        <v>74</v>
      </c>
      <c r="G3" s="13">
        <f>B3*COS(E3*PI()/180+PI()/2)</f>
        <v>-134.718911812707</v>
      </c>
      <c r="H3" s="14">
        <f>B3*SIN(E3*PI()/180+PI()/2)</f>
        <v>233.34</v>
      </c>
      <c r="I3" s="1"/>
      <c r="J3" s="46" t="s">
        <v>75</v>
      </c>
      <c r="K3" s="47">
        <v>150</v>
      </c>
      <c r="L3" s="48">
        <v>0</v>
      </c>
      <c r="M3" s="48">
        <v>0.45</v>
      </c>
      <c r="N3" s="49">
        <v>242.0435</v>
      </c>
      <c r="O3" s="50">
        <v>0</v>
      </c>
      <c r="P3" s="50">
        <v>0.5707</v>
      </c>
    </row>
    <row r="4" spans="1:16">
      <c r="A4" s="9" t="s">
        <v>76</v>
      </c>
      <c r="B4" s="15"/>
      <c r="C4" s="9"/>
      <c r="D4" s="15"/>
      <c r="E4" s="12">
        <v>-90</v>
      </c>
      <c r="F4" s="9" t="s">
        <v>77</v>
      </c>
      <c r="G4" s="13">
        <f>B3*COS(E4*PI()/180+PI()/2)</f>
        <v>269.437823625415</v>
      </c>
      <c r="H4" s="14">
        <f>B3*SIN(E4*PI()/180+PI()/2)</f>
        <v>0</v>
      </c>
      <c r="I4" s="1"/>
      <c r="J4" s="46" t="s">
        <v>78</v>
      </c>
      <c r="K4" s="49">
        <v>150</v>
      </c>
      <c r="L4" s="50">
        <v>0</v>
      </c>
      <c r="M4" s="50">
        <v>0.45</v>
      </c>
      <c r="N4" s="49">
        <v>150.9147</v>
      </c>
      <c r="O4" s="50">
        <v>0</v>
      </c>
      <c r="P4" s="50">
        <v>0.4948</v>
      </c>
    </row>
    <row r="5" ht="15" spans="1:16">
      <c r="A5" s="16" t="s">
        <v>79</v>
      </c>
      <c r="B5" s="17"/>
      <c r="C5" s="16"/>
      <c r="D5" s="17"/>
      <c r="E5" s="18">
        <v>150</v>
      </c>
      <c r="F5" s="16" t="s">
        <v>80</v>
      </c>
      <c r="G5" s="19">
        <f>B3*COS(E5*PI()/180+PI()/2)</f>
        <v>-134.718911812707</v>
      </c>
      <c r="H5" s="20">
        <f>B3*SIN(E5*PI()/180+PI()/2)</f>
        <v>-233.34</v>
      </c>
      <c r="I5" s="1"/>
      <c r="J5" s="41" t="s">
        <v>81</v>
      </c>
      <c r="K5" s="51">
        <v>150</v>
      </c>
      <c r="L5" s="52">
        <v>0</v>
      </c>
      <c r="M5" s="52">
        <v>0.45</v>
      </c>
      <c r="N5" s="51">
        <v>99.4201</v>
      </c>
      <c r="O5" s="50">
        <v>0</v>
      </c>
      <c r="P5" s="50">
        <v>0.3665</v>
      </c>
    </row>
    <row r="6" ht="15.75" spans="15:20">
      <c r="O6" s="21" t="s">
        <v>34</v>
      </c>
      <c r="P6" s="24"/>
      <c r="Q6" s="24"/>
      <c r="R6" s="24"/>
      <c r="S6" s="24"/>
      <c r="T6" s="22"/>
    </row>
    <row r="7" ht="16.5" spans="1:20">
      <c r="A7" s="21" t="s">
        <v>35</v>
      </c>
      <c r="B7" s="22"/>
      <c r="C7" s="23" t="s">
        <v>82</v>
      </c>
      <c r="D7" s="24" t="s">
        <v>83</v>
      </c>
      <c r="E7" s="25" t="s">
        <v>84</v>
      </c>
      <c r="F7" s="26" t="s">
        <v>85</v>
      </c>
      <c r="G7" s="27" t="s">
        <v>86</v>
      </c>
      <c r="H7" s="25" t="s">
        <v>87</v>
      </c>
      <c r="I7" s="23" t="s">
        <v>88</v>
      </c>
      <c r="J7" s="53" t="s">
        <v>89</v>
      </c>
      <c r="K7" s="25" t="s">
        <v>90</v>
      </c>
      <c r="L7" s="23" t="s">
        <v>91</v>
      </c>
      <c r="M7" s="27" t="s">
        <v>92</v>
      </c>
      <c r="N7" s="25" t="s">
        <v>93</v>
      </c>
      <c r="O7" s="54" t="s">
        <v>94</v>
      </c>
      <c r="P7" s="55" t="s">
        <v>95</v>
      </c>
      <c r="Q7" s="63" t="s">
        <v>96</v>
      </c>
      <c r="R7" s="54" t="s">
        <v>97</v>
      </c>
      <c r="S7" s="64" t="s">
        <v>98</v>
      </c>
      <c r="T7" s="63" t="s">
        <v>99</v>
      </c>
    </row>
    <row r="8" ht="15" spans="1:20">
      <c r="A8" s="28">
        <v>1</v>
      </c>
      <c r="B8" s="28" t="s">
        <v>58</v>
      </c>
      <c r="C8" s="29">
        <v>2.254</v>
      </c>
      <c r="D8" s="30">
        <v>2.254</v>
      </c>
      <c r="E8" s="31">
        <v>2.254</v>
      </c>
      <c r="F8" s="29">
        <v>1.305</v>
      </c>
      <c r="G8" s="31">
        <v>1.305</v>
      </c>
      <c r="H8" s="32">
        <v>1.305</v>
      </c>
      <c r="I8" s="29">
        <v>255.92</v>
      </c>
      <c r="J8" s="31">
        <v>255.92</v>
      </c>
      <c r="K8" s="32">
        <v>255.92</v>
      </c>
      <c r="L8" s="29">
        <v>206.1212</v>
      </c>
      <c r="M8" s="31">
        <v>206.1212</v>
      </c>
      <c r="N8" s="32">
        <v>206.1212</v>
      </c>
      <c r="O8" s="23">
        <v>-43.3</v>
      </c>
      <c r="P8" s="27">
        <v>-163.3</v>
      </c>
      <c r="Q8" s="25">
        <v>76.7</v>
      </c>
      <c r="R8" s="23">
        <v>-13.3</v>
      </c>
      <c r="S8" s="27">
        <v>-133.3</v>
      </c>
      <c r="T8" s="25">
        <v>106.7</v>
      </c>
    </row>
    <row r="9" ht="15" spans="1:20">
      <c r="A9" s="33"/>
      <c r="B9" s="34" t="s">
        <v>59</v>
      </c>
      <c r="C9" s="35">
        <v>2.2642</v>
      </c>
      <c r="D9" s="36">
        <v>2.2642</v>
      </c>
      <c r="E9" s="37">
        <v>2.2642</v>
      </c>
      <c r="F9" s="35">
        <v>1.3072</v>
      </c>
      <c r="G9" s="36">
        <v>1.3072</v>
      </c>
      <c r="H9" s="37">
        <v>1.3072</v>
      </c>
      <c r="I9" s="35">
        <v>256.32</v>
      </c>
      <c r="J9" s="36">
        <v>256.32</v>
      </c>
      <c r="K9" s="37">
        <v>256.32</v>
      </c>
      <c r="L9" s="56"/>
      <c r="M9" s="57"/>
      <c r="N9" s="58"/>
      <c r="O9" s="41"/>
      <c r="P9" s="42"/>
      <c r="Q9" s="43"/>
      <c r="R9" s="41"/>
      <c r="S9" s="42"/>
      <c r="T9" s="43"/>
    </row>
    <row r="10" ht="15" spans="1:20">
      <c r="A10" s="28">
        <v>2</v>
      </c>
      <c r="B10" s="28" t="s">
        <v>58</v>
      </c>
      <c r="C10" s="29">
        <v>2.2046</v>
      </c>
      <c r="D10" s="31">
        <v>1.9457</v>
      </c>
      <c r="E10" s="32">
        <v>2.668</v>
      </c>
      <c r="F10" s="29">
        <v>0.887</v>
      </c>
      <c r="G10" s="31">
        <v>1.2378</v>
      </c>
      <c r="H10" s="32">
        <v>1.765</v>
      </c>
      <c r="I10" s="29">
        <v>193.43</v>
      </c>
      <c r="J10" s="31">
        <v>234.1</v>
      </c>
      <c r="K10" s="32">
        <v>311.54</v>
      </c>
      <c r="L10" s="29">
        <v>301.2056</v>
      </c>
      <c r="M10" s="31">
        <v>216.6435</v>
      </c>
      <c r="N10" s="32">
        <v>152.1341</v>
      </c>
      <c r="O10" s="23">
        <v>-56.46</v>
      </c>
      <c r="P10" s="27">
        <v>-156.76</v>
      </c>
      <c r="Q10" s="25">
        <v>77.87</v>
      </c>
      <c r="R10" s="23">
        <v>-6.53</v>
      </c>
      <c r="S10" s="27">
        <v>-135.84</v>
      </c>
      <c r="T10" s="25">
        <v>100.81</v>
      </c>
    </row>
    <row r="11" ht="15" spans="1:20">
      <c r="A11" s="33"/>
      <c r="B11" s="34" t="s">
        <v>59</v>
      </c>
      <c r="C11" s="35">
        <v>2.2093</v>
      </c>
      <c r="D11" s="36">
        <v>1.9383</v>
      </c>
      <c r="E11" s="37">
        <v>2.6656</v>
      </c>
      <c r="F11" s="35">
        <v>0.8946</v>
      </c>
      <c r="G11" s="36">
        <v>1.2437</v>
      </c>
      <c r="H11" s="37">
        <v>1.7711</v>
      </c>
      <c r="I11" s="35">
        <v>193.6886</v>
      </c>
      <c r="J11" s="36">
        <v>233.4409</v>
      </c>
      <c r="K11" s="37">
        <v>311.8584</v>
      </c>
      <c r="L11" s="56"/>
      <c r="M11" s="57"/>
      <c r="N11" s="58"/>
      <c r="O11" s="41"/>
      <c r="P11" s="42"/>
      <c r="Q11" s="43"/>
      <c r="R11" s="41"/>
      <c r="S11" s="42"/>
      <c r="T11" s="43"/>
    </row>
    <row r="12" spans="1:20">
      <c r="A12" s="28">
        <v>3</v>
      </c>
      <c r="B12" s="38" t="s">
        <v>58</v>
      </c>
      <c r="C12" s="29">
        <v>1.3052</v>
      </c>
      <c r="D12" s="30">
        <v>1.3052</v>
      </c>
      <c r="E12" s="32">
        <v>2.2593</v>
      </c>
      <c r="F12" s="29">
        <v>0</v>
      </c>
      <c r="G12" s="31">
        <v>1.305</v>
      </c>
      <c r="H12" s="32">
        <v>1.305</v>
      </c>
      <c r="I12" s="29">
        <v>0</v>
      </c>
      <c r="J12" s="31">
        <v>255.92</v>
      </c>
      <c r="K12" s="32">
        <v>255.92</v>
      </c>
      <c r="L12" s="59" t="s">
        <v>12</v>
      </c>
      <c r="M12" s="31">
        <v>206.1212</v>
      </c>
      <c r="N12" s="32">
        <v>206.1212</v>
      </c>
      <c r="O12" s="23">
        <v>-73.3</v>
      </c>
      <c r="P12" s="27">
        <v>-133.3</v>
      </c>
      <c r="Q12" s="25">
        <v>76.7</v>
      </c>
      <c r="R12" s="23">
        <v>0</v>
      </c>
      <c r="S12" s="27">
        <v>-133.3</v>
      </c>
      <c r="T12" s="25">
        <v>106.7</v>
      </c>
    </row>
    <row r="13" ht="15" spans="1:20">
      <c r="A13" s="33"/>
      <c r="B13" s="34" t="s">
        <v>59</v>
      </c>
      <c r="C13" s="35">
        <v>1.3072</v>
      </c>
      <c r="D13" s="36">
        <v>1.3072</v>
      </c>
      <c r="E13" s="37">
        <v>2.2642</v>
      </c>
      <c r="F13" s="35">
        <v>0</v>
      </c>
      <c r="G13" s="36">
        <v>1.3072</v>
      </c>
      <c r="H13" s="37">
        <v>1.3072</v>
      </c>
      <c r="I13" s="35">
        <v>0</v>
      </c>
      <c r="J13" s="36">
        <v>256.32</v>
      </c>
      <c r="K13" s="37">
        <v>256.32</v>
      </c>
      <c r="L13" s="60"/>
      <c r="M13" s="57"/>
      <c r="N13" s="58"/>
      <c r="O13" s="41"/>
      <c r="P13" s="42"/>
      <c r="Q13" s="43"/>
      <c r="R13" s="41"/>
      <c r="S13" s="42"/>
      <c r="T13" s="43"/>
    </row>
    <row r="14" ht="15" spans="1:20">
      <c r="A14" s="28">
        <v>4</v>
      </c>
      <c r="B14" s="28" t="s">
        <v>58</v>
      </c>
      <c r="C14" s="29">
        <v>1.3052</v>
      </c>
      <c r="D14" s="31">
        <v>0</v>
      </c>
      <c r="E14" s="32">
        <v>1.3052</v>
      </c>
      <c r="F14" s="29">
        <v>0</v>
      </c>
      <c r="G14" s="31">
        <v>0</v>
      </c>
      <c r="H14" s="32">
        <v>1.305</v>
      </c>
      <c r="I14" s="29">
        <v>0</v>
      </c>
      <c r="J14" s="31">
        <v>0</v>
      </c>
      <c r="K14" s="32">
        <v>255.92</v>
      </c>
      <c r="L14" s="59" t="s">
        <v>12</v>
      </c>
      <c r="M14" s="61" t="s">
        <v>12</v>
      </c>
      <c r="N14" s="32">
        <v>206.1212</v>
      </c>
      <c r="O14" s="23">
        <v>-73.3</v>
      </c>
      <c r="P14" s="27">
        <v>0</v>
      </c>
      <c r="Q14" s="25">
        <v>106.7</v>
      </c>
      <c r="R14" s="23">
        <v>0</v>
      </c>
      <c r="S14" s="27">
        <v>0</v>
      </c>
      <c r="T14" s="25">
        <v>106.7</v>
      </c>
    </row>
    <row r="15" ht="15" spans="1:20">
      <c r="A15" s="33"/>
      <c r="B15" s="34" t="s">
        <v>59</v>
      </c>
      <c r="C15" s="35">
        <v>1.3072</v>
      </c>
      <c r="D15" s="36">
        <v>0</v>
      </c>
      <c r="E15" s="37">
        <v>1.3072</v>
      </c>
      <c r="F15" s="35">
        <v>0</v>
      </c>
      <c r="G15" s="36">
        <v>0</v>
      </c>
      <c r="H15" s="37">
        <v>1.3072</v>
      </c>
      <c r="I15" s="35">
        <v>0</v>
      </c>
      <c r="J15" s="36">
        <v>0</v>
      </c>
      <c r="K15" s="37">
        <v>256.32</v>
      </c>
      <c r="L15" s="60"/>
      <c r="M15" s="62"/>
      <c r="N15" s="58"/>
      <c r="O15" s="41"/>
      <c r="P15" s="42"/>
      <c r="Q15" s="43"/>
      <c r="R15" s="41"/>
      <c r="S15" s="42"/>
      <c r="T15" s="43"/>
    </row>
    <row r="16" spans="1:20">
      <c r="A16" s="28">
        <v>5</v>
      </c>
      <c r="B16" s="28" t="s">
        <v>58</v>
      </c>
      <c r="C16" s="29">
        <v>1.958</v>
      </c>
      <c r="D16" s="31">
        <v>0</v>
      </c>
      <c r="E16" s="32">
        <v>1.967</v>
      </c>
      <c r="F16" s="29">
        <v>0.6447</v>
      </c>
      <c r="G16" s="31">
        <v>0.6447</v>
      </c>
      <c r="H16" s="32">
        <v>1.305</v>
      </c>
      <c r="I16" s="29">
        <v>0</v>
      </c>
      <c r="J16" s="31">
        <v>63.95</v>
      </c>
      <c r="K16" s="32">
        <v>255.92</v>
      </c>
      <c r="L16" s="29">
        <v>206.1212</v>
      </c>
      <c r="M16" s="31">
        <v>206.1212</v>
      </c>
      <c r="N16" s="32">
        <v>206.1212</v>
      </c>
      <c r="O16" s="23">
        <v>106.7</v>
      </c>
      <c r="P16" s="27">
        <v>0</v>
      </c>
      <c r="Q16" s="25">
        <v>106.7</v>
      </c>
      <c r="R16" s="23">
        <v>106.7</v>
      </c>
      <c r="S16" s="27">
        <v>106.7</v>
      </c>
      <c r="T16" s="25">
        <v>106.7</v>
      </c>
    </row>
    <row r="17" ht="15" spans="1:20">
      <c r="A17" s="33"/>
      <c r="B17" s="34" t="s">
        <v>59</v>
      </c>
      <c r="C17" s="35">
        <v>1.9608</v>
      </c>
      <c r="D17" s="36">
        <v>0</v>
      </c>
      <c r="E17" s="37">
        <v>1.9608</v>
      </c>
      <c r="F17" s="35">
        <v>0.6536</v>
      </c>
      <c r="G17" s="36">
        <v>0.6536</v>
      </c>
      <c r="H17" s="37">
        <v>1.3072</v>
      </c>
      <c r="I17" s="35">
        <v>64.08</v>
      </c>
      <c r="J17" s="36">
        <v>64.08</v>
      </c>
      <c r="K17" s="37">
        <v>256.32</v>
      </c>
      <c r="L17" s="56"/>
      <c r="M17" s="57"/>
      <c r="N17" s="58"/>
      <c r="O17" s="41"/>
      <c r="P17" s="42"/>
      <c r="Q17" s="43"/>
      <c r="R17" s="41"/>
      <c r="S17" s="42"/>
      <c r="T17" s="43"/>
    </row>
    <row r="18" ht="15" spans="1:20">
      <c r="A18" s="28">
        <v>6</v>
      </c>
      <c r="B18" s="28" t="s">
        <v>58</v>
      </c>
      <c r="C18" s="29">
        <v>2.253</v>
      </c>
      <c r="D18" s="31">
        <v>0</v>
      </c>
      <c r="E18" s="32">
        <v>2.289</v>
      </c>
      <c r="F18" s="29">
        <v>0.5324</v>
      </c>
      <c r="G18" s="31">
        <v>0.5324</v>
      </c>
      <c r="H18" s="32">
        <v>1.765</v>
      </c>
      <c r="I18" s="29">
        <v>65.54</v>
      </c>
      <c r="J18" s="31">
        <v>41.3</v>
      </c>
      <c r="K18" s="32">
        <v>311.54</v>
      </c>
      <c r="L18" s="29">
        <v>301.2056</v>
      </c>
      <c r="M18" s="31">
        <v>216.6435</v>
      </c>
      <c r="N18" s="32">
        <v>152.1341</v>
      </c>
      <c r="O18" s="23">
        <v>102.8</v>
      </c>
      <c r="P18" s="27">
        <v>0</v>
      </c>
      <c r="Q18" s="25">
        <v>102.8</v>
      </c>
      <c r="R18" s="23">
        <v>109.58</v>
      </c>
      <c r="S18" s="27">
        <v>109.58</v>
      </c>
      <c r="T18" s="25">
        <v>100.81</v>
      </c>
    </row>
    <row r="19" ht="15" spans="1:20">
      <c r="A19" s="33"/>
      <c r="B19" s="34" t="s">
        <v>59</v>
      </c>
      <c r="C19" s="35">
        <v>2.2884</v>
      </c>
      <c r="D19" s="36">
        <v>0</v>
      </c>
      <c r="E19" s="37">
        <v>2.2884</v>
      </c>
      <c r="F19" s="35">
        <v>0.522</v>
      </c>
      <c r="G19" s="36">
        <v>0.522</v>
      </c>
      <c r="H19" s="37">
        <v>1.7711</v>
      </c>
      <c r="I19" s="35">
        <v>65.9511</v>
      </c>
      <c r="J19" s="36">
        <v>41.1206</v>
      </c>
      <c r="K19" s="37">
        <v>311.8584</v>
      </c>
      <c r="L19" s="56"/>
      <c r="M19" s="57"/>
      <c r="N19" s="58"/>
      <c r="O19" s="41"/>
      <c r="P19" s="42"/>
      <c r="Q19" s="43"/>
      <c r="R19" s="41"/>
      <c r="S19" s="42"/>
      <c r="T19" s="43"/>
    </row>
    <row r="20" ht="15"/>
  </sheetData>
  <mergeCells count="67">
    <mergeCell ref="A1:E1"/>
    <mergeCell ref="K1:M1"/>
    <mergeCell ref="N1:P1"/>
    <mergeCell ref="O6:T6"/>
    <mergeCell ref="A8:A9"/>
    <mergeCell ref="A10:A11"/>
    <mergeCell ref="A12:A13"/>
    <mergeCell ref="A14:A15"/>
    <mergeCell ref="A16:A17"/>
    <mergeCell ref="A18:A19"/>
    <mergeCell ref="B3:B5"/>
    <mergeCell ref="C3:C5"/>
    <mergeCell ref="D3:D5"/>
    <mergeCell ref="L8:L9"/>
    <mergeCell ref="L10:L11"/>
    <mergeCell ref="L12:L13"/>
    <mergeCell ref="L14:L15"/>
    <mergeCell ref="L16:L17"/>
    <mergeCell ref="L18:L19"/>
    <mergeCell ref="M8:M9"/>
    <mergeCell ref="M10:M11"/>
    <mergeCell ref="M12:M13"/>
    <mergeCell ref="M14:M15"/>
    <mergeCell ref="M16:M17"/>
    <mergeCell ref="M18:M19"/>
    <mergeCell ref="N8:N9"/>
    <mergeCell ref="N10:N11"/>
    <mergeCell ref="N12:N13"/>
    <mergeCell ref="N14:N15"/>
    <mergeCell ref="N16:N17"/>
    <mergeCell ref="N18:N19"/>
    <mergeCell ref="O8:O9"/>
    <mergeCell ref="O10:O11"/>
    <mergeCell ref="O12:O13"/>
    <mergeCell ref="O14:O15"/>
    <mergeCell ref="O16:O17"/>
    <mergeCell ref="O18:O19"/>
    <mergeCell ref="P8:P9"/>
    <mergeCell ref="P10:P11"/>
    <mergeCell ref="P12:P13"/>
    <mergeCell ref="P14:P15"/>
    <mergeCell ref="P16:P17"/>
    <mergeCell ref="P18:P19"/>
    <mergeCell ref="Q8:Q9"/>
    <mergeCell ref="Q10:Q11"/>
    <mergeCell ref="Q12:Q13"/>
    <mergeCell ref="Q14:Q15"/>
    <mergeCell ref="Q16:Q17"/>
    <mergeCell ref="Q18:Q19"/>
    <mergeCell ref="R8:R9"/>
    <mergeCell ref="R10:R11"/>
    <mergeCell ref="R12:R13"/>
    <mergeCell ref="R14:R15"/>
    <mergeCell ref="R16:R17"/>
    <mergeCell ref="R18:R19"/>
    <mergeCell ref="S8:S9"/>
    <mergeCell ref="S10:S11"/>
    <mergeCell ref="S12:S13"/>
    <mergeCell ref="S14:S15"/>
    <mergeCell ref="S16:S17"/>
    <mergeCell ref="S18:S19"/>
    <mergeCell ref="T8:T9"/>
    <mergeCell ref="T10:T11"/>
    <mergeCell ref="T12:T13"/>
    <mergeCell ref="T14:T15"/>
    <mergeCell ref="T16:T17"/>
    <mergeCell ref="T18:T19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8"/>
  <sheetViews>
    <sheetView zoomScale="85" zoomScaleNormal="85" topLeftCell="G1" workbookViewId="0">
      <selection activeCell="L28" sqref="L28"/>
    </sheetView>
  </sheetViews>
  <sheetFormatPr defaultColWidth="9" defaultRowHeight="14.25"/>
  <cols>
    <col min="1" max="3" width="9.14166666666667" style="1"/>
    <col min="10" max="12" width="9.14166666666667" style="1"/>
  </cols>
  <sheetData>
    <row r="2" spans="1:12">
      <c r="A2" s="1">
        <f>'Star-Delta data'!$B$3/MAX('Star-Delta data'!$F$9:$H$9)*0.3</f>
        <v>61.8354858381459</v>
      </c>
      <c r="B2" s="1" t="s">
        <v>10</v>
      </c>
      <c r="C2" s="1" t="s">
        <v>11</v>
      </c>
      <c r="J2" s="1">
        <f>'Star-Delta data'!$B$3/MAX('Star-Delta data'!$F$11:$H$11)*0.3</f>
        <v>45.6390644727143</v>
      </c>
      <c r="K2" s="1" t="s">
        <v>10</v>
      </c>
      <c r="L2" s="1" t="s">
        <v>11</v>
      </c>
    </row>
    <row r="3" spans="1:12">
      <c r="A3" s="1" t="s">
        <v>20</v>
      </c>
      <c r="B3" s="2">
        <v>0</v>
      </c>
      <c r="C3" s="2">
        <v>0</v>
      </c>
      <c r="J3" s="1" t="s">
        <v>100</v>
      </c>
      <c r="K3" s="1">
        <f>'Star-Delta data'!$F$11*COS('Star-Delta data'!$R$10*PI()/180+PI()/2)*$J$2+$B$5</f>
        <v>139.362092474368</v>
      </c>
      <c r="L3" s="1">
        <f>'Star-Delta data'!$F$11*SIN('Star-Delta data'!$R$10*PI()/180+PI()/2)*$J$2+$C$5</f>
        <v>-37.2161713475373</v>
      </c>
    </row>
    <row r="4" spans="1:12">
      <c r="A4" s="1" t="s">
        <v>26</v>
      </c>
      <c r="B4" s="2">
        <f>'Star-Star data'!G3</f>
        <v>9.52530280376811e-15</v>
      </c>
      <c r="C4" s="2">
        <f>'Star-Star data'!H3</f>
        <v>155.56</v>
      </c>
      <c r="J4" s="1" t="s">
        <v>101</v>
      </c>
      <c r="K4" s="1">
        <f>'Star-Delta data'!$G$11*COS('Star-Delta data'!$S$10*PI()/180+PI()/2)*$J$2+$B$6</f>
        <v>-95.1753296952219</v>
      </c>
      <c r="L4" s="1">
        <f>'Star-Delta data'!$G$11*SIN('Star-Delta data'!$S$10*PI()/180+PI()/2)*$J$2+$C$6</f>
        <v>-118.500397838481</v>
      </c>
    </row>
    <row r="5" spans="1:12">
      <c r="A5" s="1" t="s">
        <v>29</v>
      </c>
      <c r="B5" s="2">
        <f>'Star-Star data'!G4</f>
        <v>134.718911812707</v>
      </c>
      <c r="C5" s="2">
        <f>'Star-Star data'!H4</f>
        <v>-77.78</v>
      </c>
      <c r="J5" s="1" t="s">
        <v>102</v>
      </c>
      <c r="K5" s="1">
        <f>'Star-Delta data'!$H$11*COS('Star-Delta data'!$T$10*PI()/180+PI()/2)*$J$2+$B$4</f>
        <v>-79.3969569688214</v>
      </c>
      <c r="L5" s="1">
        <f>'Star-Delta data'!$H$11*SIN('Star-Delta data'!$T$10*PI()/180+PI()/2)*$J$2+$C$4</f>
        <v>140.399858309002</v>
      </c>
    </row>
    <row r="6" spans="1:3">
      <c r="A6" s="1" t="s">
        <v>32</v>
      </c>
      <c r="B6" s="2">
        <f>'Star-Star data'!G5</f>
        <v>-134.718911812707</v>
      </c>
      <c r="C6" s="2">
        <f>'Star-Star data'!H5</f>
        <v>-77.7800000000001</v>
      </c>
    </row>
    <row r="7" spans="1:3">
      <c r="A7" s="1" t="s">
        <v>74</v>
      </c>
      <c r="B7" s="2">
        <f>B5+'Star-Delta data'!G3</f>
        <v>0</v>
      </c>
      <c r="C7" s="2">
        <f>C5+'Star-Delta data'!H3</f>
        <v>155.56</v>
      </c>
    </row>
    <row r="8" spans="1:3">
      <c r="A8" s="1" t="s">
        <v>77</v>
      </c>
      <c r="B8" s="2">
        <f>B6+'Star-Delta data'!G4</f>
        <v>134.718911812707</v>
      </c>
      <c r="C8" s="2">
        <f>C6+'Star-Delta data'!H4</f>
        <v>-77.7800000000001</v>
      </c>
    </row>
    <row r="9" spans="1:3">
      <c r="A9" s="1" t="s">
        <v>80</v>
      </c>
      <c r="B9" s="2">
        <f>B4+'Star-Delta data'!G5</f>
        <v>-134.718911812707</v>
      </c>
      <c r="C9" s="2">
        <f>C4+'Star-Delta data'!H5</f>
        <v>-77.78</v>
      </c>
    </row>
    <row r="10" spans="1:3">
      <c r="A10" s="1" t="s">
        <v>100</v>
      </c>
      <c r="B10" s="1">
        <f>'Star-Delta data'!$F$9*COS('Star-Delta data'!$R$8*PI()/180+PI()/2)*$A$2+$B$5</f>
        <v>153.314141966776</v>
      </c>
      <c r="C10" s="1">
        <f>'Star-Delta data'!$F$9*SIN('Star-Delta data'!$R$8*PI()/180+PI()/2)*$A$2+$C$5</f>
        <v>0.883359243787879</v>
      </c>
    </row>
    <row r="11" spans="1:3">
      <c r="A11" s="1" t="s">
        <v>101</v>
      </c>
      <c r="B11" s="1">
        <f>'Star-Delta data'!$G$9*COS('Star-Delta data'!$S$8*PI()/180+PI()/2)*$A$2+$B$6</f>
        <v>-75.8920594375998</v>
      </c>
      <c r="C11" s="1">
        <f>'Star-Delta data'!$G$9*SIN('Star-Delta data'!$S$8*PI()/180+PI()/2)*$A$2+$C$6</f>
        <v>-133.215621324536</v>
      </c>
    </row>
    <row r="12" spans="1:3">
      <c r="A12" s="1" t="s">
        <v>102</v>
      </c>
      <c r="B12" s="1">
        <f>'Star-Delta data'!$H$9*COS('Star-Delta data'!$T$8*PI()/180+PI()/2)*$A$2+$B$4</f>
        <v>-77.4220825291759</v>
      </c>
      <c r="C12" s="1">
        <f>'Star-Delta data'!$H$9*SIN('Star-Delta data'!$T$8*PI()/180+PI()/2)*$A$2+$C$4</f>
        <v>132.332262080748</v>
      </c>
    </row>
    <row r="25" spans="1:12">
      <c r="A25" s="1">
        <f>'Star-Delta data'!$B$3/MAX('Star-Delta data'!$F$13:$H$13)*0.3</f>
        <v>61.8354858381459</v>
      </c>
      <c r="B25" s="1" t="s">
        <v>10</v>
      </c>
      <c r="C25" s="1" t="s">
        <v>11</v>
      </c>
      <c r="J25" s="1">
        <f>'Star-Delta data'!$B$3/MAX('Star-Delta data'!$F$15:$H$15)*0.3</f>
        <v>61.8354858381459</v>
      </c>
      <c r="K25" s="1" t="s">
        <v>10</v>
      </c>
      <c r="L25" s="1" t="s">
        <v>11</v>
      </c>
    </row>
    <row r="26" spans="1:12">
      <c r="A26" s="1" t="s">
        <v>100</v>
      </c>
      <c r="B26" s="1">
        <f>'Star-Delta data'!$F$13*COS('Star-Delta data'!$R$12*PI()/180+PI()/2)*$A$25+$B$5</f>
        <v>134.718911812707</v>
      </c>
      <c r="C26" s="1">
        <f>'Star-Delta data'!$F$13*SIN('Star-Delta data'!$R$12*PI()/180+PI()/2)*$A$25+$C$5</f>
        <v>-77.78</v>
      </c>
      <c r="J26" s="1" t="s">
        <v>100</v>
      </c>
      <c r="K26" s="1">
        <f>'Star-Delta data'!$F$15*COS('Star-Delta data'!$R$14*PI()/180+PI()/2)*$J$25+$B$5</f>
        <v>134.718911812707</v>
      </c>
      <c r="L26" s="1">
        <f>'Star-Delta data'!$F$15*SIN('Star-Delta data'!$R$14*PI()/180+PI()/2)*$J$25+$C$5</f>
        <v>-77.78</v>
      </c>
    </row>
    <row r="27" spans="1:12">
      <c r="A27" s="1" t="s">
        <v>101</v>
      </c>
      <c r="B27" s="1">
        <f>'Star-Delta data'!$G$13*COS('Star-Delta data'!$S$12*PI()/180+PI()/2)*$A$25+$B$6</f>
        <v>-75.8920594375998</v>
      </c>
      <c r="C27" s="1">
        <f>'Star-Delta data'!$G$13*SIN('Star-Delta data'!$S$12*PI()/180+PI()/2)*$A$25+$C$6</f>
        <v>-133.215621324536</v>
      </c>
      <c r="J27" s="1" t="s">
        <v>101</v>
      </c>
      <c r="K27" s="1">
        <f>'Star-Delta data'!$G$15*COS('Star-Delta data'!$S$14*PI()/180+PI()/2)*$J$25+$B$6</f>
        <v>-134.718911812707</v>
      </c>
      <c r="L27" s="1">
        <f>'Star-Delta data'!$G$15*SIN('Star-Delta data'!$S$14*PI()/180+PI()/2)*$J$25+$C$6</f>
        <v>-77.7800000000001</v>
      </c>
    </row>
    <row r="28" spans="1:12">
      <c r="A28" s="1" t="s">
        <v>102</v>
      </c>
      <c r="B28" s="1">
        <f>'Star-Delta data'!$H$13*COS('Star-Delta data'!$T$12*PI()/180+PI()/2)*$A$25+$B$4</f>
        <v>-77.4220825291759</v>
      </c>
      <c r="C28" s="1">
        <f>'Star-Delta data'!$H$13*SIN('Star-Delta data'!$T$12*PI()/180+PI()/2)*$A$25+$C$4</f>
        <v>132.332262080748</v>
      </c>
      <c r="J28" s="1" t="s">
        <v>102</v>
      </c>
      <c r="K28" s="1">
        <f>'Star-Delta data'!$H$15*COS('Star-Delta data'!$T$14*PI()/180+PI()/2)*$J$25+$B$4</f>
        <v>-77.4220825291759</v>
      </c>
      <c r="L28" s="1">
        <f>'Star-Delta data'!$H$15*SIN('Star-Delta data'!$T$14*PI()/180+PI()/2)*$J$25+$C$4</f>
        <v>132.332262080748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Z Q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U w Z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G U F E o i k e 4 D g A A A B E A A A A T A B w A R m 9 y b X V s Y X M v U 2 V j d G l v b j E u b S C i G A A o o B Q A A A A A A A A A A A A A A A A A A A A A A A A A A A A r T k 0 u y c z P U w i G 0 I b W A F B L A Q I t A B Q A A g A I A F M G U F E d D F 4 L p A A A A P U A A A A S A A A A A A A A A A A A A A A A A A A A A A B D b 2 5 m a W c v U G F j a 2 F n Z S 5 4 b W x Q S w E C L Q A U A A I A C A B T B l B R D 8 r p q 6 Q A A A D p A A A A E w A A A A A A A A A A A A A A A A D w A A A A W 0 N v b n R l b n R f V H l w Z X N d L n h t b F B L A Q I t A B Q A A g A I A F M G U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K O + 0 T J i y S 7 k 1 v w n y j U X z A A A A A A I A A A A A A B B m A A A A A Q A A I A A A A N Q 2 V v A c 5 L W t H d H x H Z z s T A + x c y D / H E c K 2 D 9 R A L t G q P e N A A A A A A 6 A A A A A A g A A I A A A A O j k E 9 o 4 G v i G E r h P s T L N 3 B T V r U F 4 M B B 9 F U v I 7 c B + h n 6 X U A A A A M L h L K a Q l T 9 A x 5 W 1 B n M i L 3 5 g c s o 4 I h 5 7 u C J C f z U H 0 d 4 e E G 7 / 4 9 C a 3 C L a x v X L V 5 j S / 8 z b S d X q c e c y u R B v y I l J A X U 8 L 0 2 a E Z d d s l U l f G l b v t u o Q A A A A E N m B 6 Q M U o N e V e c o O t n O L 8 u s 6 A 0 1 1 r U w Z L 3 H f X N A R j F M 8 I V H 9 s H c 4 n L N b m 1 O 3 v t T H b t 5 T Q F 3 e 4 t a K G h t h v O T C 9 c = < / D a t a M a s h u p > 
</file>

<file path=customXml/itemProps1.xml><?xml version="1.0" encoding="utf-8"?>
<ds:datastoreItem xmlns:ds="http://schemas.openxmlformats.org/officeDocument/2006/customXml" ds:itemID="{4A0F68D1-EF89-4680-8384-B1FA021603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Title</vt:lpstr>
      <vt:lpstr>Star-Star data</vt:lpstr>
      <vt:lpstr>Star-Star plots</vt:lpstr>
      <vt:lpstr>Star-Delta data</vt:lpstr>
      <vt:lpstr>Star-Delta plots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微光</cp:lastModifiedBy>
  <dcterms:created xsi:type="dcterms:W3CDTF">2020-10-11T11:49:00Z</dcterms:created>
  <dcterms:modified xsi:type="dcterms:W3CDTF">2020-10-17T10:59:17Z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