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рия\Documents\Florrio\"/>
    </mc:Choice>
  </mc:AlternateContent>
  <xr:revisionPtr revIDLastSave="0" documentId="13_ncr:1_{035793B4-B304-4F92-9BBB-1E6E8DBF2D69}" xr6:coauthVersionLast="47" xr6:coauthVersionMax="47" xr10:uidLastSave="{00000000-0000-0000-0000-000000000000}"/>
  <bookViews>
    <workbookView xWindow="-120" yWindow="-120" windowWidth="20730" windowHeight="11760" xr2:uid="{C8AB87D5-1B09-49BA-980D-42581C047B9C}"/>
  </bookViews>
  <sheets>
    <sheet name="Petals" sheetId="1" r:id="rId1"/>
    <sheet name="Mobs" sheetId="4" r:id="rId2"/>
    <sheet name="Dro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0" i="1" l="1"/>
  <c r="G316" i="1" s="1"/>
  <c r="H316" i="1"/>
  <c r="I316" i="1"/>
  <c r="I315" i="1"/>
  <c r="H315" i="1"/>
  <c r="T288" i="1"/>
  <c r="AK281" i="1"/>
  <c r="F267" i="1"/>
  <c r="AI260" i="1"/>
  <c r="AH253" i="1"/>
  <c r="AG246" i="1"/>
  <c r="AE239" i="1"/>
  <c r="AD232" i="1"/>
  <c r="I225" i="1"/>
  <c r="L225" i="1" s="1"/>
  <c r="Q218" i="1"/>
  <c r="C205" i="1"/>
  <c r="G211" i="1" s="1"/>
  <c r="AC204" i="1"/>
  <c r="I197" i="1"/>
  <c r="F190" i="1"/>
  <c r="F183" i="1"/>
  <c r="H169" i="1"/>
  <c r="X120" i="1"/>
  <c r="AB162" i="1"/>
  <c r="Q155" i="1"/>
  <c r="AM155" i="1"/>
  <c r="V141" i="1"/>
  <c r="Y141" i="1"/>
  <c r="I113" i="1"/>
  <c r="G113" i="1"/>
  <c r="G92" i="1"/>
  <c r="F92" i="1"/>
  <c r="F99" i="1"/>
  <c r="C86" i="1"/>
  <c r="U85" i="1"/>
  <c r="H85" i="1"/>
  <c r="I85" i="1"/>
  <c r="T78" i="1"/>
  <c r="F57" i="1"/>
  <c r="S50" i="1"/>
  <c r="R50" i="1"/>
  <c r="Q36" i="1"/>
  <c r="G315" i="1"/>
  <c r="H309" i="1"/>
  <c r="K309" i="1" s="1"/>
  <c r="I15" i="1"/>
  <c r="L15" i="1" s="1"/>
  <c r="H15" i="1"/>
  <c r="K15" i="1" s="1"/>
  <c r="F15" i="1"/>
  <c r="L315" i="1"/>
  <c r="K315" i="1"/>
  <c r="F315" i="1"/>
  <c r="I309" i="1"/>
  <c r="L309" i="1" s="1"/>
  <c r="G309" i="1"/>
  <c r="F309" i="1"/>
  <c r="I302" i="1"/>
  <c r="L302" i="1" s="1"/>
  <c r="H302" i="1"/>
  <c r="K302" i="1" s="1"/>
  <c r="F302" i="1"/>
  <c r="AL295" i="1"/>
  <c r="I295" i="1"/>
  <c r="L295" i="1" s="1"/>
  <c r="H295" i="1"/>
  <c r="K295" i="1" s="1"/>
  <c r="F295" i="1"/>
  <c r="I288" i="1"/>
  <c r="L288" i="1" s="1"/>
  <c r="H288" i="1"/>
  <c r="K288" i="1" s="1"/>
  <c r="F288" i="1"/>
  <c r="I281" i="1"/>
  <c r="L281" i="1" s="1"/>
  <c r="H281" i="1"/>
  <c r="K281" i="1" s="1"/>
  <c r="F281" i="1"/>
  <c r="I274" i="1"/>
  <c r="L274" i="1" s="1"/>
  <c r="H274" i="1"/>
  <c r="K274" i="1" s="1"/>
  <c r="G274" i="1"/>
  <c r="F274" i="1"/>
  <c r="Q267" i="1"/>
  <c r="I267" i="1"/>
  <c r="L267" i="1" s="1"/>
  <c r="H267" i="1"/>
  <c r="K267" i="1" s="1"/>
  <c r="G267" i="1"/>
  <c r="I260" i="1"/>
  <c r="L260" i="1" s="1"/>
  <c r="H260" i="1"/>
  <c r="K260" i="1" s="1"/>
  <c r="F260" i="1"/>
  <c r="I253" i="1"/>
  <c r="L253" i="1" s="1"/>
  <c r="H253" i="1"/>
  <c r="K253" i="1" s="1"/>
  <c r="G253" i="1"/>
  <c r="F253" i="1"/>
  <c r="AF246" i="1"/>
  <c r="I246" i="1"/>
  <c r="L246" i="1" s="1"/>
  <c r="H246" i="1"/>
  <c r="K246" i="1" s="1"/>
  <c r="F246" i="1"/>
  <c r="I239" i="1"/>
  <c r="L239" i="1" s="1"/>
  <c r="H239" i="1"/>
  <c r="K239" i="1" s="1"/>
  <c r="F239" i="1"/>
  <c r="AJ232" i="1"/>
  <c r="I232" i="1"/>
  <c r="L232" i="1" s="1"/>
  <c r="H232" i="1"/>
  <c r="K232" i="1" s="1"/>
  <c r="F232" i="1"/>
  <c r="H225" i="1"/>
  <c r="K225" i="1" s="1"/>
  <c r="G225" i="1"/>
  <c r="F225" i="1"/>
  <c r="I218" i="1"/>
  <c r="L218" i="1" s="1"/>
  <c r="H218" i="1"/>
  <c r="K218" i="1" s="1"/>
  <c r="F218" i="1"/>
  <c r="I211" i="1"/>
  <c r="L211" i="1" s="1"/>
  <c r="H211" i="1"/>
  <c r="K211" i="1" s="1"/>
  <c r="F211" i="1"/>
  <c r="I204" i="1"/>
  <c r="L204" i="1" s="1"/>
  <c r="H204" i="1"/>
  <c r="K204" i="1" s="1"/>
  <c r="F204" i="1"/>
  <c r="Q197" i="1"/>
  <c r="L197" i="1"/>
  <c r="H197" i="1"/>
  <c r="K197" i="1" s="1"/>
  <c r="F197" i="1"/>
  <c r="Z190" i="1"/>
  <c r="V190" i="1"/>
  <c r="R190" i="1"/>
  <c r="I190" i="1"/>
  <c r="L190" i="1" s="1"/>
  <c r="H190" i="1"/>
  <c r="K190" i="1" s="1"/>
  <c r="I183" i="1"/>
  <c r="L183" i="1" s="1"/>
  <c r="H183" i="1"/>
  <c r="K183" i="1" s="1"/>
  <c r="I176" i="1"/>
  <c r="L176" i="1" s="1"/>
  <c r="H176" i="1"/>
  <c r="K176" i="1" s="1"/>
  <c r="F176" i="1"/>
  <c r="I169" i="1"/>
  <c r="L169" i="1" s="1"/>
  <c r="K169" i="1"/>
  <c r="F169" i="1"/>
  <c r="I162" i="1"/>
  <c r="L162" i="1" s="1"/>
  <c r="H162" i="1"/>
  <c r="K162" i="1" s="1"/>
  <c r="F162" i="1"/>
  <c r="I155" i="1"/>
  <c r="L155" i="1" s="1"/>
  <c r="H155" i="1"/>
  <c r="K155" i="1" s="1"/>
  <c r="G155" i="1"/>
  <c r="F155" i="1"/>
  <c r="AA148" i="1"/>
  <c r="Z148" i="1"/>
  <c r="V148" i="1"/>
  <c r="I148" i="1"/>
  <c r="L148" i="1" s="1"/>
  <c r="H148" i="1"/>
  <c r="K148" i="1" s="1"/>
  <c r="F148" i="1"/>
  <c r="Z141" i="1"/>
  <c r="I141" i="1"/>
  <c r="L141" i="1" s="1"/>
  <c r="H141" i="1"/>
  <c r="K141" i="1" s="1"/>
  <c r="G141" i="1"/>
  <c r="F141" i="1"/>
  <c r="I134" i="1"/>
  <c r="L134" i="1" s="1"/>
  <c r="H134" i="1"/>
  <c r="K134" i="1" s="1"/>
  <c r="F134" i="1"/>
  <c r="I127" i="1"/>
  <c r="L127" i="1" s="1"/>
  <c r="H127" i="1"/>
  <c r="K127" i="1" s="1"/>
  <c r="F127" i="1"/>
  <c r="I120" i="1"/>
  <c r="L120" i="1" s="1"/>
  <c r="H120" i="1"/>
  <c r="K120" i="1" s="1"/>
  <c r="F120" i="1"/>
  <c r="L113" i="1"/>
  <c r="H113" i="1"/>
  <c r="K113" i="1" s="1"/>
  <c r="F113" i="1"/>
  <c r="V106" i="1"/>
  <c r="I106" i="1"/>
  <c r="L106" i="1" s="1"/>
  <c r="H106" i="1"/>
  <c r="K106" i="1" s="1"/>
  <c r="G106" i="1"/>
  <c r="F106" i="1"/>
  <c r="I99" i="1"/>
  <c r="L99" i="1" s="1"/>
  <c r="H99" i="1"/>
  <c r="K99" i="1" s="1"/>
  <c r="G99" i="1"/>
  <c r="I92" i="1"/>
  <c r="L92" i="1" s="1"/>
  <c r="H92" i="1"/>
  <c r="K92" i="1" s="1"/>
  <c r="L85" i="1"/>
  <c r="F85" i="1"/>
  <c r="I78" i="1"/>
  <c r="L78" i="1" s="1"/>
  <c r="H78" i="1"/>
  <c r="K78" i="1" s="1"/>
  <c r="F78" i="1"/>
  <c r="S71" i="1"/>
  <c r="R71" i="1"/>
  <c r="I71" i="1"/>
  <c r="L71" i="1" s="1"/>
  <c r="H71" i="1"/>
  <c r="K71" i="1" s="1"/>
  <c r="G71" i="1"/>
  <c r="F71" i="1"/>
  <c r="I64" i="1"/>
  <c r="L64" i="1" s="1"/>
  <c r="H64" i="1"/>
  <c r="K64" i="1" s="1"/>
  <c r="G64" i="1"/>
  <c r="F64" i="1"/>
  <c r="I57" i="1"/>
  <c r="L57" i="1" s="1"/>
  <c r="H57" i="1"/>
  <c r="K57" i="1" s="1"/>
  <c r="I50" i="1"/>
  <c r="L50" i="1" s="1"/>
  <c r="H50" i="1"/>
  <c r="K50" i="1" s="1"/>
  <c r="F50" i="1"/>
  <c r="I43" i="1"/>
  <c r="L43" i="1" s="1"/>
  <c r="H43" i="1"/>
  <c r="K43" i="1" s="1"/>
  <c r="F43" i="1"/>
  <c r="I36" i="1"/>
  <c r="L36" i="1" s="1"/>
  <c r="H36" i="1"/>
  <c r="K36" i="1" s="1"/>
  <c r="G36" i="1"/>
  <c r="F36" i="1"/>
  <c r="I29" i="1"/>
  <c r="L29" i="1" s="1"/>
  <c r="H29" i="1"/>
  <c r="K29" i="1" s="1"/>
  <c r="F29" i="1"/>
  <c r="I22" i="1"/>
  <c r="L22" i="1" s="1"/>
  <c r="H22" i="1"/>
  <c r="K22" i="1" s="1"/>
  <c r="F22" i="1"/>
  <c r="I8" i="1"/>
  <c r="L8" i="1" s="1"/>
  <c r="I7" i="1"/>
  <c r="L7" i="1" s="1"/>
  <c r="H8" i="1"/>
  <c r="K8" i="1" s="1"/>
  <c r="H7" i="1"/>
  <c r="K7" i="1" s="1"/>
  <c r="F8" i="1"/>
  <c r="I231" i="1"/>
  <c r="L231" i="1" s="1"/>
  <c r="I230" i="1"/>
  <c r="L230" i="1" s="1"/>
  <c r="I229" i="1"/>
  <c r="L229" i="1" s="1"/>
  <c r="I228" i="1"/>
  <c r="L228" i="1" s="1"/>
  <c r="I227" i="1"/>
  <c r="L227" i="1" s="1"/>
  <c r="AJ231" i="1"/>
  <c r="AJ230" i="1"/>
  <c r="AJ229" i="1"/>
  <c r="AJ228" i="1"/>
  <c r="AJ227" i="1"/>
  <c r="I168" i="1"/>
  <c r="L168" i="1" s="1"/>
  <c r="H168" i="1"/>
  <c r="K168" i="1" s="1"/>
  <c r="P215" i="4"/>
  <c r="P216" i="4"/>
  <c r="P217" i="4"/>
  <c r="P218" i="4"/>
  <c r="P214" i="4"/>
  <c r="P208" i="4"/>
  <c r="P209" i="4"/>
  <c r="P210" i="4"/>
  <c r="P211" i="4"/>
  <c r="P212" i="4"/>
  <c r="N191" i="4"/>
  <c r="N192" i="4"/>
  <c r="N193" i="4"/>
  <c r="N194" i="4"/>
  <c r="N190" i="4"/>
  <c r="L137" i="4"/>
  <c r="M137" i="4"/>
  <c r="L138" i="4"/>
  <c r="M138" i="4"/>
  <c r="L139" i="4"/>
  <c r="M139" i="4"/>
  <c r="L140" i="4"/>
  <c r="M140" i="4"/>
  <c r="M136" i="4"/>
  <c r="L136" i="4"/>
  <c r="K71" i="4"/>
  <c r="K72" i="4"/>
  <c r="K73" i="4"/>
  <c r="K74" i="4"/>
  <c r="K70" i="4"/>
  <c r="F70" i="4"/>
  <c r="J71" i="4"/>
  <c r="J72" i="4"/>
  <c r="J73" i="4"/>
  <c r="J74" i="4"/>
  <c r="J70" i="4"/>
  <c r="E70" i="4"/>
  <c r="F150" i="4"/>
  <c r="F215" i="4"/>
  <c r="F216" i="4"/>
  <c r="F217" i="4"/>
  <c r="F218" i="4"/>
  <c r="F214" i="4"/>
  <c r="F200" i="4"/>
  <c r="F199" i="4"/>
  <c r="F198" i="4"/>
  <c r="F197" i="4"/>
  <c r="F196" i="4"/>
  <c r="F191" i="4"/>
  <c r="F192" i="4"/>
  <c r="F193" i="4"/>
  <c r="F194" i="4"/>
  <c r="F190" i="4"/>
  <c r="F185" i="4"/>
  <c r="F186" i="4"/>
  <c r="F187" i="4"/>
  <c r="F188" i="4"/>
  <c r="F184" i="4"/>
  <c r="F179" i="4"/>
  <c r="F180" i="4"/>
  <c r="F181" i="4"/>
  <c r="F182" i="4"/>
  <c r="F178" i="4"/>
  <c r="F173" i="4"/>
  <c r="F174" i="4"/>
  <c r="F175" i="4"/>
  <c r="F176" i="4"/>
  <c r="F172" i="4"/>
  <c r="F167" i="4"/>
  <c r="F168" i="4"/>
  <c r="F169" i="4"/>
  <c r="F170" i="4"/>
  <c r="F166" i="4"/>
  <c r="F161" i="4"/>
  <c r="F162" i="4"/>
  <c r="F163" i="4"/>
  <c r="F164" i="4"/>
  <c r="F160" i="4"/>
  <c r="F155" i="4"/>
  <c r="F156" i="4"/>
  <c r="F157" i="4"/>
  <c r="F158" i="4"/>
  <c r="F154" i="4"/>
  <c r="F149" i="4"/>
  <c r="F151" i="4"/>
  <c r="F152" i="4"/>
  <c r="F148" i="4"/>
  <c r="F143" i="4"/>
  <c r="F144" i="4"/>
  <c r="F145" i="4"/>
  <c r="F146" i="4"/>
  <c r="F142" i="4"/>
  <c r="F137" i="4"/>
  <c r="F138" i="4"/>
  <c r="F139" i="4"/>
  <c r="F140" i="4"/>
  <c r="F136" i="4"/>
  <c r="F131" i="4"/>
  <c r="F132" i="4"/>
  <c r="F133" i="4"/>
  <c r="F134" i="4"/>
  <c r="F130" i="4"/>
  <c r="F125" i="4"/>
  <c r="F126" i="4"/>
  <c r="F127" i="4"/>
  <c r="F128" i="4"/>
  <c r="F124" i="4"/>
  <c r="F119" i="4"/>
  <c r="F120" i="4"/>
  <c r="F121" i="4"/>
  <c r="F122" i="4"/>
  <c r="F118" i="4"/>
  <c r="F113" i="4"/>
  <c r="F114" i="4"/>
  <c r="F115" i="4"/>
  <c r="F116" i="4"/>
  <c r="F112" i="4"/>
  <c r="F107" i="4"/>
  <c r="F108" i="4"/>
  <c r="F109" i="4"/>
  <c r="F110" i="4"/>
  <c r="F106" i="4"/>
  <c r="F101" i="4"/>
  <c r="F102" i="4"/>
  <c r="F103" i="4"/>
  <c r="F104" i="4"/>
  <c r="F100" i="4"/>
  <c r="F95" i="4"/>
  <c r="F96" i="4"/>
  <c r="F97" i="4"/>
  <c r="F98" i="4"/>
  <c r="F94" i="4"/>
  <c r="F89" i="4"/>
  <c r="F90" i="4"/>
  <c r="F91" i="4"/>
  <c r="F92" i="4"/>
  <c r="F88" i="4"/>
  <c r="F83" i="4"/>
  <c r="F84" i="4"/>
  <c r="F85" i="4"/>
  <c r="F86" i="4"/>
  <c r="F82" i="4"/>
  <c r="F77" i="4"/>
  <c r="F78" i="4"/>
  <c r="F79" i="4"/>
  <c r="F80" i="4"/>
  <c r="F76" i="4"/>
  <c r="F71" i="4"/>
  <c r="F72" i="4"/>
  <c r="F73" i="4"/>
  <c r="F74" i="4"/>
  <c r="F65" i="4"/>
  <c r="F66" i="4"/>
  <c r="F67" i="4"/>
  <c r="F68" i="4"/>
  <c r="F64" i="4"/>
  <c r="F59" i="4"/>
  <c r="F60" i="4"/>
  <c r="F61" i="4"/>
  <c r="F62" i="4"/>
  <c r="F58" i="4"/>
  <c r="F53" i="4"/>
  <c r="F54" i="4"/>
  <c r="F55" i="4"/>
  <c r="F56" i="4"/>
  <c r="F52" i="4"/>
  <c r="F47" i="4"/>
  <c r="F48" i="4"/>
  <c r="F49" i="4"/>
  <c r="F50" i="4"/>
  <c r="F46" i="4"/>
  <c r="F41" i="4"/>
  <c r="F42" i="4"/>
  <c r="F43" i="4"/>
  <c r="F44" i="4"/>
  <c r="F40" i="4"/>
  <c r="F35" i="4"/>
  <c r="F36" i="4"/>
  <c r="F37" i="4"/>
  <c r="F38" i="4"/>
  <c r="F34" i="4"/>
  <c r="F29" i="4"/>
  <c r="F30" i="4"/>
  <c r="F31" i="4"/>
  <c r="F32" i="4"/>
  <c r="F28" i="4"/>
  <c r="F23" i="4"/>
  <c r="F24" i="4"/>
  <c r="F25" i="4"/>
  <c r="F26" i="4"/>
  <c r="F22" i="4"/>
  <c r="F17" i="4"/>
  <c r="F18" i="4"/>
  <c r="F19" i="4"/>
  <c r="F20" i="4"/>
  <c r="F16" i="4"/>
  <c r="F10" i="4"/>
  <c r="F11" i="4"/>
  <c r="F12" i="4"/>
  <c r="F13" i="4"/>
  <c r="F14" i="4"/>
  <c r="E215" i="4"/>
  <c r="E216" i="4"/>
  <c r="E217" i="4"/>
  <c r="E218" i="4"/>
  <c r="E214" i="4"/>
  <c r="E209" i="4"/>
  <c r="E210" i="4"/>
  <c r="E211" i="4"/>
  <c r="E212" i="4"/>
  <c r="E208" i="4"/>
  <c r="E203" i="4"/>
  <c r="E204" i="4"/>
  <c r="E205" i="4"/>
  <c r="E206" i="4"/>
  <c r="E202" i="4"/>
  <c r="E197" i="4"/>
  <c r="E198" i="4"/>
  <c r="E199" i="4"/>
  <c r="E200" i="4"/>
  <c r="E196" i="4"/>
  <c r="E191" i="4"/>
  <c r="E192" i="4"/>
  <c r="E193" i="4"/>
  <c r="E194" i="4"/>
  <c r="E190" i="4"/>
  <c r="E185" i="4"/>
  <c r="E186" i="4"/>
  <c r="E187" i="4"/>
  <c r="E188" i="4"/>
  <c r="E184" i="4"/>
  <c r="E179" i="4"/>
  <c r="E180" i="4"/>
  <c r="E181" i="4"/>
  <c r="E182" i="4"/>
  <c r="E178" i="4"/>
  <c r="E173" i="4"/>
  <c r="E174" i="4"/>
  <c r="E175" i="4"/>
  <c r="E176" i="4"/>
  <c r="E172" i="4"/>
  <c r="E167" i="4"/>
  <c r="E168" i="4"/>
  <c r="E169" i="4"/>
  <c r="E170" i="4"/>
  <c r="E166" i="4"/>
  <c r="E161" i="4"/>
  <c r="E162" i="4"/>
  <c r="E163" i="4"/>
  <c r="E164" i="4"/>
  <c r="E160" i="4"/>
  <c r="E155" i="4"/>
  <c r="E156" i="4"/>
  <c r="E157" i="4"/>
  <c r="E158" i="4"/>
  <c r="E154" i="4"/>
  <c r="E149" i="4"/>
  <c r="E150" i="4"/>
  <c r="E151" i="4"/>
  <c r="E152" i="4"/>
  <c r="E148" i="4"/>
  <c r="E143" i="4"/>
  <c r="E144" i="4"/>
  <c r="E145" i="4"/>
  <c r="E146" i="4"/>
  <c r="E142" i="4"/>
  <c r="E137" i="4"/>
  <c r="E138" i="4"/>
  <c r="E139" i="4"/>
  <c r="E140" i="4"/>
  <c r="E136" i="4"/>
  <c r="E131" i="4"/>
  <c r="E132" i="4"/>
  <c r="E133" i="4"/>
  <c r="E134" i="4"/>
  <c r="E130" i="4"/>
  <c r="E125" i="4"/>
  <c r="E126" i="4"/>
  <c r="E127" i="4"/>
  <c r="E128" i="4"/>
  <c r="E124" i="4"/>
  <c r="E119" i="4"/>
  <c r="E120" i="4"/>
  <c r="E121" i="4"/>
  <c r="E122" i="4"/>
  <c r="E118" i="4"/>
  <c r="E113" i="4"/>
  <c r="E114" i="4"/>
  <c r="E115" i="4"/>
  <c r="E116" i="4"/>
  <c r="E112" i="4"/>
  <c r="E107" i="4"/>
  <c r="E108" i="4"/>
  <c r="E109" i="4"/>
  <c r="E110" i="4"/>
  <c r="E106" i="4"/>
  <c r="E101" i="4"/>
  <c r="E102" i="4"/>
  <c r="E103" i="4"/>
  <c r="E104" i="4"/>
  <c r="E100" i="4"/>
  <c r="E95" i="4"/>
  <c r="E96" i="4"/>
  <c r="E97" i="4"/>
  <c r="E98" i="4"/>
  <c r="E94" i="4"/>
  <c r="E89" i="4"/>
  <c r="E90" i="4"/>
  <c r="E91" i="4"/>
  <c r="E92" i="4"/>
  <c r="E88" i="4"/>
  <c r="E83" i="4"/>
  <c r="E84" i="4"/>
  <c r="E85" i="4"/>
  <c r="E86" i="4"/>
  <c r="E82" i="4"/>
  <c r="E77" i="4"/>
  <c r="E78" i="4"/>
  <c r="E79" i="4"/>
  <c r="E80" i="4"/>
  <c r="E76" i="4"/>
  <c r="E71" i="4"/>
  <c r="E72" i="4"/>
  <c r="E73" i="4"/>
  <c r="E74" i="4"/>
  <c r="E65" i="4"/>
  <c r="E66" i="4"/>
  <c r="E67" i="4"/>
  <c r="E68" i="4"/>
  <c r="E64" i="4"/>
  <c r="E59" i="4"/>
  <c r="E60" i="4"/>
  <c r="E61" i="4"/>
  <c r="E62" i="4"/>
  <c r="E58" i="4"/>
  <c r="E53" i="4"/>
  <c r="E54" i="4"/>
  <c r="E55" i="4"/>
  <c r="E56" i="4"/>
  <c r="E52" i="4"/>
  <c r="E47" i="4"/>
  <c r="E48" i="4"/>
  <c r="E49" i="4"/>
  <c r="E50" i="4"/>
  <c r="E46" i="4"/>
  <c r="E41" i="4"/>
  <c r="E42" i="4"/>
  <c r="E43" i="4"/>
  <c r="E44" i="4"/>
  <c r="E40" i="4"/>
  <c r="E35" i="4"/>
  <c r="E36" i="4"/>
  <c r="E37" i="4"/>
  <c r="E38" i="4"/>
  <c r="E34" i="4"/>
  <c r="E29" i="4"/>
  <c r="E30" i="4"/>
  <c r="E31" i="4"/>
  <c r="E32" i="4"/>
  <c r="E28" i="4"/>
  <c r="E23" i="4"/>
  <c r="E24" i="4"/>
  <c r="E25" i="4"/>
  <c r="E26" i="4"/>
  <c r="E22" i="4"/>
  <c r="F212" i="4"/>
  <c r="F211" i="4"/>
  <c r="F210" i="4"/>
  <c r="F209" i="4"/>
  <c r="F208" i="4"/>
  <c r="F206" i="4"/>
  <c r="F205" i="4"/>
  <c r="F204" i="4"/>
  <c r="F203" i="4"/>
  <c r="F202" i="4"/>
  <c r="B303" i="1"/>
  <c r="H308" i="1" s="1"/>
  <c r="K308" i="1" s="1"/>
  <c r="F231" i="1"/>
  <c r="B107" i="1"/>
  <c r="G112" i="1" s="1"/>
  <c r="F112" i="1"/>
  <c r="B108" i="1"/>
  <c r="I112" i="1" s="1"/>
  <c r="L112" i="1" s="1"/>
  <c r="B81" i="1"/>
  <c r="I84" i="1" s="1"/>
  <c r="L84" i="1" s="1"/>
  <c r="B80" i="1"/>
  <c r="H84" i="1" s="1"/>
  <c r="K84" i="1" s="1"/>
  <c r="G63" i="1"/>
  <c r="F63" i="1"/>
  <c r="B310" i="1"/>
  <c r="G314" i="1"/>
  <c r="G313" i="1"/>
  <c r="G312" i="1"/>
  <c r="G311" i="1"/>
  <c r="K316" i="1"/>
  <c r="L316" i="1"/>
  <c r="I314" i="1"/>
  <c r="L314" i="1" s="1"/>
  <c r="I313" i="1"/>
  <c r="L313" i="1" s="1"/>
  <c r="I312" i="1"/>
  <c r="L312" i="1" s="1"/>
  <c r="I311" i="1"/>
  <c r="L311" i="1" s="1"/>
  <c r="H311" i="1"/>
  <c r="K311" i="1" s="1"/>
  <c r="H312" i="1"/>
  <c r="K312" i="1" s="1"/>
  <c r="H313" i="1"/>
  <c r="K313" i="1" s="1"/>
  <c r="H314" i="1"/>
  <c r="K314" i="1" s="1"/>
  <c r="G273" i="1"/>
  <c r="G272" i="1"/>
  <c r="G271" i="1"/>
  <c r="G270" i="1"/>
  <c r="G269" i="1"/>
  <c r="F280" i="1"/>
  <c r="F279" i="1"/>
  <c r="F278" i="1"/>
  <c r="F277" i="1"/>
  <c r="F276" i="1"/>
  <c r="F287" i="1"/>
  <c r="F286" i="1"/>
  <c r="F285" i="1"/>
  <c r="F284" i="1"/>
  <c r="F283" i="1"/>
  <c r="G308" i="1"/>
  <c r="G307" i="1"/>
  <c r="G306" i="1"/>
  <c r="G305" i="1"/>
  <c r="G304" i="1"/>
  <c r="F308" i="1"/>
  <c r="F307" i="1"/>
  <c r="F306" i="1"/>
  <c r="F305" i="1"/>
  <c r="F304" i="1"/>
  <c r="F316" i="1"/>
  <c r="F314" i="1"/>
  <c r="F313" i="1"/>
  <c r="F312" i="1"/>
  <c r="F311" i="1"/>
  <c r="L310" i="1"/>
  <c r="K310" i="1"/>
  <c r="AH252" i="1"/>
  <c r="F252" i="1"/>
  <c r="AG245" i="1"/>
  <c r="B177" i="1"/>
  <c r="F182" i="1" s="1"/>
  <c r="AM154" i="1"/>
  <c r="AM151" i="1"/>
  <c r="AM152" i="1"/>
  <c r="AM153" i="1"/>
  <c r="AM150" i="1"/>
  <c r="G154" i="1"/>
  <c r="G153" i="1"/>
  <c r="G152" i="1"/>
  <c r="G151" i="1"/>
  <c r="G150" i="1"/>
  <c r="F35" i="1"/>
  <c r="Q35" i="1"/>
  <c r="U84" i="1"/>
  <c r="AL294" i="1"/>
  <c r="AL291" i="1"/>
  <c r="AL292" i="1"/>
  <c r="AL293" i="1"/>
  <c r="AL290" i="1"/>
  <c r="I308" i="1"/>
  <c r="L308" i="1" s="1"/>
  <c r="H305" i="1"/>
  <c r="K305" i="1" s="1"/>
  <c r="I305" i="1"/>
  <c r="L305" i="1" s="1"/>
  <c r="H306" i="1"/>
  <c r="K306" i="1" s="1"/>
  <c r="I306" i="1"/>
  <c r="L306" i="1" s="1"/>
  <c r="H307" i="1"/>
  <c r="K307" i="1" s="1"/>
  <c r="I307" i="1"/>
  <c r="L307" i="1" s="1"/>
  <c r="I304" i="1"/>
  <c r="L304" i="1" s="1"/>
  <c r="H304" i="1"/>
  <c r="K304" i="1" s="1"/>
  <c r="L303" i="1"/>
  <c r="K303" i="1"/>
  <c r="R70" i="1"/>
  <c r="F70" i="1"/>
  <c r="G70" i="1"/>
  <c r="X119" i="1"/>
  <c r="X118" i="1"/>
  <c r="X117" i="1"/>
  <c r="X116" i="1"/>
  <c r="X115" i="1"/>
  <c r="Y140" i="1"/>
  <c r="Y139" i="1"/>
  <c r="Y138" i="1"/>
  <c r="Y137" i="1"/>
  <c r="Y136" i="1"/>
  <c r="AB161" i="1"/>
  <c r="AB160" i="1"/>
  <c r="AB159" i="1"/>
  <c r="AB158" i="1"/>
  <c r="AB157" i="1"/>
  <c r="AD231" i="1"/>
  <c r="AD230" i="1"/>
  <c r="AD229" i="1"/>
  <c r="AD228" i="1"/>
  <c r="AD227" i="1"/>
  <c r="AI259" i="1"/>
  <c r="AI258" i="1"/>
  <c r="AI257" i="1"/>
  <c r="AI256" i="1"/>
  <c r="AI255" i="1"/>
  <c r="I301" i="1"/>
  <c r="L301" i="1" s="1"/>
  <c r="I298" i="1"/>
  <c r="L298" i="1" s="1"/>
  <c r="I299" i="1"/>
  <c r="L299" i="1" s="1"/>
  <c r="I300" i="1"/>
  <c r="L300" i="1" s="1"/>
  <c r="I297" i="1"/>
  <c r="L297" i="1" s="1"/>
  <c r="H301" i="1"/>
  <c r="K301" i="1" s="1"/>
  <c r="H298" i="1"/>
  <c r="K298" i="1" s="1"/>
  <c r="H299" i="1"/>
  <c r="K299" i="1" s="1"/>
  <c r="H300" i="1"/>
  <c r="K300" i="1" s="1"/>
  <c r="H297" i="1"/>
  <c r="K297" i="1" s="1"/>
  <c r="I259" i="1"/>
  <c r="L259" i="1" s="1"/>
  <c r="I256" i="1"/>
  <c r="L256" i="1" s="1"/>
  <c r="I257" i="1"/>
  <c r="L257" i="1" s="1"/>
  <c r="I258" i="1"/>
  <c r="L258" i="1" s="1"/>
  <c r="I255" i="1"/>
  <c r="L255" i="1" s="1"/>
  <c r="H259" i="1"/>
  <c r="K259" i="1" s="1"/>
  <c r="H256" i="1"/>
  <c r="H257" i="1"/>
  <c r="K257" i="1" s="1"/>
  <c r="H258" i="1"/>
  <c r="K258" i="1" s="1"/>
  <c r="H255" i="1"/>
  <c r="K255" i="1" s="1"/>
  <c r="H231" i="1"/>
  <c r="K231" i="1" s="1"/>
  <c r="H230" i="1"/>
  <c r="K230" i="1" s="1"/>
  <c r="H229" i="1"/>
  <c r="K229" i="1" s="1"/>
  <c r="H228" i="1"/>
  <c r="K228" i="1" s="1"/>
  <c r="H227" i="1"/>
  <c r="K227" i="1" s="1"/>
  <c r="I119" i="1"/>
  <c r="L119" i="1" s="1"/>
  <c r="I118" i="1"/>
  <c r="L118" i="1" s="1"/>
  <c r="I117" i="1"/>
  <c r="L117" i="1" s="1"/>
  <c r="I116" i="1"/>
  <c r="L116" i="1" s="1"/>
  <c r="I115" i="1"/>
  <c r="L115" i="1" s="1"/>
  <c r="I91" i="1"/>
  <c r="L91" i="1" s="1"/>
  <c r="I90" i="1"/>
  <c r="L90" i="1" s="1"/>
  <c r="I89" i="1"/>
  <c r="L89" i="1" s="1"/>
  <c r="I88" i="1"/>
  <c r="L88" i="1" s="1"/>
  <c r="I87" i="1"/>
  <c r="L87" i="1" s="1"/>
  <c r="F301" i="1"/>
  <c r="F298" i="1"/>
  <c r="F299" i="1"/>
  <c r="F300" i="1"/>
  <c r="F297" i="1"/>
  <c r="L296" i="1"/>
  <c r="K296" i="1"/>
  <c r="H291" i="1"/>
  <c r="K291" i="1" s="1"/>
  <c r="I291" i="1"/>
  <c r="L291" i="1" s="1"/>
  <c r="H292" i="1"/>
  <c r="K292" i="1" s="1"/>
  <c r="I292" i="1"/>
  <c r="L292" i="1" s="1"/>
  <c r="H293" i="1"/>
  <c r="K293" i="1" s="1"/>
  <c r="I293" i="1"/>
  <c r="L293" i="1" s="1"/>
  <c r="H294" i="1"/>
  <c r="K294" i="1" s="1"/>
  <c r="I294" i="1"/>
  <c r="L294" i="1" s="1"/>
  <c r="I290" i="1"/>
  <c r="L290" i="1" s="1"/>
  <c r="H290" i="1"/>
  <c r="K290" i="1" s="1"/>
  <c r="F294" i="1"/>
  <c r="F293" i="1"/>
  <c r="F292" i="1"/>
  <c r="F291" i="1"/>
  <c r="F290" i="1"/>
  <c r="L289" i="1"/>
  <c r="K289" i="1"/>
  <c r="AK280" i="1"/>
  <c r="AK279" i="1"/>
  <c r="AK278" i="1"/>
  <c r="AK277" i="1"/>
  <c r="AK276" i="1"/>
  <c r="H284" i="1"/>
  <c r="K284" i="1" s="1"/>
  <c r="H285" i="1"/>
  <c r="K285" i="1" s="1"/>
  <c r="H286" i="1"/>
  <c r="K286" i="1" s="1"/>
  <c r="H287" i="1"/>
  <c r="K287" i="1" s="1"/>
  <c r="H283" i="1"/>
  <c r="K283" i="1" s="1"/>
  <c r="I284" i="1"/>
  <c r="L284" i="1" s="1"/>
  <c r="I285" i="1"/>
  <c r="L285" i="1" s="1"/>
  <c r="I286" i="1"/>
  <c r="L286" i="1" s="1"/>
  <c r="I287" i="1"/>
  <c r="L287" i="1" s="1"/>
  <c r="I283" i="1"/>
  <c r="L283" i="1" s="1"/>
  <c r="T287" i="1"/>
  <c r="T284" i="1"/>
  <c r="T285" i="1"/>
  <c r="T286" i="1"/>
  <c r="T283" i="1"/>
  <c r="L282" i="1"/>
  <c r="K282" i="1"/>
  <c r="I224" i="1"/>
  <c r="L224" i="1" s="1"/>
  <c r="Q217" i="1"/>
  <c r="B261" i="1"/>
  <c r="F266" i="1" s="1"/>
  <c r="B149" i="1"/>
  <c r="Q154" i="1" s="1"/>
  <c r="I280" i="1"/>
  <c r="L280" i="1" s="1"/>
  <c r="I279" i="1"/>
  <c r="L279" i="1" s="1"/>
  <c r="I278" i="1"/>
  <c r="I277" i="1"/>
  <c r="L277" i="1" s="1"/>
  <c r="I276" i="1"/>
  <c r="L276" i="1" s="1"/>
  <c r="H280" i="1"/>
  <c r="K280" i="1" s="1"/>
  <c r="H279" i="1"/>
  <c r="K279" i="1" s="1"/>
  <c r="H277" i="1"/>
  <c r="K277" i="1" s="1"/>
  <c r="H278" i="1"/>
  <c r="K278" i="1" s="1"/>
  <c r="H276" i="1"/>
  <c r="K276" i="1" s="1"/>
  <c r="L278" i="1"/>
  <c r="L275" i="1"/>
  <c r="K275" i="1"/>
  <c r="F273" i="1"/>
  <c r="F272" i="1"/>
  <c r="F271" i="1"/>
  <c r="F270" i="1"/>
  <c r="F269" i="1"/>
  <c r="H270" i="1"/>
  <c r="K270" i="1" s="1"/>
  <c r="H271" i="1"/>
  <c r="K271" i="1" s="1"/>
  <c r="H272" i="1"/>
  <c r="K272" i="1" s="1"/>
  <c r="H273" i="1"/>
  <c r="K273" i="1" s="1"/>
  <c r="H269" i="1"/>
  <c r="K269" i="1" s="1"/>
  <c r="I270" i="1"/>
  <c r="L270" i="1" s="1"/>
  <c r="I271" i="1"/>
  <c r="L271" i="1" s="1"/>
  <c r="I272" i="1"/>
  <c r="L272" i="1" s="1"/>
  <c r="I273" i="1"/>
  <c r="L273" i="1" s="1"/>
  <c r="I269" i="1"/>
  <c r="L269" i="1" s="1"/>
  <c r="L268" i="1"/>
  <c r="K268" i="1"/>
  <c r="B51" i="1"/>
  <c r="F56" i="1" s="1"/>
  <c r="AE238" i="1"/>
  <c r="B205" i="1"/>
  <c r="G210" i="1" s="1"/>
  <c r="I196" i="1"/>
  <c r="L196" i="1" s="1"/>
  <c r="B184" i="1"/>
  <c r="F189" i="1" s="1"/>
  <c r="B93" i="1"/>
  <c r="F98" i="1" s="1"/>
  <c r="T77" i="1"/>
  <c r="S49" i="1"/>
  <c r="R49" i="1"/>
  <c r="H263" i="1"/>
  <c r="K263" i="1" s="1"/>
  <c r="H264" i="1"/>
  <c r="K264" i="1" s="1"/>
  <c r="H265" i="1"/>
  <c r="K265" i="1" s="1"/>
  <c r="H266" i="1"/>
  <c r="K266" i="1" s="1"/>
  <c r="H262" i="1"/>
  <c r="K262" i="1" s="1"/>
  <c r="I263" i="1"/>
  <c r="L263" i="1" s="1"/>
  <c r="I264" i="1"/>
  <c r="L264" i="1" s="1"/>
  <c r="I265" i="1"/>
  <c r="L265" i="1" s="1"/>
  <c r="I266" i="1"/>
  <c r="L266" i="1" s="1"/>
  <c r="I262" i="1"/>
  <c r="L262" i="1" s="1"/>
  <c r="H249" i="1"/>
  <c r="K249" i="1" s="1"/>
  <c r="H250" i="1"/>
  <c r="K250" i="1" s="1"/>
  <c r="H251" i="1"/>
  <c r="K251" i="1" s="1"/>
  <c r="H252" i="1"/>
  <c r="K252" i="1" s="1"/>
  <c r="H248" i="1"/>
  <c r="K248" i="1" s="1"/>
  <c r="I242" i="1"/>
  <c r="L242" i="1" s="1"/>
  <c r="I243" i="1"/>
  <c r="L243" i="1" s="1"/>
  <c r="I244" i="1"/>
  <c r="L244" i="1" s="1"/>
  <c r="I245" i="1"/>
  <c r="L245" i="1" s="1"/>
  <c r="I241" i="1"/>
  <c r="L241" i="1" s="1"/>
  <c r="I235" i="1"/>
  <c r="L235" i="1" s="1"/>
  <c r="I236" i="1"/>
  <c r="L236" i="1" s="1"/>
  <c r="I237" i="1"/>
  <c r="L237" i="1" s="1"/>
  <c r="I238" i="1"/>
  <c r="L238" i="1" s="1"/>
  <c r="I234" i="1"/>
  <c r="L234" i="1" s="1"/>
  <c r="I221" i="1"/>
  <c r="L221" i="1" s="1"/>
  <c r="I222" i="1"/>
  <c r="L222" i="1" s="1"/>
  <c r="I223" i="1"/>
  <c r="L223" i="1" s="1"/>
  <c r="I220" i="1"/>
  <c r="L220" i="1" s="1"/>
  <c r="H214" i="1"/>
  <c r="K214" i="1" s="1"/>
  <c r="H215" i="1"/>
  <c r="K215" i="1" s="1"/>
  <c r="H216" i="1"/>
  <c r="K216" i="1" s="1"/>
  <c r="H217" i="1"/>
  <c r="K217" i="1" s="1"/>
  <c r="H213" i="1"/>
  <c r="K213" i="1" s="1"/>
  <c r="H210" i="1"/>
  <c r="K210" i="1" s="1"/>
  <c r="H209" i="1"/>
  <c r="K209" i="1" s="1"/>
  <c r="H208" i="1"/>
  <c r="K208" i="1" s="1"/>
  <c r="H207" i="1"/>
  <c r="K207" i="1" s="1"/>
  <c r="H206" i="1"/>
  <c r="K206" i="1" s="1"/>
  <c r="H201" i="1"/>
  <c r="K201" i="1" s="1"/>
  <c r="H202" i="1"/>
  <c r="K202" i="1" s="1"/>
  <c r="H203" i="1"/>
  <c r="K203" i="1" s="1"/>
  <c r="H200" i="1"/>
  <c r="K200" i="1" s="1"/>
  <c r="H199" i="1"/>
  <c r="K199" i="1" s="1"/>
  <c r="H193" i="1"/>
  <c r="K193" i="1" s="1"/>
  <c r="H194" i="1"/>
  <c r="K194" i="1" s="1"/>
  <c r="H195" i="1"/>
  <c r="K195" i="1" s="1"/>
  <c r="H196" i="1"/>
  <c r="K196" i="1" s="1"/>
  <c r="H192" i="1"/>
  <c r="K192" i="1" s="1"/>
  <c r="I186" i="1"/>
  <c r="L186" i="1" s="1"/>
  <c r="I187" i="1"/>
  <c r="L187" i="1" s="1"/>
  <c r="I188" i="1"/>
  <c r="L188" i="1" s="1"/>
  <c r="I189" i="1"/>
  <c r="L189" i="1" s="1"/>
  <c r="I185" i="1"/>
  <c r="L185" i="1" s="1"/>
  <c r="I179" i="1"/>
  <c r="L179" i="1" s="1"/>
  <c r="I180" i="1"/>
  <c r="L180" i="1" s="1"/>
  <c r="I181" i="1"/>
  <c r="L181" i="1" s="1"/>
  <c r="I182" i="1"/>
  <c r="L182" i="1" s="1"/>
  <c r="I178" i="1"/>
  <c r="L178" i="1" s="1"/>
  <c r="H172" i="1"/>
  <c r="K172" i="1" s="1"/>
  <c r="H173" i="1"/>
  <c r="K173" i="1" s="1"/>
  <c r="H174" i="1"/>
  <c r="K174" i="1" s="1"/>
  <c r="H175" i="1"/>
  <c r="K175" i="1" s="1"/>
  <c r="H171" i="1"/>
  <c r="K171" i="1" s="1"/>
  <c r="I165" i="1"/>
  <c r="L165" i="1" s="1"/>
  <c r="I166" i="1"/>
  <c r="L166" i="1" s="1"/>
  <c r="I167" i="1"/>
  <c r="L167" i="1" s="1"/>
  <c r="I164" i="1"/>
  <c r="L164" i="1" s="1"/>
  <c r="H158" i="1"/>
  <c r="K158" i="1" s="1"/>
  <c r="H159" i="1"/>
  <c r="K159" i="1" s="1"/>
  <c r="H160" i="1"/>
  <c r="K160" i="1" s="1"/>
  <c r="H161" i="1"/>
  <c r="K161" i="1" s="1"/>
  <c r="H157" i="1"/>
  <c r="K157" i="1" s="1"/>
  <c r="I151" i="1"/>
  <c r="L151" i="1" s="1"/>
  <c r="I152" i="1"/>
  <c r="L152" i="1" s="1"/>
  <c r="I153" i="1"/>
  <c r="L153" i="1" s="1"/>
  <c r="I154" i="1"/>
  <c r="L154" i="1" s="1"/>
  <c r="I150" i="1"/>
  <c r="L150" i="1" s="1"/>
  <c r="I144" i="1"/>
  <c r="L144" i="1" s="1"/>
  <c r="I145" i="1"/>
  <c r="L145" i="1" s="1"/>
  <c r="I146" i="1"/>
  <c r="L146" i="1" s="1"/>
  <c r="I147" i="1"/>
  <c r="L147" i="1" s="1"/>
  <c r="I143" i="1"/>
  <c r="L143" i="1" s="1"/>
  <c r="H137" i="1"/>
  <c r="K137" i="1" s="1"/>
  <c r="H138" i="1"/>
  <c r="K138" i="1" s="1"/>
  <c r="H139" i="1"/>
  <c r="K139" i="1" s="1"/>
  <c r="H140" i="1"/>
  <c r="K140" i="1" s="1"/>
  <c r="H136" i="1"/>
  <c r="K136" i="1" s="1"/>
  <c r="I130" i="1"/>
  <c r="L130" i="1" s="1"/>
  <c r="I131" i="1"/>
  <c r="L131" i="1" s="1"/>
  <c r="I132" i="1"/>
  <c r="L132" i="1" s="1"/>
  <c r="I133" i="1"/>
  <c r="L133" i="1" s="1"/>
  <c r="I129" i="1"/>
  <c r="L129" i="1" s="1"/>
  <c r="H123" i="1"/>
  <c r="K123" i="1" s="1"/>
  <c r="H124" i="1"/>
  <c r="K124" i="1" s="1"/>
  <c r="H125" i="1"/>
  <c r="K125" i="1" s="1"/>
  <c r="H126" i="1"/>
  <c r="K126" i="1" s="1"/>
  <c r="H122" i="1"/>
  <c r="K122" i="1" s="1"/>
  <c r="H109" i="1"/>
  <c r="K109" i="1" s="1"/>
  <c r="H110" i="1"/>
  <c r="K110" i="1" s="1"/>
  <c r="H111" i="1"/>
  <c r="K111" i="1" s="1"/>
  <c r="H112" i="1"/>
  <c r="K112" i="1" s="1"/>
  <c r="H108" i="1"/>
  <c r="K108" i="1" s="1"/>
  <c r="I102" i="1"/>
  <c r="I103" i="1"/>
  <c r="L103" i="1" s="1"/>
  <c r="I104" i="1"/>
  <c r="L104" i="1" s="1"/>
  <c r="I105" i="1"/>
  <c r="L105" i="1" s="1"/>
  <c r="I101" i="1"/>
  <c r="L101" i="1" s="1"/>
  <c r="I95" i="1"/>
  <c r="L95" i="1" s="1"/>
  <c r="I96" i="1"/>
  <c r="L96" i="1" s="1"/>
  <c r="I97" i="1"/>
  <c r="L97" i="1" s="1"/>
  <c r="I98" i="1"/>
  <c r="L98" i="1" s="1"/>
  <c r="I94" i="1"/>
  <c r="L94" i="1" s="1"/>
  <c r="I81" i="1"/>
  <c r="L81" i="1" s="1"/>
  <c r="I82" i="1"/>
  <c r="L82" i="1" s="1"/>
  <c r="I83" i="1"/>
  <c r="L83" i="1" s="1"/>
  <c r="I80" i="1"/>
  <c r="L80" i="1" s="1"/>
  <c r="H74" i="1"/>
  <c r="K74" i="1" s="1"/>
  <c r="H75" i="1"/>
  <c r="K75" i="1" s="1"/>
  <c r="H76" i="1"/>
  <c r="K76" i="1" s="1"/>
  <c r="H77" i="1"/>
  <c r="K77" i="1" s="1"/>
  <c r="H73" i="1"/>
  <c r="K73" i="1" s="1"/>
  <c r="I67" i="1"/>
  <c r="L67" i="1" s="1"/>
  <c r="I68" i="1"/>
  <c r="L68" i="1" s="1"/>
  <c r="I69" i="1"/>
  <c r="L69" i="1" s="1"/>
  <c r="I70" i="1"/>
  <c r="L70" i="1" s="1"/>
  <c r="I66" i="1"/>
  <c r="L66" i="1" s="1"/>
  <c r="I60" i="1"/>
  <c r="L60" i="1" s="1"/>
  <c r="I61" i="1"/>
  <c r="L61" i="1" s="1"/>
  <c r="I62" i="1"/>
  <c r="L62" i="1" s="1"/>
  <c r="I63" i="1"/>
  <c r="L63" i="1" s="1"/>
  <c r="I59" i="1"/>
  <c r="L59" i="1" s="1"/>
  <c r="I53" i="1"/>
  <c r="L53" i="1" s="1"/>
  <c r="I54" i="1"/>
  <c r="L54" i="1" s="1"/>
  <c r="I55" i="1"/>
  <c r="L55" i="1" s="1"/>
  <c r="I56" i="1"/>
  <c r="L56" i="1" s="1"/>
  <c r="I52" i="1"/>
  <c r="L52" i="1" s="1"/>
  <c r="I46" i="1"/>
  <c r="L46" i="1" s="1"/>
  <c r="I47" i="1"/>
  <c r="L47" i="1" s="1"/>
  <c r="I48" i="1"/>
  <c r="L48" i="1" s="1"/>
  <c r="I49" i="1"/>
  <c r="L49" i="1" s="1"/>
  <c r="I45" i="1"/>
  <c r="L45" i="1" s="1"/>
  <c r="I39" i="1"/>
  <c r="L39" i="1" s="1"/>
  <c r="I40" i="1"/>
  <c r="L40" i="1" s="1"/>
  <c r="I41" i="1"/>
  <c r="L41" i="1" s="1"/>
  <c r="I42" i="1"/>
  <c r="L42" i="1" s="1"/>
  <c r="I38" i="1"/>
  <c r="L38" i="1" s="1"/>
  <c r="H32" i="1"/>
  <c r="K32" i="1" s="1"/>
  <c r="H33" i="1"/>
  <c r="K33" i="1" s="1"/>
  <c r="H34" i="1"/>
  <c r="K34" i="1" s="1"/>
  <c r="H35" i="1"/>
  <c r="K35" i="1" s="1"/>
  <c r="H31" i="1"/>
  <c r="K31" i="1" s="1"/>
  <c r="I25" i="1"/>
  <c r="L25" i="1" s="1"/>
  <c r="I26" i="1"/>
  <c r="L26" i="1" s="1"/>
  <c r="I27" i="1"/>
  <c r="L27" i="1" s="1"/>
  <c r="I28" i="1"/>
  <c r="L28" i="1" s="1"/>
  <c r="I24" i="1"/>
  <c r="L24" i="1" s="1"/>
  <c r="H18" i="1"/>
  <c r="K18" i="1" s="1"/>
  <c r="H19" i="1"/>
  <c r="K19" i="1" s="1"/>
  <c r="H20" i="1"/>
  <c r="K20" i="1" s="1"/>
  <c r="H21" i="1"/>
  <c r="K21" i="1" s="1"/>
  <c r="H17" i="1"/>
  <c r="K17" i="1" s="1"/>
  <c r="I14" i="1"/>
  <c r="L14" i="1" s="1"/>
  <c r="I11" i="1"/>
  <c r="L11" i="1" s="1"/>
  <c r="I12" i="1"/>
  <c r="L12" i="1" s="1"/>
  <c r="I13" i="1"/>
  <c r="L13" i="1" s="1"/>
  <c r="I10" i="1"/>
  <c r="L10" i="1" s="1"/>
  <c r="I6" i="1"/>
  <c r="L6" i="1" s="1"/>
  <c r="I5" i="1"/>
  <c r="L5" i="1" s="1"/>
  <c r="I4" i="1"/>
  <c r="L4" i="1" s="1"/>
  <c r="I3" i="1"/>
  <c r="L3" i="1" s="1"/>
  <c r="B198" i="1"/>
  <c r="AC203" i="1" s="1"/>
  <c r="Q266" i="1"/>
  <c r="Q263" i="1"/>
  <c r="Q264" i="1"/>
  <c r="Q265" i="1"/>
  <c r="Q262" i="1"/>
  <c r="F265" i="1"/>
  <c r="F264" i="1"/>
  <c r="F263" i="1"/>
  <c r="F262" i="1"/>
  <c r="G266" i="1"/>
  <c r="G265" i="1"/>
  <c r="G264" i="1"/>
  <c r="G263" i="1"/>
  <c r="G262" i="1"/>
  <c r="L261" i="1"/>
  <c r="K261" i="1"/>
  <c r="K256" i="1"/>
  <c r="K254" i="1"/>
  <c r="L254" i="1"/>
  <c r="F256" i="1"/>
  <c r="F257" i="1"/>
  <c r="F258" i="1"/>
  <c r="F259" i="1"/>
  <c r="F255" i="1"/>
  <c r="K9" i="1"/>
  <c r="L9" i="1"/>
  <c r="K16" i="1"/>
  <c r="L16" i="1"/>
  <c r="K23" i="1"/>
  <c r="L23" i="1"/>
  <c r="K30" i="1"/>
  <c r="L30" i="1"/>
  <c r="K37" i="1"/>
  <c r="L37" i="1"/>
  <c r="K44" i="1"/>
  <c r="L44" i="1"/>
  <c r="K51" i="1"/>
  <c r="L51" i="1"/>
  <c r="K58" i="1"/>
  <c r="L58" i="1"/>
  <c r="K65" i="1"/>
  <c r="L65" i="1"/>
  <c r="K72" i="1"/>
  <c r="L72" i="1"/>
  <c r="K79" i="1"/>
  <c r="L79" i="1"/>
  <c r="K86" i="1"/>
  <c r="L86" i="1"/>
  <c r="K93" i="1"/>
  <c r="L93" i="1"/>
  <c r="K100" i="1"/>
  <c r="L100" i="1"/>
  <c r="K107" i="1"/>
  <c r="L107" i="1"/>
  <c r="K114" i="1"/>
  <c r="L114" i="1"/>
  <c r="K121" i="1"/>
  <c r="L121" i="1"/>
  <c r="K128" i="1"/>
  <c r="L128" i="1"/>
  <c r="K135" i="1"/>
  <c r="L135" i="1"/>
  <c r="K142" i="1"/>
  <c r="L142" i="1"/>
  <c r="K149" i="1"/>
  <c r="L149" i="1"/>
  <c r="K156" i="1"/>
  <c r="L156" i="1"/>
  <c r="K163" i="1"/>
  <c r="L163" i="1"/>
  <c r="K170" i="1"/>
  <c r="L170" i="1"/>
  <c r="K177" i="1"/>
  <c r="L177" i="1"/>
  <c r="K184" i="1"/>
  <c r="L184" i="1"/>
  <c r="K191" i="1"/>
  <c r="L191" i="1"/>
  <c r="K198" i="1"/>
  <c r="L198" i="1"/>
  <c r="K205" i="1"/>
  <c r="L205" i="1"/>
  <c r="K212" i="1"/>
  <c r="L212" i="1"/>
  <c r="K219" i="1"/>
  <c r="L219" i="1"/>
  <c r="K226" i="1"/>
  <c r="L226" i="1"/>
  <c r="K233" i="1"/>
  <c r="L233" i="1"/>
  <c r="K240" i="1"/>
  <c r="L240" i="1"/>
  <c r="K247" i="1"/>
  <c r="L247" i="1"/>
  <c r="L2" i="1"/>
  <c r="K2" i="1"/>
  <c r="F91" i="1"/>
  <c r="F90" i="1"/>
  <c r="F89" i="1"/>
  <c r="F88" i="1"/>
  <c r="F87" i="1"/>
  <c r="H25" i="1"/>
  <c r="K25" i="1" s="1"/>
  <c r="H26" i="1"/>
  <c r="K26" i="1" s="1"/>
  <c r="H27" i="1"/>
  <c r="K27" i="1" s="1"/>
  <c r="H28" i="1"/>
  <c r="K28" i="1" s="1"/>
  <c r="H24" i="1"/>
  <c r="K24" i="1" s="1"/>
  <c r="F25" i="1"/>
  <c r="F26" i="1"/>
  <c r="F27" i="1"/>
  <c r="F28" i="1"/>
  <c r="F24" i="1"/>
  <c r="G220" i="1"/>
  <c r="G209" i="1"/>
  <c r="G207" i="1"/>
  <c r="G208" i="1"/>
  <c r="G206" i="1"/>
  <c r="G137" i="1"/>
  <c r="G138" i="1"/>
  <c r="G139" i="1"/>
  <c r="G140" i="1"/>
  <c r="G136" i="1"/>
  <c r="G109" i="1"/>
  <c r="G110" i="1"/>
  <c r="G111" i="1"/>
  <c r="G108" i="1"/>
  <c r="G102" i="1"/>
  <c r="G103" i="1"/>
  <c r="G104" i="1"/>
  <c r="G105" i="1"/>
  <c r="G101" i="1"/>
  <c r="G95" i="1"/>
  <c r="G96" i="1"/>
  <c r="G97" i="1"/>
  <c r="G98" i="1"/>
  <c r="G94" i="1"/>
  <c r="G88" i="1"/>
  <c r="G89" i="1"/>
  <c r="G90" i="1"/>
  <c r="G91" i="1"/>
  <c r="G87" i="1"/>
  <c r="G66" i="1"/>
  <c r="G67" i="1"/>
  <c r="G68" i="1"/>
  <c r="G69" i="1"/>
  <c r="G59" i="1"/>
  <c r="G60" i="1"/>
  <c r="G61" i="1"/>
  <c r="G62" i="1"/>
  <c r="G35" i="1"/>
  <c r="G31" i="1"/>
  <c r="G32" i="1"/>
  <c r="G33" i="1"/>
  <c r="G34" i="1"/>
  <c r="F4" i="1"/>
  <c r="F5" i="1"/>
  <c r="F6" i="1"/>
  <c r="F7" i="1"/>
  <c r="F3" i="1"/>
  <c r="S46" i="1"/>
  <c r="S47" i="1"/>
  <c r="S48" i="1"/>
  <c r="S45" i="1"/>
  <c r="S68" i="1"/>
  <c r="S69" i="1"/>
  <c r="S70" i="1"/>
  <c r="S67" i="1"/>
  <c r="S66" i="1"/>
  <c r="Z137" i="1"/>
  <c r="Z138" i="1"/>
  <c r="Z139" i="1"/>
  <c r="Z140" i="1"/>
  <c r="Z136" i="1"/>
  <c r="V137" i="1"/>
  <c r="V138" i="1"/>
  <c r="V139" i="1"/>
  <c r="V140" i="1"/>
  <c r="V136" i="1"/>
  <c r="AA143" i="1"/>
  <c r="AA144" i="1"/>
  <c r="AA145" i="1"/>
  <c r="AA146" i="1"/>
  <c r="AA147" i="1"/>
  <c r="Z145" i="1"/>
  <c r="Z146" i="1"/>
  <c r="Z147" i="1"/>
  <c r="Z144" i="1"/>
  <c r="Z143" i="1"/>
  <c r="Z186" i="1"/>
  <c r="Z187" i="1"/>
  <c r="Z188" i="1"/>
  <c r="Z189" i="1"/>
  <c r="Z185" i="1"/>
  <c r="G248" i="1"/>
  <c r="G249" i="1"/>
  <c r="G250" i="1"/>
  <c r="G251" i="1"/>
  <c r="G252" i="1"/>
  <c r="F249" i="1"/>
  <c r="F250" i="1"/>
  <c r="F251" i="1"/>
  <c r="F248" i="1"/>
  <c r="F242" i="1"/>
  <c r="F243" i="1"/>
  <c r="F244" i="1"/>
  <c r="F245" i="1"/>
  <c r="F241" i="1"/>
  <c r="G221" i="1"/>
  <c r="G222" i="1"/>
  <c r="G223" i="1"/>
  <c r="G224" i="1"/>
  <c r="F235" i="1"/>
  <c r="F236" i="1"/>
  <c r="F237" i="1"/>
  <c r="F238" i="1"/>
  <c r="F234" i="1"/>
  <c r="F228" i="1"/>
  <c r="F229" i="1"/>
  <c r="F230" i="1"/>
  <c r="F227" i="1"/>
  <c r="F221" i="1"/>
  <c r="F222" i="1"/>
  <c r="F223" i="1"/>
  <c r="F224" i="1"/>
  <c r="F220" i="1"/>
  <c r="F214" i="1"/>
  <c r="F215" i="1"/>
  <c r="F216" i="1"/>
  <c r="F217" i="1"/>
  <c r="F213" i="1"/>
  <c r="F210" i="1"/>
  <c r="F209" i="1"/>
  <c r="F208" i="1"/>
  <c r="F207" i="1"/>
  <c r="F206" i="1"/>
  <c r="F201" i="1"/>
  <c r="F202" i="1"/>
  <c r="F203" i="1"/>
  <c r="F200" i="1"/>
  <c r="F199" i="1"/>
  <c r="F193" i="1"/>
  <c r="F194" i="1"/>
  <c r="F195" i="1"/>
  <c r="F196" i="1"/>
  <c r="F192" i="1"/>
  <c r="F186" i="1"/>
  <c r="F187" i="1"/>
  <c r="F188" i="1"/>
  <c r="F185" i="1"/>
  <c r="F179" i="1"/>
  <c r="F180" i="1"/>
  <c r="F181" i="1"/>
  <c r="F178" i="1"/>
  <c r="F172" i="1"/>
  <c r="F173" i="1"/>
  <c r="F174" i="1"/>
  <c r="F175" i="1"/>
  <c r="F171" i="1"/>
  <c r="F165" i="1"/>
  <c r="F166" i="1"/>
  <c r="F167" i="1"/>
  <c r="F168" i="1"/>
  <c r="F164" i="1"/>
  <c r="F158" i="1"/>
  <c r="F159" i="1"/>
  <c r="F160" i="1"/>
  <c r="F161" i="1"/>
  <c r="F157" i="1"/>
  <c r="F151" i="1"/>
  <c r="F152" i="1"/>
  <c r="F153" i="1"/>
  <c r="F154" i="1"/>
  <c r="F150" i="1"/>
  <c r="F145" i="1"/>
  <c r="F146" i="1"/>
  <c r="F147" i="1"/>
  <c r="F144" i="1"/>
  <c r="F143" i="1"/>
  <c r="F137" i="1"/>
  <c r="F138" i="1"/>
  <c r="F139" i="1"/>
  <c r="F140" i="1"/>
  <c r="F136" i="1"/>
  <c r="F131" i="1"/>
  <c r="F132" i="1"/>
  <c r="F133" i="1"/>
  <c r="F130" i="1"/>
  <c r="F129" i="1"/>
  <c r="F124" i="1"/>
  <c r="F125" i="1"/>
  <c r="F126" i="1"/>
  <c r="F123" i="1"/>
  <c r="F122" i="1"/>
  <c r="F117" i="1"/>
  <c r="F118" i="1"/>
  <c r="F119" i="1"/>
  <c r="F116" i="1"/>
  <c r="F115" i="1"/>
  <c r="F109" i="1"/>
  <c r="F110" i="1"/>
  <c r="F111" i="1"/>
  <c r="F108" i="1"/>
  <c r="F102" i="1"/>
  <c r="F103" i="1"/>
  <c r="F104" i="1"/>
  <c r="F105" i="1"/>
  <c r="F101" i="1"/>
  <c r="F95" i="1"/>
  <c r="F96" i="1"/>
  <c r="F97" i="1"/>
  <c r="F94" i="1"/>
  <c r="F81" i="1"/>
  <c r="F82" i="1"/>
  <c r="F83" i="1"/>
  <c r="F84" i="1"/>
  <c r="F80" i="1"/>
  <c r="F74" i="1"/>
  <c r="F75" i="1"/>
  <c r="F76" i="1"/>
  <c r="F77" i="1"/>
  <c r="F73" i="1"/>
  <c r="F67" i="1"/>
  <c r="F68" i="1"/>
  <c r="F69" i="1"/>
  <c r="F66" i="1"/>
  <c r="F60" i="1"/>
  <c r="F61" i="1"/>
  <c r="F62" i="1"/>
  <c r="F59" i="1"/>
  <c r="F53" i="1"/>
  <c r="F54" i="1"/>
  <c r="F55" i="1"/>
  <c r="F52" i="1"/>
  <c r="F46" i="1"/>
  <c r="F47" i="1"/>
  <c r="F48" i="1"/>
  <c r="F49" i="1"/>
  <c r="F45" i="1"/>
  <c r="F39" i="1"/>
  <c r="F40" i="1"/>
  <c r="F41" i="1"/>
  <c r="F42" i="1"/>
  <c r="F38" i="1"/>
  <c r="F32" i="1"/>
  <c r="F33" i="1"/>
  <c r="F34" i="1"/>
  <c r="F31" i="1"/>
  <c r="F18" i="1"/>
  <c r="F19" i="1"/>
  <c r="F20" i="1"/>
  <c r="F21" i="1"/>
  <c r="F17" i="1"/>
  <c r="F10" i="1"/>
  <c r="F11" i="1"/>
  <c r="F12" i="1"/>
  <c r="F13" i="1"/>
  <c r="F14" i="1"/>
  <c r="R67" i="1"/>
  <c r="R68" i="1"/>
  <c r="R69" i="1"/>
  <c r="R66" i="1"/>
  <c r="V102" i="1"/>
  <c r="V103" i="1"/>
  <c r="V104" i="1"/>
  <c r="V105" i="1"/>
  <c r="V101" i="1"/>
  <c r="V144" i="1"/>
  <c r="V145" i="1"/>
  <c r="V146" i="1"/>
  <c r="V147" i="1"/>
  <c r="V143" i="1"/>
  <c r="Q151" i="1"/>
  <c r="Q152" i="1"/>
  <c r="Q153" i="1"/>
  <c r="Q150" i="1"/>
  <c r="S184" i="1"/>
  <c r="V186" i="1"/>
  <c r="V187" i="1"/>
  <c r="V188" i="1"/>
  <c r="V189" i="1"/>
  <c r="V185" i="1"/>
  <c r="R186" i="1"/>
  <c r="R187" i="1"/>
  <c r="R188" i="1"/>
  <c r="R189" i="1"/>
  <c r="R185" i="1"/>
  <c r="Q193" i="1"/>
  <c r="Q194" i="1"/>
  <c r="Q195" i="1"/>
  <c r="Q196" i="1"/>
  <c r="Q192" i="1"/>
  <c r="AC200" i="1"/>
  <c r="AC201" i="1"/>
  <c r="AC202" i="1"/>
  <c r="AC199" i="1"/>
  <c r="Q214" i="1"/>
  <c r="Q215" i="1"/>
  <c r="Q216" i="1"/>
  <c r="Q213" i="1"/>
  <c r="I213" i="1"/>
  <c r="L213" i="1" s="1"/>
  <c r="AE235" i="1"/>
  <c r="AE236" i="1"/>
  <c r="AE237" i="1"/>
  <c r="AE234" i="1"/>
  <c r="AG241" i="1"/>
  <c r="AG242" i="1"/>
  <c r="AG243" i="1"/>
  <c r="AG244" i="1"/>
  <c r="AF242" i="1"/>
  <c r="AF243" i="1"/>
  <c r="AF244" i="1"/>
  <c r="AF245" i="1"/>
  <c r="AF241" i="1"/>
  <c r="AH249" i="1"/>
  <c r="AH250" i="1"/>
  <c r="AH251" i="1"/>
  <c r="AH248" i="1"/>
  <c r="I248" i="1"/>
  <c r="L248" i="1" s="1"/>
  <c r="H87" i="1"/>
  <c r="K87" i="1" s="1"/>
  <c r="U81" i="1"/>
  <c r="U82" i="1"/>
  <c r="U83" i="1"/>
  <c r="U80" i="1"/>
  <c r="T74" i="1"/>
  <c r="T75" i="1"/>
  <c r="T76" i="1"/>
  <c r="T73" i="1"/>
  <c r="R46" i="1"/>
  <c r="R47" i="1"/>
  <c r="R48" i="1"/>
  <c r="R45" i="1"/>
  <c r="H39" i="1"/>
  <c r="K39" i="1" s="1"/>
  <c r="H40" i="1"/>
  <c r="K40" i="1" s="1"/>
  <c r="H41" i="1"/>
  <c r="K41" i="1" s="1"/>
  <c r="H38" i="1"/>
  <c r="K38" i="1" s="1"/>
  <c r="Q32" i="1"/>
  <c r="Q33" i="1"/>
  <c r="Q34" i="1"/>
  <c r="Q31" i="1"/>
  <c r="I249" i="1"/>
  <c r="L249" i="1" s="1"/>
  <c r="I250" i="1"/>
  <c r="L250" i="1" s="1"/>
  <c r="I251" i="1"/>
  <c r="L251" i="1" s="1"/>
  <c r="H242" i="1"/>
  <c r="K242" i="1" s="1"/>
  <c r="H243" i="1"/>
  <c r="K243" i="1" s="1"/>
  <c r="H244" i="1"/>
  <c r="K244" i="1" s="1"/>
  <c r="H241" i="1"/>
  <c r="K241" i="1" s="1"/>
  <c r="H235" i="1"/>
  <c r="K235" i="1" s="1"/>
  <c r="H236" i="1"/>
  <c r="K236" i="1" s="1"/>
  <c r="H237" i="1"/>
  <c r="K237" i="1" s="1"/>
  <c r="H234" i="1"/>
  <c r="K234" i="1" s="1"/>
  <c r="H221" i="1"/>
  <c r="K221" i="1" s="1"/>
  <c r="H222" i="1"/>
  <c r="K222" i="1" s="1"/>
  <c r="H223" i="1"/>
  <c r="K223" i="1" s="1"/>
  <c r="H220" i="1"/>
  <c r="K220" i="1" s="1"/>
  <c r="I214" i="1"/>
  <c r="L214" i="1" s="1"/>
  <c r="I215" i="1"/>
  <c r="L215" i="1" s="1"/>
  <c r="I216" i="1"/>
  <c r="L216" i="1" s="1"/>
  <c r="I206" i="1"/>
  <c r="L206" i="1" s="1"/>
  <c r="I207" i="1"/>
  <c r="L207" i="1" s="1"/>
  <c r="I208" i="1"/>
  <c r="L208" i="1" s="1"/>
  <c r="I209" i="1"/>
  <c r="L209" i="1" s="1"/>
  <c r="I199" i="1"/>
  <c r="L199" i="1" s="1"/>
  <c r="I200" i="1"/>
  <c r="L200" i="1" s="1"/>
  <c r="I201" i="1"/>
  <c r="L201" i="1" s="1"/>
  <c r="I202" i="1"/>
  <c r="L202" i="1" s="1"/>
  <c r="I192" i="1"/>
  <c r="L192" i="1" s="1"/>
  <c r="I193" i="1"/>
  <c r="L193" i="1" s="1"/>
  <c r="I194" i="1"/>
  <c r="L194" i="1" s="1"/>
  <c r="I195" i="1"/>
  <c r="L195" i="1" s="1"/>
  <c r="H186" i="1"/>
  <c r="K186" i="1" s="1"/>
  <c r="H187" i="1"/>
  <c r="K187" i="1" s="1"/>
  <c r="H188" i="1"/>
  <c r="K188" i="1" s="1"/>
  <c r="H185" i="1"/>
  <c r="K185" i="1" s="1"/>
  <c r="H179" i="1"/>
  <c r="K179" i="1" s="1"/>
  <c r="H180" i="1"/>
  <c r="K180" i="1" s="1"/>
  <c r="H181" i="1"/>
  <c r="K181" i="1" s="1"/>
  <c r="H178" i="1"/>
  <c r="K178" i="1" s="1"/>
  <c r="I171" i="1"/>
  <c r="L171" i="1" s="1"/>
  <c r="I172" i="1"/>
  <c r="L172" i="1" s="1"/>
  <c r="I173" i="1"/>
  <c r="L173" i="1" s="1"/>
  <c r="I174" i="1"/>
  <c r="L174" i="1" s="1"/>
  <c r="H165" i="1"/>
  <c r="K165" i="1" s="1"/>
  <c r="H166" i="1"/>
  <c r="K166" i="1" s="1"/>
  <c r="H167" i="1"/>
  <c r="K167" i="1" s="1"/>
  <c r="H164" i="1"/>
  <c r="K164" i="1" s="1"/>
  <c r="I157" i="1"/>
  <c r="L157" i="1" s="1"/>
  <c r="I158" i="1"/>
  <c r="L158" i="1" s="1"/>
  <c r="I159" i="1"/>
  <c r="L159" i="1" s="1"/>
  <c r="I160" i="1"/>
  <c r="L160" i="1" s="1"/>
  <c r="H151" i="1"/>
  <c r="K151" i="1" s="1"/>
  <c r="H152" i="1"/>
  <c r="K152" i="1" s="1"/>
  <c r="H153" i="1"/>
  <c r="K153" i="1" s="1"/>
  <c r="H150" i="1"/>
  <c r="K150" i="1" s="1"/>
  <c r="H144" i="1"/>
  <c r="K144" i="1" s="1"/>
  <c r="H145" i="1"/>
  <c r="K145" i="1" s="1"/>
  <c r="H146" i="1"/>
  <c r="K146" i="1" s="1"/>
  <c r="H143" i="1"/>
  <c r="K143" i="1" s="1"/>
  <c r="I136" i="1"/>
  <c r="L136" i="1" s="1"/>
  <c r="I137" i="1"/>
  <c r="L137" i="1" s="1"/>
  <c r="I138" i="1"/>
  <c r="L138" i="1" s="1"/>
  <c r="I139" i="1"/>
  <c r="L139" i="1" s="1"/>
  <c r="H130" i="1"/>
  <c r="K130" i="1" s="1"/>
  <c r="H131" i="1"/>
  <c r="K131" i="1" s="1"/>
  <c r="H132" i="1"/>
  <c r="K132" i="1" s="1"/>
  <c r="H129" i="1"/>
  <c r="K129" i="1" s="1"/>
  <c r="I122" i="1"/>
  <c r="L122" i="1" s="1"/>
  <c r="I123" i="1"/>
  <c r="L123" i="1" s="1"/>
  <c r="I124" i="1"/>
  <c r="L124" i="1" s="1"/>
  <c r="I125" i="1"/>
  <c r="L125" i="1" s="1"/>
  <c r="H116" i="1"/>
  <c r="K116" i="1" s="1"/>
  <c r="H117" i="1"/>
  <c r="K117" i="1" s="1"/>
  <c r="H118" i="1"/>
  <c r="K118" i="1" s="1"/>
  <c r="H115" i="1"/>
  <c r="K115" i="1" s="1"/>
  <c r="I108" i="1"/>
  <c r="L108" i="1" s="1"/>
  <c r="I109" i="1"/>
  <c r="L109" i="1" s="1"/>
  <c r="I110" i="1"/>
  <c r="L110" i="1" s="1"/>
  <c r="I111" i="1"/>
  <c r="L111" i="1" s="1"/>
  <c r="L102" i="1"/>
  <c r="H102" i="1"/>
  <c r="K102" i="1" s="1"/>
  <c r="H103" i="1"/>
  <c r="K103" i="1" s="1"/>
  <c r="H104" i="1"/>
  <c r="K104" i="1" s="1"/>
  <c r="H101" i="1"/>
  <c r="K101" i="1" s="1"/>
  <c r="H94" i="1"/>
  <c r="K94" i="1" s="1"/>
  <c r="H95" i="1"/>
  <c r="K95" i="1" s="1"/>
  <c r="H96" i="1"/>
  <c r="K96" i="1" s="1"/>
  <c r="H97" i="1"/>
  <c r="K97" i="1" s="1"/>
  <c r="H88" i="1"/>
  <c r="K88" i="1" s="1"/>
  <c r="H89" i="1"/>
  <c r="K89" i="1" s="1"/>
  <c r="H90" i="1"/>
  <c r="K90" i="1" s="1"/>
  <c r="H81" i="1"/>
  <c r="K81" i="1" s="1"/>
  <c r="H82" i="1"/>
  <c r="K82" i="1" s="1"/>
  <c r="H83" i="1"/>
  <c r="K83" i="1" s="1"/>
  <c r="H80" i="1"/>
  <c r="K80" i="1" s="1"/>
  <c r="I73" i="1"/>
  <c r="L73" i="1" s="1"/>
  <c r="I74" i="1"/>
  <c r="L74" i="1" s="1"/>
  <c r="I75" i="1"/>
  <c r="L75" i="1" s="1"/>
  <c r="I76" i="1"/>
  <c r="L76" i="1" s="1"/>
  <c r="H67" i="1"/>
  <c r="K67" i="1" s="1"/>
  <c r="H68" i="1"/>
  <c r="K68" i="1" s="1"/>
  <c r="H69" i="1"/>
  <c r="K69" i="1" s="1"/>
  <c r="H66" i="1"/>
  <c r="K66" i="1" s="1"/>
  <c r="H60" i="1"/>
  <c r="K60" i="1" s="1"/>
  <c r="H61" i="1"/>
  <c r="K61" i="1" s="1"/>
  <c r="H62" i="1"/>
  <c r="K62" i="1" s="1"/>
  <c r="H59" i="1"/>
  <c r="K59" i="1" s="1"/>
  <c r="H53" i="1"/>
  <c r="K53" i="1" s="1"/>
  <c r="H54" i="1"/>
  <c r="K54" i="1" s="1"/>
  <c r="H55" i="1"/>
  <c r="K55" i="1" s="1"/>
  <c r="H52" i="1"/>
  <c r="K52" i="1" s="1"/>
  <c r="H46" i="1"/>
  <c r="K46" i="1" s="1"/>
  <c r="H47" i="1"/>
  <c r="K47" i="1" s="1"/>
  <c r="H48" i="1"/>
  <c r="K48" i="1" s="1"/>
  <c r="H45" i="1"/>
  <c r="K45" i="1" s="1"/>
  <c r="I217" i="1"/>
  <c r="L217" i="1" s="1"/>
  <c r="I210" i="1"/>
  <c r="L210" i="1" s="1"/>
  <c r="I203" i="1"/>
  <c r="L203" i="1" s="1"/>
  <c r="I175" i="1"/>
  <c r="L175" i="1" s="1"/>
  <c r="I161" i="1"/>
  <c r="L161" i="1" s="1"/>
  <c r="I140" i="1"/>
  <c r="L140" i="1" s="1"/>
  <c r="I126" i="1"/>
  <c r="L126" i="1" s="1"/>
  <c r="I77" i="1"/>
  <c r="L77" i="1" s="1"/>
  <c r="I252" i="1"/>
  <c r="L252" i="1" s="1"/>
  <c r="H245" i="1"/>
  <c r="K245" i="1" s="1"/>
  <c r="H238" i="1"/>
  <c r="K238" i="1" s="1"/>
  <c r="H224" i="1"/>
  <c r="K224" i="1" s="1"/>
  <c r="H189" i="1"/>
  <c r="K189" i="1" s="1"/>
  <c r="H182" i="1"/>
  <c r="K182" i="1" s="1"/>
  <c r="H154" i="1"/>
  <c r="K154" i="1" s="1"/>
  <c r="H147" i="1"/>
  <c r="K147" i="1" s="1"/>
  <c r="H133" i="1"/>
  <c r="K133" i="1" s="1"/>
  <c r="H119" i="1"/>
  <c r="K119" i="1" s="1"/>
  <c r="H105" i="1"/>
  <c r="K105" i="1" s="1"/>
  <c r="H98" i="1"/>
  <c r="K98" i="1" s="1"/>
  <c r="H91" i="1"/>
  <c r="K91" i="1" s="1"/>
  <c r="H70" i="1"/>
  <c r="K70" i="1" s="1"/>
  <c r="H63" i="1"/>
  <c r="K63" i="1" s="1"/>
  <c r="H56" i="1"/>
  <c r="K56" i="1" s="1"/>
  <c r="H49" i="1"/>
  <c r="K49" i="1" s="1"/>
  <c r="H42" i="1"/>
  <c r="K42" i="1" s="1"/>
  <c r="I35" i="1"/>
  <c r="L35" i="1" s="1"/>
  <c r="I31" i="1"/>
  <c r="L31" i="1" s="1"/>
  <c r="I32" i="1"/>
  <c r="L32" i="1" s="1"/>
  <c r="I33" i="1"/>
  <c r="L33" i="1" s="1"/>
  <c r="I34" i="1"/>
  <c r="L34" i="1" s="1"/>
  <c r="I21" i="1"/>
  <c r="L21" i="1" s="1"/>
  <c r="I20" i="1"/>
  <c r="L20" i="1" s="1"/>
  <c r="I19" i="1"/>
  <c r="L19" i="1" s="1"/>
  <c r="I18" i="1"/>
  <c r="L18" i="1" s="1"/>
  <c r="I17" i="1"/>
  <c r="L17" i="1" s="1"/>
  <c r="H14" i="1"/>
  <c r="K14" i="1" s="1"/>
  <c r="H13" i="1"/>
  <c r="K13" i="1" s="1"/>
  <c r="H12" i="1"/>
  <c r="K12" i="1" s="1"/>
  <c r="H11" i="1"/>
  <c r="K11" i="1" s="1"/>
  <c r="H10" i="1"/>
  <c r="K10" i="1" s="1"/>
  <c r="H6" i="1"/>
  <c r="K6" i="1" s="1"/>
  <c r="H5" i="1"/>
  <c r="K5" i="1" s="1"/>
  <c r="H4" i="1"/>
  <c r="K4" i="1" s="1"/>
  <c r="H3" i="1"/>
  <c r="K3" i="1" s="1"/>
  <c r="S190" i="1" l="1"/>
  <c r="K85" i="1"/>
  <c r="S187" i="1"/>
  <c r="S189" i="1"/>
  <c r="S188" i="1"/>
  <c r="S185" i="1"/>
  <c r="S1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Мария</author>
  </authors>
  <commentList>
    <comment ref="D1" authorId="0" shapeId="0" xr:uid="{7594E615-4555-4395-AE80-1334B440A1DB}">
      <text>
        <r>
          <rPr>
            <b/>
            <sz val="9"/>
            <color indexed="81"/>
            <rFont val="Ubuntu"/>
            <family val="2"/>
            <charset val="204"/>
          </rPr>
          <t>Sorted by petal ID</t>
        </r>
      </text>
    </comment>
    <comment ref="E1" authorId="0" shapeId="0" xr:uid="{EC505DFC-8013-43E2-9F02-1368D8AD6A42}">
      <text>
        <r>
          <rPr>
            <b/>
            <sz val="9"/>
            <color indexed="81"/>
            <rFont val="Ubuntu"/>
            <family val="2"/>
            <charset val="204"/>
          </rPr>
          <t xml:space="preserve">Rarities in grey mean that they are </t>
        </r>
        <r>
          <rPr>
            <b/>
            <i/>
            <sz val="9"/>
            <color indexed="81"/>
            <rFont val="Ubuntu"/>
            <family val="2"/>
            <charset val="204"/>
          </rPr>
          <t>unobtainable</t>
        </r>
        <r>
          <rPr>
            <b/>
            <sz val="9"/>
            <color indexed="81"/>
            <rFont val="Ubuntu"/>
            <family val="2"/>
            <charset val="204"/>
          </rPr>
          <t xml:space="preserve"> </t>
        </r>
        <r>
          <rPr>
            <b/>
            <i/>
            <u/>
            <sz val="9"/>
            <color indexed="81"/>
            <rFont val="Ubuntu"/>
            <family val="2"/>
            <charset val="204"/>
          </rPr>
          <t>AND</t>
        </r>
        <r>
          <rPr>
            <b/>
            <sz val="9"/>
            <color indexed="81"/>
            <rFont val="Ubuntu"/>
            <family val="2"/>
            <charset val="204"/>
          </rPr>
          <t xml:space="preserve"> don't drop from </t>
        </r>
        <r>
          <rPr>
            <b/>
            <i/>
            <sz val="9"/>
            <color indexed="81"/>
            <rFont val="Ubuntu"/>
            <family val="2"/>
            <charset val="204"/>
          </rPr>
          <t>anything</t>
        </r>
        <r>
          <rPr>
            <b/>
            <sz val="9"/>
            <color indexed="81"/>
            <rFont val="Ubuntu"/>
            <family val="2"/>
            <charset val="204"/>
          </rPr>
          <t>.</t>
        </r>
      </text>
    </comment>
    <comment ref="F1" authorId="0" shapeId="0" xr:uid="{C757AD3E-04CC-4135-9DB0-FE8286E07CC7}">
      <text>
        <r>
          <rPr>
            <b/>
            <sz val="9"/>
            <color indexed="81"/>
            <rFont val="Ubuntu"/>
            <family val="2"/>
            <charset val="204"/>
          </rPr>
          <t>In seconds. Minimum reload after swapping petals - 2,5 seconds, except for antennae which activates instantly(0,5 seconds on inventory UI)</t>
        </r>
      </text>
    </comment>
    <comment ref="G1" authorId="0" shapeId="0" xr:uid="{2239B3E3-FB36-4648-AC00-3B24CA73053E}">
      <text>
        <r>
          <rPr>
            <b/>
            <sz val="9"/>
            <color indexed="81"/>
            <rFont val="Ubuntu"/>
            <family val="2"/>
            <charset val="204"/>
          </rPr>
          <t>In seconds</t>
        </r>
      </text>
    </comment>
    <comment ref="K1" authorId="0" shapeId="0" xr:uid="{32DEF418-CC35-4646-ABDC-80CAB83EC3B3}">
      <text>
        <r>
          <rPr>
            <b/>
            <sz val="9"/>
            <color indexed="81"/>
            <rFont val="Ubuntu"/>
            <family val="2"/>
            <charset val="204"/>
          </rPr>
          <t>Poison damage is not considered</t>
        </r>
      </text>
    </comment>
    <comment ref="Q1" authorId="0" shapeId="0" xr:uid="{1A5517CA-413E-48F0-95BC-855CE2572596}">
      <text>
        <r>
          <rPr>
            <b/>
            <sz val="9"/>
            <color indexed="81"/>
            <rFont val="Ubuntu"/>
            <family val="2"/>
            <charset val="204"/>
          </rPr>
          <t>If no usage value is present, it heals health per second</t>
        </r>
      </text>
    </comment>
    <comment ref="U1" authorId="0" shapeId="0" xr:uid="{078E50B4-9671-4DFC-904B-ADE4100790A0}">
      <text>
        <r>
          <rPr>
            <b/>
            <sz val="9"/>
            <color indexed="81"/>
            <rFont val="Ubuntu"/>
            <family val="2"/>
            <charset val="204"/>
          </rPr>
          <t>In radians</t>
        </r>
      </text>
    </comment>
    <comment ref="V1" authorId="0" shapeId="0" xr:uid="{AB025E25-003B-403B-986C-9812E1EFAD00}">
      <text>
        <r>
          <rPr>
            <b/>
            <sz val="9"/>
            <color indexed="81"/>
            <rFont val="Ubuntu"/>
            <family val="2"/>
            <charset val="204"/>
          </rPr>
          <t>In seconds</t>
        </r>
      </text>
    </comment>
    <comment ref="X1" authorId="0" shapeId="0" xr:uid="{5868BFD4-07C7-4580-81D8-DF6F2DFB7E7F}">
      <text>
        <r>
          <rPr>
            <b/>
            <sz val="9"/>
            <color indexed="81"/>
            <rFont val="Ubuntu"/>
            <family val="2"/>
            <charset val="204"/>
          </rPr>
          <t>In %</t>
        </r>
      </text>
    </comment>
    <comment ref="Z1" authorId="0" shapeId="0" xr:uid="{5B9FE521-014B-4934-8882-8D90F1D24C20}">
      <text>
        <r>
          <rPr>
            <b/>
            <sz val="9"/>
            <color indexed="81"/>
            <rFont val="Ubuntu"/>
            <family val="2"/>
            <charset val="204"/>
          </rPr>
          <t>In %, affects movement speed</t>
        </r>
      </text>
    </comment>
    <comment ref="AA1" authorId="0" shapeId="0" xr:uid="{1765ED6D-5B40-4158-85B4-7364D66CBE24}">
      <text>
        <r>
          <rPr>
            <b/>
            <sz val="9"/>
            <color indexed="81"/>
            <rFont val="Ubuntu"/>
            <family val="2"/>
            <charset val="204"/>
          </rPr>
          <t>In %, affects petal circle rotation speed and mob attack cooldown</t>
        </r>
      </text>
    </comment>
    <comment ref="AB1" authorId="0" shapeId="0" xr:uid="{F347C807-3652-4C81-B725-2FC94637C216}">
      <text>
        <r>
          <rPr>
            <b/>
            <sz val="9"/>
            <color indexed="81"/>
            <rFont val="Ubuntu"/>
            <family val="2"/>
            <charset val="204"/>
          </rPr>
          <t>In %</t>
        </r>
      </text>
    </comment>
    <comment ref="AC1" authorId="0" shapeId="0" xr:uid="{11CE95CD-FD32-4513-B465-642CC45E3BF1}">
      <text>
        <r>
          <rPr>
            <b/>
            <sz val="9"/>
            <color indexed="81"/>
            <rFont val="Ubuntu"/>
            <family val="2"/>
            <charset val="204"/>
          </rPr>
          <t>In %</t>
        </r>
      </text>
    </comment>
    <comment ref="AE1" authorId="0" shapeId="0" xr:uid="{C152C61C-5E80-4DF0-B5B6-B3AF35F81296}">
      <text>
        <r>
          <rPr>
            <b/>
            <sz val="9"/>
            <color indexed="81"/>
            <rFont val="Tahoma"/>
            <family val="2"/>
            <charset val="204"/>
          </rPr>
          <t>Momentum applied</t>
        </r>
      </text>
    </comment>
    <comment ref="AF1" authorId="0" shapeId="0" xr:uid="{CD75C500-2E4C-4EF2-B72D-8512C7D48C05}">
      <text>
        <r>
          <rPr>
            <b/>
            <sz val="9"/>
            <color indexed="81"/>
            <rFont val="Ubuntu"/>
            <family val="2"/>
            <charset val="204"/>
          </rPr>
          <t>Based on target's remaining health</t>
        </r>
      </text>
    </comment>
    <comment ref="AG1" authorId="0" shapeId="0" xr:uid="{F9F78442-BBE7-4A21-83CC-9ACCEC16CA49}">
      <text>
        <r>
          <rPr>
            <b/>
            <sz val="9"/>
            <color indexed="81"/>
            <rFont val="Ubuntu"/>
            <family val="2"/>
            <charset val="204"/>
          </rPr>
          <t>Max % damage</t>
        </r>
      </text>
    </comment>
    <comment ref="AJ1" authorId="0" shapeId="0" xr:uid="{41CDDF76-9681-4A68-BBA7-26FA4A6E313C}">
      <text>
        <r>
          <rPr>
            <b/>
            <sz val="9"/>
            <color indexed="81"/>
            <rFont val="Ubuntu"/>
            <family val="2"/>
            <charset val="204"/>
          </rPr>
          <t>Lightning damage per bounce</t>
        </r>
      </text>
    </comment>
    <comment ref="AL1" authorId="0" shapeId="0" xr:uid="{736F3D85-2D62-4649-A15A-68DD9B5C5546}">
      <text>
        <r>
          <rPr>
            <b/>
            <sz val="9"/>
            <color indexed="81"/>
            <rFont val="Ubuntu"/>
            <family val="2"/>
            <charset val="204"/>
          </rPr>
          <t>In %</t>
        </r>
      </text>
    </comment>
    <comment ref="A2" authorId="0" shapeId="0" xr:uid="{C5F8C7CD-5AAB-433C-BF00-15FF85E1D4AD}">
      <text>
        <r>
          <rPr>
            <b/>
            <sz val="9"/>
            <color indexed="81"/>
            <rFont val="Ubuntu"/>
            <family val="2"/>
            <charset val="204"/>
          </rPr>
          <t xml:space="preserve">
Determines values of everything else</t>
        </r>
      </text>
    </comment>
    <comment ref="A3" authorId="0" shapeId="0" xr:uid="{E8E78307-9283-403E-9B96-26F7AE9CCBE9}">
      <text>
        <r>
          <rPr>
            <b/>
            <sz val="9"/>
            <color indexed="81"/>
            <rFont val="Ubuntu"/>
            <family val="2"/>
            <charset val="204"/>
          </rPr>
          <t>Unusual rarity multiplier</t>
        </r>
      </text>
    </comment>
    <comment ref="A4" authorId="0" shapeId="0" xr:uid="{3389CEA1-2D8B-4BB6-832F-E193CD184227}">
      <text>
        <r>
          <rPr>
            <b/>
            <sz val="9"/>
            <color indexed="81"/>
            <rFont val="Ubuntu"/>
            <family val="2"/>
            <charset val="204"/>
          </rPr>
          <t>Rare rarity multiplier</t>
        </r>
      </text>
    </comment>
    <comment ref="A5" authorId="0" shapeId="0" xr:uid="{92228996-DD20-4AB9-817E-B125300690F6}">
      <text>
        <r>
          <rPr>
            <b/>
            <sz val="9"/>
            <color indexed="81"/>
            <rFont val="Ubuntu"/>
            <family val="2"/>
            <charset val="204"/>
          </rPr>
          <t>Epic rarity multiplier</t>
        </r>
      </text>
    </comment>
    <comment ref="A6" authorId="0" shapeId="0" xr:uid="{B698A516-506D-4C16-B5D4-1A1BEEE16EF4}">
      <text>
        <r>
          <rPr>
            <b/>
            <sz val="9"/>
            <color indexed="81"/>
            <rFont val="Ubuntu"/>
            <family val="2"/>
            <charset val="204"/>
          </rPr>
          <t>Legendary rarity multiplier</t>
        </r>
      </text>
    </comment>
    <comment ref="A7" authorId="0" shapeId="0" xr:uid="{30FC2DC4-998A-488B-96D6-1A38644A4F74}">
      <text>
        <r>
          <rPr>
            <b/>
            <sz val="9"/>
            <color indexed="81"/>
            <rFont val="Ubuntu"/>
            <family val="2"/>
            <charset val="204"/>
          </rPr>
          <t>Mythic rarity default multiplier</t>
        </r>
      </text>
    </comment>
    <comment ref="A8" authorId="0" shapeId="0" xr:uid="{363AB333-202B-4D34-B902-9E0BA78E6F27}">
      <text>
        <r>
          <rPr>
            <b/>
            <sz val="9"/>
            <color indexed="81"/>
            <rFont val="Ubuntu"/>
            <family val="2"/>
            <charset val="204"/>
          </rPr>
          <t>Ultra rarity default multiplier</t>
        </r>
      </text>
    </comment>
    <comment ref="A9" authorId="0" shapeId="0" xr:uid="{2EF88766-2CC3-4FEA-896D-F11AAEBBE9D1}">
      <text>
        <r>
          <rPr>
            <b/>
            <sz val="9"/>
            <color indexed="81"/>
            <rFont val="Ubuntu"/>
            <family val="2"/>
            <charset val="204"/>
          </rPr>
          <t xml:space="preserve">
Determines values of everything else</t>
        </r>
      </text>
    </comment>
    <comment ref="A10" authorId="0" shapeId="0" xr:uid="{AB6DFEE8-B51C-460F-9322-47DD7409FBBD}">
      <text>
        <r>
          <rPr>
            <b/>
            <sz val="9"/>
            <color indexed="81"/>
            <rFont val="Ubuntu"/>
            <family val="2"/>
            <charset val="204"/>
          </rPr>
          <t>Unusual rarity multiplier</t>
        </r>
      </text>
    </comment>
    <comment ref="A11" authorId="0" shapeId="0" xr:uid="{FB24E13F-8D5F-4873-8677-4D27250EC198}">
      <text>
        <r>
          <rPr>
            <b/>
            <sz val="9"/>
            <color indexed="81"/>
            <rFont val="Ubuntu"/>
            <family val="2"/>
            <charset val="204"/>
          </rPr>
          <t>Rare rarity multiplier</t>
        </r>
      </text>
    </comment>
    <comment ref="A12" authorId="0" shapeId="0" xr:uid="{2E9323FD-390A-40A5-A66D-73B5BEED003A}">
      <text>
        <r>
          <rPr>
            <b/>
            <sz val="9"/>
            <color indexed="81"/>
            <rFont val="Ubuntu"/>
            <family val="2"/>
            <charset val="204"/>
          </rPr>
          <t>Epic rarity multiplier</t>
        </r>
      </text>
    </comment>
    <comment ref="A13" authorId="0" shapeId="0" xr:uid="{738EAAD5-E76F-4ED7-8E07-0B331951C836}">
      <text>
        <r>
          <rPr>
            <b/>
            <sz val="9"/>
            <color indexed="81"/>
            <rFont val="Ubuntu"/>
            <family val="2"/>
            <charset val="204"/>
          </rPr>
          <t>Legendary rarity multiplier</t>
        </r>
      </text>
    </comment>
    <comment ref="A14" authorId="0" shapeId="0" xr:uid="{FECDD583-A7EA-437C-B42A-8E6C307F2CA6}">
      <text>
        <r>
          <rPr>
            <b/>
            <sz val="9"/>
            <color indexed="81"/>
            <rFont val="Ubuntu"/>
            <family val="2"/>
            <charset val="204"/>
          </rPr>
          <t>Mythic rarity default multiplier</t>
        </r>
      </text>
    </comment>
    <comment ref="A15" authorId="0" shapeId="0" xr:uid="{239866B9-A6DB-41F7-B677-5F2E4597D2E0}">
      <text>
        <r>
          <rPr>
            <b/>
            <sz val="9"/>
            <color indexed="81"/>
            <rFont val="Ubuntu"/>
            <family val="2"/>
            <charset val="204"/>
          </rPr>
          <t>Ultra rarity default multiplier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Мария</author>
  </authors>
  <commentList>
    <comment ref="C1" authorId="0" shapeId="0" xr:uid="{C1E3CFE6-EF5B-40D2-AE8E-557F6BA01719}">
      <text>
        <r>
          <rPr>
            <b/>
            <sz val="9"/>
            <color indexed="81"/>
            <rFont val="Ubuntu"/>
            <family val="2"/>
            <charset val="204"/>
          </rPr>
          <t>Sorted by petal ID</t>
        </r>
      </text>
    </comment>
    <comment ref="D1" authorId="0" shapeId="0" xr:uid="{F007709A-9E7F-461A-8CF6-594DEE204D91}">
      <text>
        <r>
          <rPr>
            <b/>
            <sz val="9"/>
            <color indexed="81"/>
            <rFont val="Ubuntu"/>
            <family val="2"/>
            <charset val="204"/>
          </rPr>
          <t>Rarities in grey mean that the mob of that rarity doesn't spawn.</t>
        </r>
      </text>
    </comment>
    <comment ref="A2" authorId="0" shapeId="0" xr:uid="{135BC4F4-0549-49ED-9E0E-C3773A8F6B12}">
      <text>
        <r>
          <rPr>
            <b/>
            <sz val="9"/>
            <color indexed="81"/>
            <rFont val="Ubuntu"/>
            <family val="2"/>
            <charset val="204"/>
          </rPr>
          <t xml:space="preserve">
Determines values of everything else</t>
        </r>
      </text>
    </comment>
    <comment ref="A3" authorId="0" shapeId="0" xr:uid="{77B1FCF9-7AF9-4978-B637-483C89761473}">
      <text>
        <r>
          <rPr>
            <b/>
            <sz val="9"/>
            <color indexed="81"/>
            <rFont val="Ubuntu"/>
            <family val="2"/>
            <charset val="204"/>
          </rPr>
          <t>Unusual rarity multiplier</t>
        </r>
      </text>
    </comment>
    <comment ref="A4" authorId="0" shapeId="0" xr:uid="{466F1647-589A-41B4-A56A-301B1971B80A}">
      <text>
        <r>
          <rPr>
            <b/>
            <sz val="9"/>
            <color indexed="81"/>
            <rFont val="Ubuntu"/>
            <family val="2"/>
            <charset val="204"/>
          </rPr>
          <t>Rare rarity multiplier</t>
        </r>
      </text>
    </comment>
    <comment ref="A5" authorId="0" shapeId="0" xr:uid="{4B3B0938-7AEA-444D-B313-D601A5E8CCE2}">
      <text>
        <r>
          <rPr>
            <b/>
            <sz val="9"/>
            <color indexed="81"/>
            <rFont val="Ubuntu"/>
            <family val="2"/>
            <charset val="204"/>
          </rPr>
          <t>Epic rarity multiplier</t>
        </r>
      </text>
    </comment>
    <comment ref="A6" authorId="0" shapeId="0" xr:uid="{6256C850-21BA-4CE7-9A43-6624D84BBF07}">
      <text>
        <r>
          <rPr>
            <b/>
            <sz val="9"/>
            <color indexed="81"/>
            <rFont val="Ubuntu"/>
            <family val="2"/>
            <charset val="204"/>
          </rPr>
          <t>Legendary rarity multiplier</t>
        </r>
      </text>
    </comment>
    <comment ref="A7" authorId="0" shapeId="0" xr:uid="{44EEA850-C30D-44B2-B250-8D2A63C1B31C}">
      <text>
        <r>
          <rPr>
            <b/>
            <sz val="9"/>
            <color indexed="81"/>
            <rFont val="Ubuntu"/>
            <family val="2"/>
            <charset val="204"/>
          </rPr>
          <t>Mythic rarity default multiplier</t>
        </r>
      </text>
    </comment>
    <comment ref="A8" authorId="0" shapeId="0" xr:uid="{4E8A18B1-A81F-4DF5-8F4A-DE595BD7C2C3}">
      <text>
        <r>
          <rPr>
            <b/>
            <sz val="9"/>
            <color indexed="81"/>
            <rFont val="Ubuntu"/>
            <family val="2"/>
            <charset val="204"/>
          </rPr>
          <t xml:space="preserve">
Determines values of everything else</t>
        </r>
      </text>
    </comment>
    <comment ref="A9" authorId="0" shapeId="0" xr:uid="{A61D9529-FAC0-443E-8A63-B2D1C1226ED4}">
      <text>
        <r>
          <rPr>
            <b/>
            <sz val="9"/>
            <color indexed="81"/>
            <rFont val="Ubuntu"/>
            <family val="2"/>
            <charset val="204"/>
          </rPr>
          <t>Unusual rarity multiplier</t>
        </r>
      </text>
    </comment>
    <comment ref="A10" authorId="0" shapeId="0" xr:uid="{54A37AE9-CDA3-4194-8F3D-02212D5777B6}">
      <text>
        <r>
          <rPr>
            <b/>
            <sz val="9"/>
            <color indexed="81"/>
            <rFont val="Ubuntu"/>
            <family val="2"/>
            <charset val="204"/>
          </rPr>
          <t>Rare rarity multiplier</t>
        </r>
      </text>
    </comment>
    <comment ref="A11" authorId="0" shapeId="0" xr:uid="{366C64A2-4644-466E-B024-6913E4B0239A}">
      <text>
        <r>
          <rPr>
            <b/>
            <sz val="9"/>
            <color indexed="81"/>
            <rFont val="Ubuntu"/>
            <family val="2"/>
            <charset val="204"/>
          </rPr>
          <t>Epic rarity multiplier</t>
        </r>
      </text>
    </comment>
    <comment ref="A12" authorId="0" shapeId="0" xr:uid="{363C3239-75D2-42E6-851C-AB92E03F3D0A}">
      <text>
        <r>
          <rPr>
            <b/>
            <sz val="9"/>
            <color indexed="81"/>
            <rFont val="Ubuntu"/>
            <family val="2"/>
            <charset val="204"/>
          </rPr>
          <t>Legendary rarity multiplier</t>
        </r>
      </text>
    </comment>
    <comment ref="A13" authorId="0" shapeId="0" xr:uid="{423B39A7-FCC7-4BB2-A9F3-8009F1D8349A}">
      <text>
        <r>
          <rPr>
            <b/>
            <sz val="9"/>
            <color indexed="81"/>
            <rFont val="Ubuntu"/>
            <family val="2"/>
            <charset val="204"/>
          </rPr>
          <t>Mythic rarity default multiplier</t>
        </r>
      </text>
    </comment>
  </commentList>
</comments>
</file>

<file path=xl/sharedStrings.xml><?xml version="1.0" encoding="utf-8"?>
<sst xmlns="http://schemas.openxmlformats.org/spreadsheetml/2006/main" count="1387" uniqueCount="163">
  <si>
    <t>Petal</t>
  </si>
  <si>
    <t>Rarity</t>
  </si>
  <si>
    <t>Damage</t>
  </si>
  <si>
    <t>Health</t>
  </si>
  <si>
    <t>Reload</t>
  </si>
  <si>
    <t>Heal</t>
  </si>
  <si>
    <t>Poison</t>
  </si>
  <si>
    <t>Flower Health</t>
  </si>
  <si>
    <t>Rotation speed</t>
  </si>
  <si>
    <t>Duration</t>
  </si>
  <si>
    <t>Contents</t>
  </si>
  <si>
    <t>Extra vision</t>
  </si>
  <si>
    <t>Radius</t>
  </si>
  <si>
    <t>Damage Reflection</t>
  </si>
  <si>
    <t>Pickup range</t>
  </si>
  <si>
    <t>Bounces</t>
  </si>
  <si>
    <t>Knockback</t>
  </si>
  <si>
    <t>% Damage</t>
  </si>
  <si>
    <t>Limit</t>
  </si>
  <si>
    <t>Constants</t>
  </si>
  <si>
    <t>Shield</t>
  </si>
  <si>
    <t>Common</t>
  </si>
  <si>
    <t>Unusual</t>
  </si>
  <si>
    <t>Rare</t>
  </si>
  <si>
    <t>Epic</t>
  </si>
  <si>
    <t>Legendary</t>
  </si>
  <si>
    <t>Mythic</t>
  </si>
  <si>
    <t>Amount</t>
  </si>
  <si>
    <t>Y</t>
  </si>
  <si>
    <t>N</t>
  </si>
  <si>
    <t>Ranged?</t>
  </si>
  <si>
    <t>Stack?</t>
  </si>
  <si>
    <t>Usage</t>
  </si>
  <si>
    <t>Slow</t>
  </si>
  <si>
    <t>Bonus slow</t>
  </si>
  <si>
    <t>N+</t>
  </si>
  <si>
    <t>Poison DPS</t>
  </si>
  <si>
    <t>Total Damage</t>
  </si>
  <si>
    <t>Total Health</t>
  </si>
  <si>
    <t>Passive?</t>
  </si>
  <si>
    <t>In 1?</t>
  </si>
  <si>
    <t>Body Damage</t>
  </si>
  <si>
    <t>Alpha value</t>
  </si>
  <si>
    <t>Omega value</t>
  </si>
  <si>
    <t>MythicMod</t>
  </si>
  <si>
    <t>NA</t>
  </si>
  <si>
    <t>Period</t>
  </si>
  <si>
    <t>Worker Ant</t>
  </si>
  <si>
    <t>Beetle</t>
  </si>
  <si>
    <t>Soldier Ant</t>
  </si>
  <si>
    <t>Baby Ant</t>
  </si>
  <si>
    <t>4 Square (OFF)</t>
  </si>
  <si>
    <t>3       Rock (DEF)</t>
  </si>
  <si>
    <t>1      Basic (OFF)</t>
  </si>
  <si>
    <t>2      Light (OFF)</t>
  </si>
  <si>
    <t>5       Rose (DEF)</t>
  </si>
  <si>
    <t>6 Stinger (OFF)</t>
  </si>
  <si>
    <t>7           Iris (OFF)</t>
  </si>
  <si>
    <t>8      Wing (OFF)</t>
  </si>
  <si>
    <t>9  Missile (OFF)</t>
  </si>
  <si>
    <t>11 Cactus (DEF)</t>
  </si>
  <si>
    <t>12 Faster (OFF)</t>
  </si>
  <si>
    <t>14 Pollen (OFF)</t>
  </si>
  <si>
    <t>15 Dandelion (OFF)</t>
  </si>
  <si>
    <t>16      Egg (DEF)</t>
  </si>
  <si>
    <t>18 Heavy (DEF)</t>
  </si>
  <si>
    <t>19        Yin Yang (OFF)</t>
  </si>
  <si>
    <t>20     Web (DEF)</t>
  </si>
  <si>
    <t>21 Honey (OFF)</t>
  </si>
  <si>
    <t>22     Leaf (OFF)</t>
  </si>
  <si>
    <t>23      Salt (DEF)</t>
  </si>
  <si>
    <t>24      Rice (OFF)</t>
  </si>
  <si>
    <t>25    Corn (DEF)</t>
  </si>
  <si>
    <t>26    Sand (OFF)</t>
  </si>
  <si>
    <t>27 Pincer (OFF)</t>
  </si>
  <si>
    <t>28 Yucca (DEF)</t>
  </si>
  <si>
    <t>29 Magnet (DEF)</t>
  </si>
  <si>
    <t>30 Yggdrasil (DEF)</t>
  </si>
  <si>
    <t>31 Starfish (DEF)</t>
  </si>
  <si>
    <t>32   Pearl (OFF)</t>
  </si>
  <si>
    <t>33 Lightning (OFF)</t>
  </si>
  <si>
    <t>34    Jelly (OFF)</t>
  </si>
  <si>
    <t>35   Claw (OFF)</t>
  </si>
  <si>
    <t>36    Shell (DEF)</t>
  </si>
  <si>
    <t>38 Dahlia (DEF)</t>
  </si>
  <si>
    <t>39 Uranium (OFF)</t>
  </si>
  <si>
    <t>40 Sponge (DEF)</t>
  </si>
  <si>
    <t>41       Soil (DEF)</t>
  </si>
  <si>
    <t>42 Fangs (OFF)</t>
  </si>
  <si>
    <t>17 Antennae (OFF)</t>
  </si>
  <si>
    <t>13 Bubble (OFF)</t>
  </si>
  <si>
    <t>37 Cutter (OFF)</t>
  </si>
  <si>
    <t>43     Third Eye (OFF)</t>
  </si>
  <si>
    <t>10 Grapes (OFF)</t>
  </si>
  <si>
    <t>Damage Healed</t>
  </si>
  <si>
    <t>Mob Heal</t>
  </si>
  <si>
    <t>44    Peas (OFF)</t>
  </si>
  <si>
    <t>45 Mysterious Stick   (DEF)</t>
  </si>
  <si>
    <t>healthFactor</t>
  </si>
  <si>
    <t>damageFactor</t>
  </si>
  <si>
    <t>ID</t>
  </si>
  <si>
    <t>Mob</t>
  </si>
  <si>
    <t>Rock</t>
  </si>
  <si>
    <t>Cactus</t>
  </si>
  <si>
    <t>Ladybug</t>
  </si>
  <si>
    <t>Bee</t>
  </si>
  <si>
    <t>Queen Ant</t>
  </si>
  <si>
    <t>Ant Hole</t>
  </si>
  <si>
    <t>Hornet</t>
  </si>
  <si>
    <t>Square</t>
  </si>
  <si>
    <t>Spider</t>
  </si>
  <si>
    <t>Scorpion</t>
  </si>
  <si>
    <t>Fire Ant</t>
  </si>
  <si>
    <t>Fire Ant Burrow</t>
  </si>
  <si>
    <t>Sandstorm</t>
  </si>
  <si>
    <t>Bubble</t>
  </si>
  <si>
    <t>Acid Bubble</t>
  </si>
  <si>
    <t>Shell</t>
  </si>
  <si>
    <t>Starfish</t>
  </si>
  <si>
    <t>Crab</t>
  </si>
  <si>
    <t>Jellyfish</t>
  </si>
  <si>
    <t>Digger</t>
  </si>
  <si>
    <t>Sponge</t>
  </si>
  <si>
    <t>Ladybug (Dark)</t>
  </si>
  <si>
    <t>Ladybug (Shiny)</t>
  </si>
  <si>
    <t>Centipede (Head)</t>
  </si>
  <si>
    <t>Centipede (Body)</t>
  </si>
  <si>
    <t>Evil Centipede (Head)</t>
  </si>
  <si>
    <t>Evil Centipede (Body)</t>
  </si>
  <si>
    <t>Desert Centipede (Head)</t>
  </si>
  <si>
    <t>Desert Centipede (Body)</t>
  </si>
  <si>
    <t>Leech (Head)</t>
  </si>
  <si>
    <t>Leech (Body)</t>
  </si>
  <si>
    <t>20~40</t>
  </si>
  <si>
    <t>32~64</t>
  </si>
  <si>
    <t>50~100</t>
  </si>
  <si>
    <t>80~160</t>
  </si>
  <si>
    <t>500~1000</t>
  </si>
  <si>
    <t>1000~2000</t>
  </si>
  <si>
    <t>30~45</t>
  </si>
  <si>
    <t>48~72</t>
  </si>
  <si>
    <t>75~112,5</t>
  </si>
  <si>
    <t>120~180</t>
  </si>
  <si>
    <t>750~1125</t>
  </si>
  <si>
    <t>1500~2250</t>
  </si>
  <si>
    <t>100~150</t>
  </si>
  <si>
    <t>Flower</t>
  </si>
  <si>
    <t>Type</t>
  </si>
  <si>
    <t>Passive</t>
  </si>
  <si>
    <t>Player</t>
  </si>
  <si>
    <t>Friendly</t>
  </si>
  <si>
    <t>Neutral</t>
  </si>
  <si>
    <t>Hostile</t>
  </si>
  <si>
    <t>?</t>
  </si>
  <si>
    <t>Max Speed</t>
  </si>
  <si>
    <t>Missile Health</t>
  </si>
  <si>
    <t>Missile Damage</t>
  </si>
  <si>
    <t>Lightning</t>
  </si>
  <si>
    <t>Lifesteal</t>
  </si>
  <si>
    <t>None</t>
  </si>
  <si>
    <t>Special?</t>
  </si>
  <si>
    <t>UltraMod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</si>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</sst>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Ubuntu"/>
      <family val="2"/>
      <charset val="204"/>
    </font>
    <font>
      <sz val="7"/>
      <color theme="1"/>
      <name val="Ubuntu"/>
      <family val="2"/>
      <charset val="204"/>
    </font>
    <font>
      <sz val="6"/>
      <color theme="1"/>
      <name val="Ubuntu"/>
      <family val="2"/>
      <charset val="204"/>
    </font>
    <font>
      <sz val="10"/>
      <color theme="1"/>
      <name val="Ubuntu"/>
      <family val="2"/>
      <charset val="204"/>
    </font>
    <font>
      <sz val="8"/>
      <color theme="1"/>
      <name val="Ubuntu"/>
      <family val="2"/>
      <charset val="204"/>
    </font>
    <font>
      <sz val="5"/>
      <color theme="1"/>
      <name val="Ubuntu"/>
      <family val="2"/>
      <charset val="204"/>
    </font>
    <font>
      <sz val="9"/>
      <color theme="1"/>
      <name val="Ubuntu"/>
      <family val="2"/>
      <charset val="204"/>
    </font>
    <font>
      <sz val="8"/>
      <name val="Calibri"/>
      <family val="2"/>
      <charset val="204"/>
      <scheme val="minor"/>
    </font>
    <font>
      <b/>
      <sz val="9"/>
      <color indexed="81"/>
      <name val="Ubuntu"/>
      <family val="2"/>
      <charset val="204"/>
    </font>
    <font>
      <b/>
      <sz val="9"/>
      <color indexed="81"/>
      <name val="Tahoma"/>
      <family val="2"/>
      <charset val="204"/>
    </font>
    <font>
      <sz val="11"/>
      <color theme="0" tint="-0.34998626667073579"/>
      <name val="Ubuntu"/>
      <family val="2"/>
      <charset val="204"/>
    </font>
    <font>
      <sz val="11"/>
      <color theme="0" tint="-0.24994659260841701"/>
      <name val="Ubuntu"/>
      <family val="2"/>
      <charset val="204"/>
    </font>
    <font>
      <sz val="11"/>
      <color rgb="FFBFBFBF"/>
      <name val="Ubuntu"/>
      <family val="2"/>
      <charset val="204"/>
    </font>
    <font>
      <sz val="11"/>
      <color rgb="FF000000"/>
      <name val="Ubuntu"/>
      <family val="2"/>
      <charset val="204"/>
    </font>
    <font>
      <sz val="11"/>
      <name val="Ubuntu"/>
      <family val="2"/>
      <charset val="204"/>
    </font>
    <font>
      <b/>
      <i/>
      <sz val="9"/>
      <color indexed="81"/>
      <name val="Ubuntu"/>
      <family val="2"/>
      <charset val="204"/>
    </font>
    <font>
      <b/>
      <i/>
      <u/>
      <sz val="9"/>
      <color indexed="81"/>
      <name val="Ubuntu"/>
      <family val="2"/>
      <charset val="204"/>
    </font>
    <font>
      <sz val="11"/>
      <color theme="0" tint="-0.249977111117893"/>
      <name val="Ubuntu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7EEF6D"/>
        <bgColor indexed="64"/>
      </patternFill>
    </fill>
    <fill>
      <patternFill patternType="solid">
        <fgColor rgb="FFFFE65D"/>
        <bgColor indexed="64"/>
      </patternFill>
    </fill>
    <fill>
      <patternFill patternType="solid">
        <fgColor rgb="FF861FDE"/>
        <bgColor indexed="64"/>
      </patternFill>
    </fill>
    <fill>
      <patternFill patternType="solid">
        <fgColor rgb="FFDE1F1F"/>
        <bgColor indexed="64"/>
      </patternFill>
    </fill>
    <fill>
      <patternFill patternType="solid">
        <fgColor rgb="FF1FDBDE"/>
        <bgColor indexed="64"/>
      </patternFill>
    </fill>
    <fill>
      <patternFill patternType="solid">
        <fgColor rgb="FF4D52E3"/>
        <bgColor indexed="64"/>
      </patternFill>
    </fill>
    <fill>
      <patternFill patternType="solid">
        <fgColor rgb="FFFFE763"/>
        <bgColor indexed="64"/>
      </patternFill>
    </fill>
    <fill>
      <patternFill patternType="solid">
        <fgColor rgb="FF444444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0" fillId="3" borderId="2" xfId="0" applyFill="1" applyBorder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2" xfId="0" applyBorder="1"/>
    <xf numFmtId="0" fontId="2" fillId="0" borderId="39" xfId="0" applyFont="1" applyBorder="1" applyAlignment="1">
      <alignment horizontal="center" vertical="center"/>
    </xf>
    <xf numFmtId="0" fontId="1" fillId="10" borderId="24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1" fillId="8" borderId="4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0" fillId="0" borderId="0" xfId="0" applyBorder="1"/>
    <xf numFmtId="0" fontId="4" fillId="4" borderId="38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3" xfId="0" applyBorder="1"/>
    <xf numFmtId="0" fontId="12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1FDBDE"/>
      <color rgb="FF444444"/>
      <color rgb="FFFFE763"/>
      <color rgb="FF45544D"/>
      <color rgb="FF4D52E3"/>
      <color rgb="FFDE1F1F"/>
      <color rgb="FF861FDE"/>
      <color rgb="FF5E4DE3"/>
      <color rgb="FFFFE65D"/>
      <color rgb="FF7EE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836F-2A4F-431C-837A-2C0B72212202}">
  <sheetPr>
    <tabColor theme="1"/>
  </sheetPr>
  <dimension ref="A1:AM316"/>
  <sheetViews>
    <sheetView tabSelected="1" zoomScale="80" zoomScaleNormal="80" workbookViewId="0">
      <pane ySplit="1" topLeftCell="A298" activePane="bottomLeft" state="frozen"/>
      <selection pane="bottomLeft" activeCell="C311" sqref="C311"/>
    </sheetView>
  </sheetViews>
  <sheetFormatPr defaultRowHeight="15.75" x14ac:dyDescent="0.25"/>
  <cols>
    <col min="1" max="1" width="9.5703125" bestFit="1" customWidth="1"/>
    <col min="2" max="2" width="6.28515625" customWidth="1"/>
    <col min="3" max="3" width="6.28515625" style="138" customWidth="1"/>
    <col min="4" max="5" width="9.140625" customWidth="1"/>
    <col min="6" max="7" width="6.28515625" customWidth="1"/>
    <col min="8" max="9" width="9.140625" customWidth="1"/>
    <col min="10" max="10" width="6.28515625" customWidth="1"/>
    <col min="11" max="12" width="9.140625" customWidth="1"/>
    <col min="13" max="16" width="6.28515625" customWidth="1"/>
  </cols>
  <sheetData>
    <row r="1" spans="1:39" s="45" customFormat="1" ht="15.75" customHeight="1" thickBot="1" x14ac:dyDescent="0.3">
      <c r="A1" s="61" t="s">
        <v>19</v>
      </c>
      <c r="B1" s="139" t="s">
        <v>44</v>
      </c>
      <c r="C1" s="65" t="s">
        <v>161</v>
      </c>
      <c r="D1" s="12" t="s">
        <v>0</v>
      </c>
      <c r="E1" s="42" t="s">
        <v>1</v>
      </c>
      <c r="F1" s="20" t="s">
        <v>4</v>
      </c>
      <c r="G1" s="19" t="s">
        <v>32</v>
      </c>
      <c r="H1" s="32" t="s">
        <v>2</v>
      </c>
      <c r="I1" s="33" t="s">
        <v>3</v>
      </c>
      <c r="J1" s="17" t="s">
        <v>27</v>
      </c>
      <c r="K1" s="49" t="s">
        <v>37</v>
      </c>
      <c r="L1" s="50" t="s">
        <v>38</v>
      </c>
      <c r="M1" s="48" t="s">
        <v>39</v>
      </c>
      <c r="N1" s="13" t="s">
        <v>31</v>
      </c>
      <c r="O1" s="52" t="s">
        <v>30</v>
      </c>
      <c r="P1" s="33" t="s">
        <v>40</v>
      </c>
      <c r="Q1" s="12" t="s">
        <v>5</v>
      </c>
      <c r="R1" s="12" t="s">
        <v>6</v>
      </c>
      <c r="S1" s="17" t="s">
        <v>36</v>
      </c>
      <c r="T1" s="14" t="s">
        <v>7</v>
      </c>
      <c r="U1" s="15" t="s">
        <v>8</v>
      </c>
      <c r="V1" s="16" t="s">
        <v>9</v>
      </c>
      <c r="W1" s="16" t="s">
        <v>10</v>
      </c>
      <c r="X1" s="17" t="s">
        <v>11</v>
      </c>
      <c r="Y1" s="12" t="s">
        <v>12</v>
      </c>
      <c r="Z1" s="12" t="s">
        <v>33</v>
      </c>
      <c r="AA1" s="19" t="s">
        <v>34</v>
      </c>
      <c r="AB1" s="18" t="s">
        <v>13</v>
      </c>
      <c r="AC1" s="14" t="s">
        <v>14</v>
      </c>
      <c r="AD1" s="16" t="s">
        <v>15</v>
      </c>
      <c r="AE1" s="17" t="s">
        <v>16</v>
      </c>
      <c r="AF1" s="19" t="s">
        <v>17</v>
      </c>
      <c r="AG1" s="12" t="s">
        <v>18</v>
      </c>
      <c r="AH1" s="12" t="s">
        <v>20</v>
      </c>
      <c r="AI1" s="14" t="s">
        <v>41</v>
      </c>
      <c r="AJ1" s="12" t="s">
        <v>2</v>
      </c>
      <c r="AK1" s="12" t="s">
        <v>46</v>
      </c>
      <c r="AL1" s="15" t="s">
        <v>94</v>
      </c>
      <c r="AM1" s="16" t="s">
        <v>95</v>
      </c>
    </row>
    <row r="2" spans="1:39" ht="15.75" customHeight="1" x14ac:dyDescent="0.25">
      <c r="A2" s="62" t="s">
        <v>42</v>
      </c>
      <c r="B2" s="105" t="s">
        <v>45</v>
      </c>
      <c r="C2" s="46" t="s">
        <v>45</v>
      </c>
      <c r="D2" s="135" t="s">
        <v>53</v>
      </c>
      <c r="E2" s="74" t="s">
        <v>21</v>
      </c>
      <c r="F2" s="6">
        <v>2.5</v>
      </c>
      <c r="G2" s="1"/>
      <c r="H2" s="26">
        <v>10</v>
      </c>
      <c r="I2" s="34">
        <v>10</v>
      </c>
      <c r="J2" s="1">
        <v>1</v>
      </c>
      <c r="K2" s="26">
        <f>H2*$J2</f>
        <v>10</v>
      </c>
      <c r="L2" s="4">
        <f>I2*$J2</f>
        <v>10</v>
      </c>
      <c r="M2" s="6"/>
      <c r="N2" s="9"/>
      <c r="O2" s="9"/>
      <c r="P2" s="46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5">
      <c r="A3" s="1">
        <v>1.3</v>
      </c>
      <c r="B3" s="105"/>
      <c r="C3" s="46"/>
      <c r="D3" s="136"/>
      <c r="E3" s="75" t="s">
        <v>22</v>
      </c>
      <c r="F3" s="85">
        <f>F$2</f>
        <v>2.5</v>
      </c>
      <c r="G3" s="81"/>
      <c r="H3" s="83">
        <f>$A3*H$2</f>
        <v>13</v>
      </c>
      <c r="I3" s="84">
        <f>$A10*I$2</f>
        <v>12</v>
      </c>
      <c r="J3" s="81">
        <v>1</v>
      </c>
      <c r="K3" s="83">
        <f>H3*$J3</f>
        <v>13</v>
      </c>
      <c r="L3" s="84">
        <f>I3*$J3</f>
        <v>12</v>
      </c>
      <c r="M3" s="85"/>
      <c r="N3" s="86"/>
      <c r="O3" s="86"/>
      <c r="P3" s="87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</row>
    <row r="4" spans="1:39" x14ac:dyDescent="0.25">
      <c r="A4" s="1">
        <v>1.8</v>
      </c>
      <c r="B4" s="105"/>
      <c r="C4" s="46"/>
      <c r="D4" s="136"/>
      <c r="E4" s="79" t="s">
        <v>23</v>
      </c>
      <c r="F4" s="85">
        <f>F$2</f>
        <v>2.5</v>
      </c>
      <c r="G4" s="81"/>
      <c r="H4" s="83">
        <f>$A4*H$2</f>
        <v>18</v>
      </c>
      <c r="I4" s="84">
        <f>$A11*I$2</f>
        <v>14</v>
      </c>
      <c r="J4" s="81">
        <v>1</v>
      </c>
      <c r="K4" s="83">
        <f>H4*$J4</f>
        <v>18</v>
      </c>
      <c r="L4" s="84">
        <f>I4*$J4</f>
        <v>14</v>
      </c>
      <c r="M4" s="85"/>
      <c r="N4" s="86"/>
      <c r="O4" s="86"/>
      <c r="P4" s="87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</row>
    <row r="5" spans="1:39" x14ac:dyDescent="0.25">
      <c r="A5" s="1">
        <v>2.4</v>
      </c>
      <c r="B5" s="105"/>
      <c r="C5" s="46"/>
      <c r="D5" s="136"/>
      <c r="E5" s="76" t="s">
        <v>24</v>
      </c>
      <c r="F5" s="85">
        <f>F$2</f>
        <v>2.5</v>
      </c>
      <c r="G5" s="81"/>
      <c r="H5" s="83">
        <f>$A5*H$2</f>
        <v>24</v>
      </c>
      <c r="I5" s="84">
        <f>$A12*I$2</f>
        <v>17</v>
      </c>
      <c r="J5" s="81">
        <v>1</v>
      </c>
      <c r="K5" s="83">
        <f>H5*$J5</f>
        <v>24</v>
      </c>
      <c r="L5" s="84">
        <f>I5*$J5</f>
        <v>17</v>
      </c>
      <c r="M5" s="85"/>
      <c r="N5" s="86"/>
      <c r="O5" s="86"/>
      <c r="P5" s="87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</row>
    <row r="6" spans="1:39" x14ac:dyDescent="0.25">
      <c r="A6" s="1">
        <v>3.2</v>
      </c>
      <c r="B6" s="105"/>
      <c r="C6" s="46"/>
      <c r="D6" s="136"/>
      <c r="E6" s="77" t="s">
        <v>25</v>
      </c>
      <c r="F6" s="85">
        <f>F$2</f>
        <v>2.5</v>
      </c>
      <c r="G6" s="81"/>
      <c r="H6" s="83">
        <f>$A6*H$2</f>
        <v>32</v>
      </c>
      <c r="I6" s="84">
        <f>$A13*I$2</f>
        <v>21</v>
      </c>
      <c r="J6" s="81">
        <v>1</v>
      </c>
      <c r="K6" s="83">
        <f>H6*$J6</f>
        <v>32</v>
      </c>
      <c r="L6" s="84">
        <f>I6*$J6</f>
        <v>21</v>
      </c>
      <c r="M6" s="85"/>
      <c r="N6" s="86"/>
      <c r="O6" s="86"/>
      <c r="P6" s="87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</row>
    <row r="7" spans="1:39" s="1" customFormat="1" x14ac:dyDescent="0.25">
      <c r="A7" s="1">
        <v>4</v>
      </c>
      <c r="B7" s="105"/>
      <c r="C7" s="46"/>
      <c r="D7" s="136"/>
      <c r="E7" s="140" t="s">
        <v>26</v>
      </c>
      <c r="F7" s="85">
        <f>F$2</f>
        <v>2.5</v>
      </c>
      <c r="G7" s="141"/>
      <c r="H7" s="83">
        <f>$A7*H$2</f>
        <v>40</v>
      </c>
      <c r="I7" s="84">
        <f>$A14*I$2</f>
        <v>25</v>
      </c>
      <c r="J7" s="141">
        <v>1</v>
      </c>
      <c r="K7" s="83">
        <f>H7*$J7</f>
        <v>40</v>
      </c>
      <c r="L7" s="84">
        <f>I7*$J7</f>
        <v>25</v>
      </c>
      <c r="M7" s="85"/>
      <c r="N7" s="86"/>
      <c r="O7" s="82"/>
      <c r="P7" s="87"/>
      <c r="Q7" s="141"/>
    </row>
    <row r="8" spans="1:39" s="2" customFormat="1" ht="15.75" customHeight="1" thickBot="1" x14ac:dyDescent="0.3">
      <c r="A8" s="1">
        <v>10</v>
      </c>
      <c r="B8" s="10"/>
      <c r="D8" s="137"/>
      <c r="E8" s="143" t="s">
        <v>162</v>
      </c>
      <c r="F8" s="142">
        <f>F$2</f>
        <v>2.5</v>
      </c>
      <c r="H8" s="27">
        <f>$A8*H$2</f>
        <v>100</v>
      </c>
      <c r="I8" s="5">
        <f>$A15*I$2</f>
        <v>50</v>
      </c>
      <c r="J8" s="2">
        <v>1</v>
      </c>
      <c r="K8" s="27">
        <f>H8*$J8</f>
        <v>100</v>
      </c>
      <c r="L8" s="5">
        <f>I8*$J8</f>
        <v>50</v>
      </c>
      <c r="N8" s="10"/>
      <c r="P8" s="47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</row>
    <row r="9" spans="1:39" ht="15.75" customHeight="1" x14ac:dyDescent="0.25">
      <c r="A9" s="63" t="s">
        <v>43</v>
      </c>
      <c r="B9" s="105"/>
      <c r="C9" s="46" t="s">
        <v>45</v>
      </c>
      <c r="D9" s="135" t="s">
        <v>54</v>
      </c>
      <c r="E9" s="74" t="s">
        <v>21</v>
      </c>
      <c r="F9" s="6">
        <v>0.8</v>
      </c>
      <c r="G9" s="1"/>
      <c r="H9" s="26">
        <v>7</v>
      </c>
      <c r="I9" s="4">
        <v>5</v>
      </c>
      <c r="J9" s="1">
        <v>1</v>
      </c>
      <c r="K9" s="26">
        <f>H9*$J9</f>
        <v>7</v>
      </c>
      <c r="L9" s="4">
        <f>I9*$J9</f>
        <v>5</v>
      </c>
      <c r="M9" s="6"/>
      <c r="N9" s="9"/>
      <c r="O9" s="9"/>
      <c r="P9" s="46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25">
      <c r="A10" s="1">
        <v>1.2</v>
      </c>
      <c r="B10" s="105"/>
      <c r="C10" s="46"/>
      <c r="D10" s="136"/>
      <c r="E10" s="75" t="s">
        <v>22</v>
      </c>
      <c r="F10" s="6">
        <f>F$9</f>
        <v>0.8</v>
      </c>
      <c r="G10" s="1"/>
      <c r="H10" s="26">
        <f>$A3*H$9</f>
        <v>9.1</v>
      </c>
      <c r="I10" s="36">
        <f>$A10*I$9</f>
        <v>6</v>
      </c>
      <c r="J10" s="1">
        <v>2</v>
      </c>
      <c r="K10" s="26">
        <f>H10*$J10</f>
        <v>18.2</v>
      </c>
      <c r="L10" s="4">
        <f>I10*$J10</f>
        <v>12</v>
      </c>
      <c r="M10" s="6"/>
      <c r="N10" s="9"/>
      <c r="O10" s="9"/>
      <c r="P10" s="46" t="s">
        <v>29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x14ac:dyDescent="0.25">
      <c r="A11" s="1">
        <v>1.4</v>
      </c>
      <c r="B11" s="105"/>
      <c r="C11" s="46"/>
      <c r="D11" s="136"/>
      <c r="E11" s="79" t="s">
        <v>23</v>
      </c>
      <c r="F11" s="6">
        <f>F$9</f>
        <v>0.8</v>
      </c>
      <c r="G11" s="1"/>
      <c r="H11" s="26">
        <f>$A4*H$9</f>
        <v>12.6</v>
      </c>
      <c r="I11" s="36">
        <f>$A11*I$9</f>
        <v>7</v>
      </c>
      <c r="J11" s="1">
        <v>2</v>
      </c>
      <c r="K11" s="26">
        <f>H11*$J11</f>
        <v>25.2</v>
      </c>
      <c r="L11" s="4">
        <f>I11*$J11</f>
        <v>14</v>
      </c>
      <c r="M11" s="6"/>
      <c r="N11" s="9"/>
      <c r="O11" s="9"/>
      <c r="P11" s="46" t="s">
        <v>29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x14ac:dyDescent="0.25">
      <c r="A12" s="1">
        <v>1.7</v>
      </c>
      <c r="B12" s="105"/>
      <c r="C12" s="46"/>
      <c r="D12" s="136"/>
      <c r="E12" s="76" t="s">
        <v>24</v>
      </c>
      <c r="F12" s="6">
        <f>F$9</f>
        <v>0.8</v>
      </c>
      <c r="G12" s="1"/>
      <c r="H12" s="26">
        <f>$A5*H$9</f>
        <v>16.8</v>
      </c>
      <c r="I12" s="36">
        <f>$A12*I$9</f>
        <v>8.5</v>
      </c>
      <c r="J12" s="1">
        <v>3</v>
      </c>
      <c r="K12" s="26">
        <f>H12*$J12</f>
        <v>50.400000000000006</v>
      </c>
      <c r="L12" s="4">
        <f>I12*$J12</f>
        <v>25.5</v>
      </c>
      <c r="M12" s="6"/>
      <c r="N12" s="9"/>
      <c r="O12" s="9"/>
      <c r="P12" s="46" t="s">
        <v>29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x14ac:dyDescent="0.25">
      <c r="A13" s="1">
        <v>2.1</v>
      </c>
      <c r="B13" s="105"/>
      <c r="C13" s="46"/>
      <c r="D13" s="136"/>
      <c r="E13" s="77" t="s">
        <v>25</v>
      </c>
      <c r="F13" s="6">
        <f>F$9</f>
        <v>0.8</v>
      </c>
      <c r="G13" s="1"/>
      <c r="H13" s="26">
        <f>$A6*H$9</f>
        <v>22.400000000000002</v>
      </c>
      <c r="I13" s="36">
        <f>$A13*I$9</f>
        <v>10.5</v>
      </c>
      <c r="J13" s="1">
        <v>3</v>
      </c>
      <c r="K13" s="26">
        <f>H13*$J13</f>
        <v>67.2</v>
      </c>
      <c r="L13" s="4">
        <f>I13*$J13</f>
        <v>31.5</v>
      </c>
      <c r="M13" s="6"/>
      <c r="N13" s="9"/>
      <c r="O13" s="9"/>
      <c r="P13" s="46" t="s">
        <v>29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s="144" customFormat="1" x14ac:dyDescent="0.25">
      <c r="A14" s="1">
        <v>2.5</v>
      </c>
      <c r="B14" s="9"/>
      <c r="C14" s="4"/>
      <c r="D14" s="136"/>
      <c r="E14" s="140" t="s">
        <v>26</v>
      </c>
      <c r="F14" s="6">
        <f>F$9</f>
        <v>0.8</v>
      </c>
      <c r="G14" s="138"/>
      <c r="H14" s="26">
        <f>$A7*H$9</f>
        <v>28</v>
      </c>
      <c r="I14" s="4">
        <f>$A14*I$9</f>
        <v>12.5</v>
      </c>
      <c r="J14" s="138">
        <v>5</v>
      </c>
      <c r="K14" s="26">
        <f>H14*$J14</f>
        <v>140</v>
      </c>
      <c r="L14" s="4">
        <f>I14*$J14</f>
        <v>62.5</v>
      </c>
      <c r="M14" s="6"/>
      <c r="N14" s="9"/>
      <c r="O14" s="9"/>
      <c r="P14" s="46" t="s">
        <v>29</v>
      </c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</row>
    <row r="15" spans="1:39" s="2" customFormat="1" ht="15.75" customHeight="1" thickBot="1" x14ac:dyDescent="0.3">
      <c r="A15" s="138">
        <v>5</v>
      </c>
      <c r="B15" s="10"/>
      <c r="D15" s="137"/>
      <c r="E15" s="143" t="s">
        <v>162</v>
      </c>
      <c r="F15" s="142">
        <f>F$9</f>
        <v>0.8</v>
      </c>
      <c r="H15" s="27">
        <f>$A8*H$9</f>
        <v>70</v>
      </c>
      <c r="I15" s="5">
        <f>$A15*I$9</f>
        <v>25</v>
      </c>
      <c r="J15" s="2">
        <v>5</v>
      </c>
      <c r="K15" s="27">
        <f>H15*$J15</f>
        <v>350</v>
      </c>
      <c r="L15" s="5">
        <f>I15*$J15</f>
        <v>125</v>
      </c>
      <c r="M15" s="7"/>
      <c r="N15" s="10"/>
      <c r="O15" s="10"/>
      <c r="P15" s="47" t="s">
        <v>29</v>
      </c>
    </row>
    <row r="16" spans="1:39" ht="15.75" customHeight="1" x14ac:dyDescent="0.25">
      <c r="B16" s="105" t="s">
        <v>45</v>
      </c>
      <c r="C16" s="46" t="s">
        <v>45</v>
      </c>
      <c r="D16" s="135" t="s">
        <v>52</v>
      </c>
      <c r="E16" s="145" t="s">
        <v>21</v>
      </c>
      <c r="F16" s="6">
        <v>4</v>
      </c>
      <c r="G16" s="1"/>
      <c r="H16" s="26">
        <v>10</v>
      </c>
      <c r="I16" s="4">
        <v>110</v>
      </c>
      <c r="J16" s="1">
        <v>1</v>
      </c>
      <c r="K16" s="26">
        <f>H16*$J16</f>
        <v>10</v>
      </c>
      <c r="L16" s="4">
        <f>I16*$J16</f>
        <v>110</v>
      </c>
      <c r="M16" s="6"/>
      <c r="N16" s="9"/>
      <c r="O16" s="9"/>
      <c r="P16" s="46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x14ac:dyDescent="0.25">
      <c r="B17" s="105"/>
      <c r="C17" s="46"/>
      <c r="D17" s="136"/>
      <c r="E17" s="75" t="s">
        <v>22</v>
      </c>
      <c r="F17" s="6">
        <f>F$16</f>
        <v>4</v>
      </c>
      <c r="G17" s="1"/>
      <c r="H17" s="26">
        <f>$A10*H$16</f>
        <v>12</v>
      </c>
      <c r="I17" s="4">
        <f>$A3*I$16</f>
        <v>143</v>
      </c>
      <c r="J17" s="1">
        <v>1</v>
      </c>
      <c r="K17" s="26">
        <f>H17*$J17</f>
        <v>12</v>
      </c>
      <c r="L17" s="4">
        <f>I17*$J17</f>
        <v>143</v>
      </c>
      <c r="M17" s="6"/>
      <c r="N17" s="9"/>
      <c r="O17" s="9"/>
      <c r="P17" s="46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25">
      <c r="A18" s="1"/>
      <c r="B18" s="105"/>
      <c r="C18" s="46"/>
      <c r="D18" s="136"/>
      <c r="E18" s="79" t="s">
        <v>23</v>
      </c>
      <c r="F18" s="6">
        <f>F$16</f>
        <v>4</v>
      </c>
      <c r="G18" s="1"/>
      <c r="H18" s="26">
        <f>$A11*H$16</f>
        <v>14</v>
      </c>
      <c r="I18" s="4">
        <f>$A4*I$16</f>
        <v>198</v>
      </c>
      <c r="J18" s="1">
        <v>1</v>
      </c>
      <c r="K18" s="26">
        <f>H18*$J18</f>
        <v>14</v>
      </c>
      <c r="L18" s="4">
        <f>I18*$J18</f>
        <v>198</v>
      </c>
      <c r="M18" s="6"/>
      <c r="N18" s="9"/>
      <c r="O18" s="9"/>
      <c r="P18" s="46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x14ac:dyDescent="0.25">
      <c r="A19" s="1"/>
      <c r="B19" s="105"/>
      <c r="C19" s="46"/>
      <c r="D19" s="136"/>
      <c r="E19" s="76" t="s">
        <v>24</v>
      </c>
      <c r="F19" s="6">
        <f>F$16</f>
        <v>4</v>
      </c>
      <c r="G19" s="1"/>
      <c r="H19" s="26">
        <f>$A12*H$16</f>
        <v>17</v>
      </c>
      <c r="I19" s="4">
        <f>$A5*I$16</f>
        <v>264</v>
      </c>
      <c r="J19" s="1">
        <v>1</v>
      </c>
      <c r="K19" s="26">
        <f>H19*$J19</f>
        <v>17</v>
      </c>
      <c r="L19" s="4">
        <f>I19*$J19</f>
        <v>264</v>
      </c>
      <c r="M19" s="6"/>
      <c r="N19" s="9"/>
      <c r="O19" s="9"/>
      <c r="P19" s="46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25">
      <c r="A20" s="1"/>
      <c r="B20" s="105"/>
      <c r="C20" s="46"/>
      <c r="D20" s="136"/>
      <c r="E20" s="77" t="s">
        <v>25</v>
      </c>
      <c r="F20" s="6">
        <f>F$16</f>
        <v>4</v>
      </c>
      <c r="G20" s="1"/>
      <c r="H20" s="26">
        <f>$A13*H$16</f>
        <v>21</v>
      </c>
      <c r="I20" s="4">
        <f>$A6*I$16</f>
        <v>352</v>
      </c>
      <c r="J20" s="1">
        <v>1</v>
      </c>
      <c r="K20" s="26">
        <f>H20*$J20</f>
        <v>21</v>
      </c>
      <c r="L20" s="4">
        <f>I20*$J20</f>
        <v>352</v>
      </c>
      <c r="M20" s="6"/>
      <c r="N20" s="9"/>
      <c r="O20" s="9"/>
      <c r="P20" s="46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s="144" customFormat="1" x14ac:dyDescent="0.25">
      <c r="A21" s="1"/>
      <c r="B21" s="105"/>
      <c r="C21" s="46"/>
      <c r="D21" s="136"/>
      <c r="E21" s="140" t="s">
        <v>26</v>
      </c>
      <c r="F21" s="6">
        <f>F$16</f>
        <v>4</v>
      </c>
      <c r="G21" s="138"/>
      <c r="H21" s="26">
        <f>$A14*H$16</f>
        <v>25</v>
      </c>
      <c r="I21" s="4">
        <f>$A7*I$16</f>
        <v>440</v>
      </c>
      <c r="J21" s="138">
        <v>1</v>
      </c>
      <c r="K21" s="26">
        <f>H21*$J21</f>
        <v>25</v>
      </c>
      <c r="L21" s="4">
        <f>I21*$J21</f>
        <v>440</v>
      </c>
      <c r="M21" s="6"/>
      <c r="N21" s="9"/>
      <c r="O21" s="9"/>
      <c r="P21" s="46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</row>
    <row r="22" spans="1:39" s="144" customFormat="1" ht="15.75" customHeight="1" thickBot="1" x14ac:dyDescent="0.3">
      <c r="A22" s="1"/>
      <c r="B22" s="105"/>
      <c r="C22" s="46"/>
      <c r="D22" s="137"/>
      <c r="E22" s="143" t="s">
        <v>162</v>
      </c>
      <c r="F22" s="6">
        <f>F$16</f>
        <v>4</v>
      </c>
      <c r="G22" s="138"/>
      <c r="H22" s="26">
        <f>$A15*H$16</f>
        <v>50</v>
      </c>
      <c r="I22" s="4">
        <f>$A8*I$16</f>
        <v>1100</v>
      </c>
      <c r="J22" s="138">
        <v>1</v>
      </c>
      <c r="K22" s="26">
        <f>H22*$J22</f>
        <v>50</v>
      </c>
      <c r="L22" s="4">
        <f>I22*$J22</f>
        <v>1100</v>
      </c>
      <c r="M22" s="6"/>
      <c r="N22" s="9"/>
      <c r="O22" s="9"/>
      <c r="P22" s="46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</row>
    <row r="23" spans="1:39" s="149" customFormat="1" ht="15.75" customHeight="1" x14ac:dyDescent="0.25">
      <c r="A23" s="138"/>
      <c r="B23" s="147" t="s">
        <v>45</v>
      </c>
      <c r="C23" s="56" t="s">
        <v>45</v>
      </c>
      <c r="D23" s="135" t="s">
        <v>51</v>
      </c>
      <c r="E23" s="44" t="s">
        <v>21</v>
      </c>
      <c r="F23" s="39">
        <v>2.5</v>
      </c>
      <c r="G23" s="30"/>
      <c r="H23" s="68">
        <v>10</v>
      </c>
      <c r="I23" s="69">
        <v>10</v>
      </c>
      <c r="J23" s="39">
        <v>1</v>
      </c>
      <c r="K23" s="68">
        <f>H23*$J23</f>
        <v>10</v>
      </c>
      <c r="L23" s="69">
        <f>I23*$J23</f>
        <v>10</v>
      </c>
      <c r="M23" s="148"/>
      <c r="N23" s="39"/>
      <c r="O23" s="28"/>
      <c r="P23" s="56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146"/>
      <c r="AJ23" s="146"/>
      <c r="AK23" s="146"/>
      <c r="AL23" s="146"/>
      <c r="AM23" s="146"/>
    </row>
    <row r="24" spans="1:39" s="144" customFormat="1" x14ac:dyDescent="0.25">
      <c r="A24" s="138"/>
      <c r="B24" s="105"/>
      <c r="C24" s="46"/>
      <c r="D24" s="136"/>
      <c r="E24" s="43" t="s">
        <v>22</v>
      </c>
      <c r="F24" s="150">
        <f>F$23</f>
        <v>2.5</v>
      </c>
      <c r="G24" s="31"/>
      <c r="H24" s="29">
        <f>$A3*H$23</f>
        <v>13</v>
      </c>
      <c r="I24" s="35">
        <f>$A10*I$23</f>
        <v>12</v>
      </c>
      <c r="J24" s="150">
        <v>1</v>
      </c>
      <c r="K24" s="29">
        <f>H24*$J24</f>
        <v>13</v>
      </c>
      <c r="L24" s="35">
        <f>I24*$J24</f>
        <v>12</v>
      </c>
      <c r="M24" s="6"/>
      <c r="N24" s="150"/>
      <c r="O24" s="25"/>
      <c r="P24" s="46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38"/>
      <c r="AJ24" s="138"/>
      <c r="AK24" s="138"/>
      <c r="AL24" s="138"/>
      <c r="AM24" s="138"/>
    </row>
    <row r="25" spans="1:39" s="144" customFormat="1" x14ac:dyDescent="0.25">
      <c r="A25" s="138"/>
      <c r="B25" s="105"/>
      <c r="C25" s="46"/>
      <c r="D25" s="136"/>
      <c r="E25" s="43" t="s">
        <v>23</v>
      </c>
      <c r="F25" s="150">
        <f>F$23</f>
        <v>2.5</v>
      </c>
      <c r="G25" s="31"/>
      <c r="H25" s="29">
        <f>$A4*H$23</f>
        <v>18</v>
      </c>
      <c r="I25" s="35">
        <f>$A11*I$23</f>
        <v>14</v>
      </c>
      <c r="J25" s="150">
        <v>1</v>
      </c>
      <c r="K25" s="29">
        <f>H25*$J25</f>
        <v>18</v>
      </c>
      <c r="L25" s="35">
        <f>I25*$J25</f>
        <v>14</v>
      </c>
      <c r="M25" s="6"/>
      <c r="N25" s="150"/>
      <c r="O25" s="25"/>
      <c r="P25" s="46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38"/>
      <c r="AJ25" s="138"/>
      <c r="AK25" s="138"/>
      <c r="AL25" s="138"/>
      <c r="AM25" s="138"/>
    </row>
    <row r="26" spans="1:39" s="144" customFormat="1" x14ac:dyDescent="0.25">
      <c r="A26" s="138"/>
      <c r="B26" s="105"/>
      <c r="C26" s="46"/>
      <c r="D26" s="136"/>
      <c r="E26" s="43" t="s">
        <v>24</v>
      </c>
      <c r="F26" s="150">
        <f>F$23</f>
        <v>2.5</v>
      </c>
      <c r="G26" s="31"/>
      <c r="H26" s="29">
        <f>$A5*H$23</f>
        <v>24</v>
      </c>
      <c r="I26" s="35">
        <f>$A12*I$23</f>
        <v>17</v>
      </c>
      <c r="J26" s="150">
        <v>1</v>
      </c>
      <c r="K26" s="29">
        <f>H26*$J26</f>
        <v>24</v>
      </c>
      <c r="L26" s="35">
        <f>I26*$J26</f>
        <v>17</v>
      </c>
      <c r="M26" s="6"/>
      <c r="N26" s="150"/>
      <c r="O26" s="25"/>
      <c r="P26" s="46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38"/>
      <c r="AJ26" s="138"/>
      <c r="AK26" s="138"/>
      <c r="AL26" s="138"/>
      <c r="AM26" s="138"/>
    </row>
    <row r="27" spans="1:39" s="144" customFormat="1" x14ac:dyDescent="0.25">
      <c r="A27" s="138"/>
      <c r="B27" s="105"/>
      <c r="C27" s="46"/>
      <c r="D27" s="136"/>
      <c r="E27" s="77" t="s">
        <v>25</v>
      </c>
      <c r="F27" s="141">
        <f>F$23</f>
        <v>2.5</v>
      </c>
      <c r="G27" s="82"/>
      <c r="H27" s="83">
        <f>$A6*H$23</f>
        <v>32</v>
      </c>
      <c r="I27" s="84">
        <f>$A13*I$23</f>
        <v>21</v>
      </c>
      <c r="J27" s="141">
        <v>1</v>
      </c>
      <c r="K27" s="83">
        <f>H27*$J27</f>
        <v>32</v>
      </c>
      <c r="L27" s="84">
        <f>I27*$J27</f>
        <v>21</v>
      </c>
      <c r="M27" s="85"/>
      <c r="N27" s="141"/>
      <c r="O27" s="86"/>
      <c r="P27" s="87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</row>
    <row r="28" spans="1:39" s="144" customFormat="1" x14ac:dyDescent="0.25">
      <c r="A28" s="138"/>
      <c r="B28" s="105"/>
      <c r="C28" s="46"/>
      <c r="D28" s="136"/>
      <c r="E28" s="140" t="s">
        <v>26</v>
      </c>
      <c r="F28" s="85">
        <f>F$23</f>
        <v>2.5</v>
      </c>
      <c r="G28" s="82"/>
      <c r="H28" s="83">
        <f>$A7*H$23</f>
        <v>40</v>
      </c>
      <c r="I28" s="84">
        <f>$A14*I$23</f>
        <v>25</v>
      </c>
      <c r="J28" s="141">
        <v>1</v>
      </c>
      <c r="K28" s="83">
        <f>H28*$J28</f>
        <v>40</v>
      </c>
      <c r="L28" s="84">
        <f>I28*$J28</f>
        <v>25</v>
      </c>
      <c r="M28" s="85"/>
      <c r="N28" s="141"/>
      <c r="O28" s="86"/>
      <c r="P28" s="87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</row>
    <row r="29" spans="1:39" s="3" customFormat="1" ht="15.75" customHeight="1" thickBot="1" x14ac:dyDescent="0.3">
      <c r="A29" s="6"/>
      <c r="B29" s="11"/>
      <c r="C29" s="47"/>
      <c r="D29" s="137"/>
      <c r="E29" s="143" t="s">
        <v>162</v>
      </c>
      <c r="F29" s="88">
        <f>F$23</f>
        <v>2.5</v>
      </c>
      <c r="G29" s="89"/>
      <c r="H29" s="90">
        <f>$A8*H$23</f>
        <v>100</v>
      </c>
      <c r="I29" s="91">
        <f>$A15*I$23</f>
        <v>50</v>
      </c>
      <c r="J29" s="92">
        <v>1</v>
      </c>
      <c r="K29" s="90">
        <f>H29*$J29</f>
        <v>100</v>
      </c>
      <c r="L29" s="91">
        <f>I29*$J29</f>
        <v>50</v>
      </c>
      <c r="M29" s="88"/>
      <c r="N29" s="92"/>
      <c r="O29" s="93"/>
      <c r="P29" s="94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</row>
    <row r="30" spans="1:39" s="144" customFormat="1" ht="15.75" customHeight="1" x14ac:dyDescent="0.25">
      <c r="A30" s="138"/>
      <c r="B30" s="105">
        <v>2</v>
      </c>
      <c r="C30" s="46" t="s">
        <v>45</v>
      </c>
      <c r="D30" s="135" t="s">
        <v>55</v>
      </c>
      <c r="E30" s="145" t="s">
        <v>21</v>
      </c>
      <c r="F30" s="6">
        <v>3.5</v>
      </c>
      <c r="G30" s="138">
        <v>1</v>
      </c>
      <c r="H30" s="26">
        <v>5</v>
      </c>
      <c r="I30" s="4">
        <v>5</v>
      </c>
      <c r="J30" s="138">
        <v>1</v>
      </c>
      <c r="K30" s="26">
        <f>H30*$J30</f>
        <v>5</v>
      </c>
      <c r="L30" s="4">
        <f>I30*$J30</f>
        <v>5</v>
      </c>
      <c r="M30" s="6"/>
      <c r="N30" s="9"/>
      <c r="O30" s="9" t="s">
        <v>29</v>
      </c>
      <c r="P30" s="46"/>
      <c r="Q30" s="138">
        <v>10</v>
      </c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</row>
    <row r="31" spans="1:39" s="144" customFormat="1" x14ac:dyDescent="0.25">
      <c r="A31" s="138"/>
      <c r="B31" s="105"/>
      <c r="C31" s="46"/>
      <c r="D31" s="136"/>
      <c r="E31" s="75" t="s">
        <v>22</v>
      </c>
      <c r="F31" s="6">
        <f>F$30</f>
        <v>3.5</v>
      </c>
      <c r="G31" s="138">
        <f>G$30</f>
        <v>1</v>
      </c>
      <c r="H31" s="26">
        <f>$A10*H$30</f>
        <v>6</v>
      </c>
      <c r="I31" s="4">
        <f>$A3*I$30</f>
        <v>6.5</v>
      </c>
      <c r="J31" s="138">
        <v>1</v>
      </c>
      <c r="K31" s="26">
        <f>H31*$J31</f>
        <v>6</v>
      </c>
      <c r="L31" s="4">
        <f>I31*$J31</f>
        <v>6.5</v>
      </c>
      <c r="M31" s="6"/>
      <c r="N31" s="9"/>
      <c r="O31" s="9" t="s">
        <v>29</v>
      </c>
      <c r="P31" s="46"/>
      <c r="Q31" s="138">
        <f>$A3*Q$30</f>
        <v>13</v>
      </c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</row>
    <row r="32" spans="1:39" s="144" customFormat="1" x14ac:dyDescent="0.25">
      <c r="A32" s="138"/>
      <c r="B32" s="105"/>
      <c r="C32" s="46"/>
      <c r="D32" s="136"/>
      <c r="E32" s="79" t="s">
        <v>23</v>
      </c>
      <c r="F32" s="6">
        <f>F$30</f>
        <v>3.5</v>
      </c>
      <c r="G32" s="138">
        <f>G$30</f>
        <v>1</v>
      </c>
      <c r="H32" s="26">
        <f>$A11*H$30</f>
        <v>7</v>
      </c>
      <c r="I32" s="4">
        <f>$A4*I$30</f>
        <v>9</v>
      </c>
      <c r="J32" s="138">
        <v>1</v>
      </c>
      <c r="K32" s="26">
        <f>H32*$J32</f>
        <v>7</v>
      </c>
      <c r="L32" s="4">
        <f>I32*$J32</f>
        <v>9</v>
      </c>
      <c r="M32" s="6"/>
      <c r="N32" s="9"/>
      <c r="O32" s="9" t="s">
        <v>29</v>
      </c>
      <c r="P32" s="46"/>
      <c r="Q32" s="138">
        <f>$A4*Q$30</f>
        <v>18</v>
      </c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</row>
    <row r="33" spans="1:39" s="144" customFormat="1" x14ac:dyDescent="0.25">
      <c r="A33" s="138"/>
      <c r="B33" s="105"/>
      <c r="C33" s="46"/>
      <c r="D33" s="136"/>
      <c r="E33" s="76" t="s">
        <v>24</v>
      </c>
      <c r="F33" s="6">
        <f>F$30</f>
        <v>3.5</v>
      </c>
      <c r="G33" s="138">
        <f>G$30</f>
        <v>1</v>
      </c>
      <c r="H33" s="26">
        <f>$A12*H$30</f>
        <v>8.5</v>
      </c>
      <c r="I33" s="4">
        <f>$A5*I$30</f>
        <v>12</v>
      </c>
      <c r="J33" s="138">
        <v>1</v>
      </c>
      <c r="K33" s="26">
        <f>H33*$J33</f>
        <v>8.5</v>
      </c>
      <c r="L33" s="4">
        <f>I33*$J33</f>
        <v>12</v>
      </c>
      <c r="M33" s="6"/>
      <c r="N33" s="9"/>
      <c r="O33" s="9" t="s">
        <v>29</v>
      </c>
      <c r="P33" s="46"/>
      <c r="Q33" s="138">
        <f>$A5*Q$30</f>
        <v>24</v>
      </c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</row>
    <row r="34" spans="1:39" s="144" customFormat="1" x14ac:dyDescent="0.25">
      <c r="A34" s="138"/>
      <c r="B34" s="105"/>
      <c r="C34" s="46"/>
      <c r="D34" s="136"/>
      <c r="E34" s="77" t="s">
        <v>25</v>
      </c>
      <c r="F34" s="6">
        <f>F$30</f>
        <v>3.5</v>
      </c>
      <c r="G34" s="138">
        <f>G$30</f>
        <v>1</v>
      </c>
      <c r="H34" s="26">
        <f>$A13*H$30</f>
        <v>10.5</v>
      </c>
      <c r="I34" s="4">
        <f>$A6*I$30</f>
        <v>16</v>
      </c>
      <c r="J34" s="138">
        <v>1</v>
      </c>
      <c r="K34" s="26">
        <f>H34*$J34</f>
        <v>10.5</v>
      </c>
      <c r="L34" s="4">
        <f>I34*$J34</f>
        <v>16</v>
      </c>
      <c r="M34" s="6"/>
      <c r="N34" s="9"/>
      <c r="O34" s="9" t="s">
        <v>29</v>
      </c>
      <c r="P34" s="46"/>
      <c r="Q34" s="138">
        <f>$A6*Q$30</f>
        <v>32</v>
      </c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</row>
    <row r="35" spans="1:39" s="144" customFormat="1" x14ac:dyDescent="0.25">
      <c r="A35" s="138"/>
      <c r="B35" s="105"/>
      <c r="C35" s="46"/>
      <c r="D35" s="136"/>
      <c r="E35" s="140" t="s">
        <v>26</v>
      </c>
      <c r="F35" s="6">
        <f>F$30</f>
        <v>3.5</v>
      </c>
      <c r="G35" s="138">
        <f>G$30</f>
        <v>1</v>
      </c>
      <c r="H35" s="26">
        <f>$A14*H$30</f>
        <v>12.5</v>
      </c>
      <c r="I35" s="4">
        <f>$A7*I$30</f>
        <v>20</v>
      </c>
      <c r="J35" s="138">
        <v>1</v>
      </c>
      <c r="K35" s="26">
        <f>H35*$J35</f>
        <v>12.5</v>
      </c>
      <c r="L35" s="4">
        <f>I35*$J35</f>
        <v>20</v>
      </c>
      <c r="M35" s="6"/>
      <c r="N35" s="9"/>
      <c r="O35" s="9" t="s">
        <v>29</v>
      </c>
      <c r="P35" s="46"/>
      <c r="Q35" s="138">
        <f>$A7*Q$30*$B30</f>
        <v>80</v>
      </c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</row>
    <row r="36" spans="1:39" s="3" customFormat="1" ht="15.75" customHeight="1" thickBot="1" x14ac:dyDescent="0.3">
      <c r="A36" s="6"/>
      <c r="B36" s="11"/>
      <c r="C36" s="47"/>
      <c r="D36" s="137"/>
      <c r="E36" s="143" t="s">
        <v>162</v>
      </c>
      <c r="F36" s="7">
        <f>F$30</f>
        <v>3.5</v>
      </c>
      <c r="G36" s="2">
        <f>G$30</f>
        <v>1</v>
      </c>
      <c r="H36" s="27">
        <f>$A15*H$30</f>
        <v>25</v>
      </c>
      <c r="I36" s="5">
        <f>$A8*I$30</f>
        <v>50</v>
      </c>
      <c r="J36" s="2">
        <v>1</v>
      </c>
      <c r="K36" s="27">
        <f>H36*$J36</f>
        <v>25</v>
      </c>
      <c r="L36" s="5">
        <f>I36*$J36</f>
        <v>50</v>
      </c>
      <c r="M36" s="7"/>
      <c r="N36" s="10"/>
      <c r="O36" s="10" t="s">
        <v>29</v>
      </c>
      <c r="P36" s="47"/>
      <c r="Q36" s="2">
        <f>$A8*Q$30*$B30</f>
        <v>200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s="144" customFormat="1" ht="15.75" customHeight="1" x14ac:dyDescent="0.25">
      <c r="A37" s="138"/>
      <c r="B37" s="105"/>
      <c r="C37" s="46" t="s">
        <v>45</v>
      </c>
      <c r="D37" s="135" t="s">
        <v>56</v>
      </c>
      <c r="E37" s="145" t="s">
        <v>21</v>
      </c>
      <c r="F37" s="6">
        <v>2.5</v>
      </c>
      <c r="G37" s="138"/>
      <c r="H37" s="26">
        <v>35</v>
      </c>
      <c r="I37" s="4">
        <v>2</v>
      </c>
      <c r="J37" s="138">
        <v>1</v>
      </c>
      <c r="K37" s="26">
        <f>H37*$J37</f>
        <v>35</v>
      </c>
      <c r="L37" s="4">
        <f>I37*$J37</f>
        <v>2</v>
      </c>
      <c r="M37" s="6"/>
      <c r="N37" s="9"/>
      <c r="O37" s="9"/>
      <c r="P37" s="46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</row>
    <row r="38" spans="1:39" s="144" customFormat="1" x14ac:dyDescent="0.25">
      <c r="A38" s="138"/>
      <c r="B38" s="105"/>
      <c r="C38" s="46"/>
      <c r="D38" s="136"/>
      <c r="E38" s="75" t="s">
        <v>22</v>
      </c>
      <c r="F38" s="6">
        <f>F$37</f>
        <v>2.5</v>
      </c>
      <c r="G38" s="138"/>
      <c r="H38" s="26">
        <f>$A3*H$37</f>
        <v>45.5</v>
      </c>
      <c r="I38" s="4">
        <f>$A10*I$37</f>
        <v>2.4</v>
      </c>
      <c r="J38" s="138">
        <v>1</v>
      </c>
      <c r="K38" s="26">
        <f>H38*$J38</f>
        <v>45.5</v>
      </c>
      <c r="L38" s="4">
        <f>I38*$J38</f>
        <v>2.4</v>
      </c>
      <c r="M38" s="6"/>
      <c r="N38" s="9"/>
      <c r="O38" s="9"/>
      <c r="P38" s="46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</row>
    <row r="39" spans="1:39" s="144" customFormat="1" x14ac:dyDescent="0.25">
      <c r="A39" s="138"/>
      <c r="B39" s="105"/>
      <c r="C39" s="46"/>
      <c r="D39" s="136"/>
      <c r="E39" s="79" t="s">
        <v>23</v>
      </c>
      <c r="F39" s="6">
        <f>F$37</f>
        <v>2.5</v>
      </c>
      <c r="G39" s="138"/>
      <c r="H39" s="26">
        <f>$A4*H$37</f>
        <v>63</v>
      </c>
      <c r="I39" s="4">
        <f>$A11*I$37</f>
        <v>2.8</v>
      </c>
      <c r="J39" s="138">
        <v>1</v>
      </c>
      <c r="K39" s="26">
        <f>H39*$J39</f>
        <v>63</v>
      </c>
      <c r="L39" s="4">
        <f>I39*$J39</f>
        <v>2.8</v>
      </c>
      <c r="M39" s="6"/>
      <c r="N39" s="9"/>
      <c r="O39" s="9"/>
      <c r="P39" s="46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</row>
    <row r="40" spans="1:39" s="144" customFormat="1" x14ac:dyDescent="0.25">
      <c r="A40" s="138"/>
      <c r="B40" s="105"/>
      <c r="C40" s="46"/>
      <c r="D40" s="136"/>
      <c r="E40" s="76" t="s">
        <v>24</v>
      </c>
      <c r="F40" s="6">
        <f>F$37</f>
        <v>2.5</v>
      </c>
      <c r="G40" s="138"/>
      <c r="H40" s="26">
        <f>$A5*H$37</f>
        <v>84</v>
      </c>
      <c r="I40" s="4">
        <f>$A12*I$37</f>
        <v>3.4</v>
      </c>
      <c r="J40" s="138">
        <v>1</v>
      </c>
      <c r="K40" s="26">
        <f>H40*$J40</f>
        <v>84</v>
      </c>
      <c r="L40" s="4">
        <f>I40*$J40</f>
        <v>3.4</v>
      </c>
      <c r="M40" s="6"/>
      <c r="N40" s="9"/>
      <c r="O40" s="9"/>
      <c r="P40" s="46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</row>
    <row r="41" spans="1:39" s="144" customFormat="1" x14ac:dyDescent="0.25">
      <c r="A41" s="138"/>
      <c r="B41" s="105"/>
      <c r="C41" s="46"/>
      <c r="D41" s="136"/>
      <c r="E41" s="77" t="s">
        <v>25</v>
      </c>
      <c r="F41" s="6">
        <f>F$37</f>
        <v>2.5</v>
      </c>
      <c r="G41" s="138"/>
      <c r="H41" s="26">
        <f>$A6*H$37</f>
        <v>112</v>
      </c>
      <c r="I41" s="4">
        <f>$A13*I$37</f>
        <v>4.2</v>
      </c>
      <c r="J41" s="138">
        <v>1</v>
      </c>
      <c r="K41" s="26">
        <f>H41*$J41</f>
        <v>112</v>
      </c>
      <c r="L41" s="4">
        <f>I41*$J41</f>
        <v>4.2</v>
      </c>
      <c r="M41" s="6"/>
      <c r="N41" s="9"/>
      <c r="O41" s="9"/>
      <c r="P41" s="46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</row>
    <row r="42" spans="1:39" s="144" customFormat="1" x14ac:dyDescent="0.25">
      <c r="A42" s="138"/>
      <c r="B42" s="105"/>
      <c r="C42" s="46"/>
      <c r="D42" s="136"/>
      <c r="E42" s="140" t="s">
        <v>26</v>
      </c>
      <c r="F42" s="6">
        <f>F$37</f>
        <v>2.5</v>
      </c>
      <c r="G42" s="138"/>
      <c r="H42" s="26">
        <f>$A7*H$37</f>
        <v>140</v>
      </c>
      <c r="I42" s="4">
        <f>$A14*I$37</f>
        <v>5</v>
      </c>
      <c r="J42" s="138">
        <v>3</v>
      </c>
      <c r="K42" s="26">
        <f>H42*$J42</f>
        <v>420</v>
      </c>
      <c r="L42" s="4">
        <f>I42*$J42</f>
        <v>15</v>
      </c>
      <c r="M42" s="6"/>
      <c r="N42" s="9"/>
      <c r="O42" s="9"/>
      <c r="P42" s="46" t="s">
        <v>28</v>
      </c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</row>
    <row r="43" spans="1:39" s="3" customFormat="1" ht="15.75" customHeight="1" thickBot="1" x14ac:dyDescent="0.3">
      <c r="A43" s="6"/>
      <c r="B43" s="11"/>
      <c r="C43" s="47"/>
      <c r="D43" s="137"/>
      <c r="E43" s="143" t="s">
        <v>162</v>
      </c>
      <c r="F43" s="7">
        <f>F$37</f>
        <v>2.5</v>
      </c>
      <c r="G43" s="2"/>
      <c r="H43" s="27">
        <f>$A8*H$37</f>
        <v>350</v>
      </c>
      <c r="I43" s="5">
        <f>$A15*I$37</f>
        <v>10</v>
      </c>
      <c r="J43" s="2">
        <v>3</v>
      </c>
      <c r="K43" s="27">
        <f>H43*$J43</f>
        <v>1050</v>
      </c>
      <c r="L43" s="5">
        <f>I43*$J43</f>
        <v>30</v>
      </c>
      <c r="M43" s="7"/>
      <c r="N43" s="10"/>
      <c r="O43" s="10"/>
      <c r="P43" s="47" t="s">
        <v>28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s="144" customFormat="1" ht="15.75" customHeight="1" x14ac:dyDescent="0.25">
      <c r="A44" s="138"/>
      <c r="B44" s="105">
        <v>2.5</v>
      </c>
      <c r="C44" s="46">
        <v>3</v>
      </c>
      <c r="D44" s="135" t="s">
        <v>57</v>
      </c>
      <c r="E44" s="159" t="s">
        <v>21</v>
      </c>
      <c r="F44" s="23">
        <v>3</v>
      </c>
      <c r="G44" s="150"/>
      <c r="H44" s="29">
        <v>5</v>
      </c>
      <c r="I44" s="35">
        <v>5</v>
      </c>
      <c r="J44" s="150">
        <v>1</v>
      </c>
      <c r="K44" s="29">
        <f>H44*$J44</f>
        <v>5</v>
      </c>
      <c r="L44" s="35">
        <f>I44*$J44</f>
        <v>5</v>
      </c>
      <c r="M44" s="6"/>
      <c r="N44" s="25" t="s">
        <v>29</v>
      </c>
      <c r="O44" s="25"/>
      <c r="P44" s="46"/>
      <c r="Q44" s="150"/>
      <c r="R44" s="150">
        <v>45</v>
      </c>
      <c r="S44" s="150">
        <v>15</v>
      </c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38"/>
      <c r="AJ44" s="138"/>
      <c r="AK44" s="138"/>
      <c r="AL44" s="138"/>
      <c r="AM44" s="138"/>
    </row>
    <row r="45" spans="1:39" s="144" customFormat="1" x14ac:dyDescent="0.25">
      <c r="A45" s="138"/>
      <c r="B45" s="105">
        <v>3</v>
      </c>
      <c r="C45" s="46"/>
      <c r="D45" s="136"/>
      <c r="E45" s="75" t="s">
        <v>22</v>
      </c>
      <c r="F45" s="6">
        <f>F$44</f>
        <v>3</v>
      </c>
      <c r="G45" s="138"/>
      <c r="H45" s="26">
        <f>$A3*H$44</f>
        <v>6.5</v>
      </c>
      <c r="I45" s="4">
        <f>$A10*I$44</f>
        <v>6</v>
      </c>
      <c r="J45" s="138">
        <v>1</v>
      </c>
      <c r="K45" s="26">
        <f>H45*$J45</f>
        <v>6.5</v>
      </c>
      <c r="L45" s="4">
        <f>I45*$J45</f>
        <v>6</v>
      </c>
      <c r="M45" s="6"/>
      <c r="N45" s="9" t="s">
        <v>29</v>
      </c>
      <c r="O45" s="9"/>
      <c r="P45" s="46"/>
      <c r="Q45" s="138"/>
      <c r="R45" s="138">
        <f>$A3*R$44</f>
        <v>58.5</v>
      </c>
      <c r="S45" s="138">
        <f>S$44</f>
        <v>15</v>
      </c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</row>
    <row r="46" spans="1:39" s="144" customFormat="1" x14ac:dyDescent="0.25">
      <c r="A46" s="138"/>
      <c r="B46" s="105"/>
      <c r="C46" s="46"/>
      <c r="D46" s="136"/>
      <c r="E46" s="79" t="s">
        <v>23</v>
      </c>
      <c r="F46" s="6">
        <f>F$44</f>
        <v>3</v>
      </c>
      <c r="G46" s="138"/>
      <c r="H46" s="26">
        <f>$A4*H$44</f>
        <v>9</v>
      </c>
      <c r="I46" s="4">
        <f>$A11*I$44</f>
        <v>7</v>
      </c>
      <c r="J46" s="138">
        <v>1</v>
      </c>
      <c r="K46" s="26">
        <f>H46*$J46</f>
        <v>9</v>
      </c>
      <c r="L46" s="4">
        <f>I46*$J46</f>
        <v>7</v>
      </c>
      <c r="M46" s="6"/>
      <c r="N46" s="9" t="s">
        <v>29</v>
      </c>
      <c r="O46" s="9"/>
      <c r="P46" s="46"/>
      <c r="Q46" s="138"/>
      <c r="R46" s="138">
        <f>$A4*R$44</f>
        <v>81</v>
      </c>
      <c r="S46" s="138">
        <f>S$44</f>
        <v>15</v>
      </c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</row>
    <row r="47" spans="1:39" s="144" customFormat="1" x14ac:dyDescent="0.25">
      <c r="A47" s="138"/>
      <c r="B47" s="105"/>
      <c r="C47" s="46"/>
      <c r="D47" s="136"/>
      <c r="E47" s="76" t="s">
        <v>24</v>
      </c>
      <c r="F47" s="6">
        <f>F$44</f>
        <v>3</v>
      </c>
      <c r="G47" s="138"/>
      <c r="H47" s="26">
        <f>$A5*H$44</f>
        <v>12</v>
      </c>
      <c r="I47" s="4">
        <f>$A12*I$44</f>
        <v>8.5</v>
      </c>
      <c r="J47" s="138">
        <v>1</v>
      </c>
      <c r="K47" s="26">
        <f>H47*$J47</f>
        <v>12</v>
      </c>
      <c r="L47" s="4">
        <f>I47*$J47</f>
        <v>8.5</v>
      </c>
      <c r="M47" s="6"/>
      <c r="N47" s="9" t="s">
        <v>29</v>
      </c>
      <c r="O47" s="9"/>
      <c r="P47" s="46"/>
      <c r="Q47" s="138"/>
      <c r="R47" s="138">
        <f>$A5*R$44</f>
        <v>108</v>
      </c>
      <c r="S47" s="138">
        <f>S$44</f>
        <v>15</v>
      </c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</row>
    <row r="48" spans="1:39" s="144" customFormat="1" x14ac:dyDescent="0.25">
      <c r="A48" s="138"/>
      <c r="B48" s="105"/>
      <c r="C48" s="46"/>
      <c r="D48" s="136"/>
      <c r="E48" s="77" t="s">
        <v>25</v>
      </c>
      <c r="F48" s="6">
        <f>F$44</f>
        <v>3</v>
      </c>
      <c r="G48" s="138"/>
      <c r="H48" s="26">
        <f>$A6*H$44</f>
        <v>16</v>
      </c>
      <c r="I48" s="4">
        <f>$A13*I$44</f>
        <v>10.5</v>
      </c>
      <c r="J48" s="138">
        <v>1</v>
      </c>
      <c r="K48" s="26">
        <f>H48*$J48</f>
        <v>16</v>
      </c>
      <c r="L48" s="4">
        <f>I48*$J48</f>
        <v>10.5</v>
      </c>
      <c r="M48" s="6"/>
      <c r="N48" s="9" t="s">
        <v>29</v>
      </c>
      <c r="O48" s="9"/>
      <c r="P48" s="46"/>
      <c r="Q48" s="138"/>
      <c r="R48" s="138">
        <f>$A6*R$44</f>
        <v>144</v>
      </c>
      <c r="S48" s="138">
        <f>S$44</f>
        <v>15</v>
      </c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</row>
    <row r="49" spans="1:39" s="144" customFormat="1" x14ac:dyDescent="0.25">
      <c r="A49" s="138"/>
      <c r="B49" s="105"/>
      <c r="C49" s="46"/>
      <c r="D49" s="136"/>
      <c r="E49" s="140" t="s">
        <v>26</v>
      </c>
      <c r="F49" s="6">
        <f>F$44</f>
        <v>3</v>
      </c>
      <c r="G49" s="138"/>
      <c r="H49" s="26">
        <f>$A7*H$44</f>
        <v>20</v>
      </c>
      <c r="I49" s="4">
        <f>$A14*I$44</f>
        <v>12.5</v>
      </c>
      <c r="J49" s="138">
        <v>1</v>
      </c>
      <c r="K49" s="26">
        <f>H49*$J49</f>
        <v>20</v>
      </c>
      <c r="L49" s="4">
        <f>I49*$J49</f>
        <v>12.5</v>
      </c>
      <c r="M49" s="6"/>
      <c r="N49" s="9" t="s">
        <v>29</v>
      </c>
      <c r="O49" s="9"/>
      <c r="P49" s="46"/>
      <c r="Q49" s="138"/>
      <c r="R49" s="138">
        <f>$A7*R$44*$B44</f>
        <v>450</v>
      </c>
      <c r="S49" s="138">
        <f>S$44*$B45</f>
        <v>45</v>
      </c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</row>
    <row r="50" spans="1:39" s="3" customFormat="1" ht="15.75" customHeight="1" thickBot="1" x14ac:dyDescent="0.3">
      <c r="A50" s="6"/>
      <c r="B50" s="11"/>
      <c r="C50" s="47"/>
      <c r="D50" s="137"/>
      <c r="E50" s="143" t="s">
        <v>162</v>
      </c>
      <c r="F50" s="7">
        <f>F$44</f>
        <v>3</v>
      </c>
      <c r="G50" s="2"/>
      <c r="H50" s="27">
        <f>$A8*H$44</f>
        <v>50</v>
      </c>
      <c r="I50" s="5">
        <f>$A15*I$44</f>
        <v>25</v>
      </c>
      <c r="J50" s="2">
        <v>1</v>
      </c>
      <c r="K50" s="27">
        <f>H50*$J50</f>
        <v>50</v>
      </c>
      <c r="L50" s="5">
        <f>I50*$J50</f>
        <v>25</v>
      </c>
      <c r="M50" s="7"/>
      <c r="N50" s="10" t="s">
        <v>29</v>
      </c>
      <c r="O50" s="10"/>
      <c r="P50" s="47"/>
      <c r="Q50" s="2"/>
      <c r="R50" s="2">
        <f>$A8*R$44*$B44</f>
        <v>1125</v>
      </c>
      <c r="S50" s="2">
        <f>S$44*$B45*$C44</f>
        <v>135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s="144" customFormat="1" ht="15.75" customHeight="1" x14ac:dyDescent="0.25">
      <c r="A51" s="138"/>
      <c r="B51" s="105">
        <f>1/10</f>
        <v>0.1</v>
      </c>
      <c r="C51" s="46" t="s">
        <v>45</v>
      </c>
      <c r="D51" s="135" t="s">
        <v>58</v>
      </c>
      <c r="E51" s="145" t="s">
        <v>21</v>
      </c>
      <c r="F51" s="40">
        <v>1.25</v>
      </c>
      <c r="G51" s="138"/>
      <c r="H51" s="26">
        <v>10</v>
      </c>
      <c r="I51" s="4">
        <v>15</v>
      </c>
      <c r="J51" s="138">
        <v>1</v>
      </c>
      <c r="K51" s="26">
        <f>H51*$J51</f>
        <v>10</v>
      </c>
      <c r="L51" s="4">
        <f>I51*$J51</f>
        <v>15</v>
      </c>
      <c r="M51" s="6"/>
      <c r="N51" s="9"/>
      <c r="O51" s="9" t="s">
        <v>28</v>
      </c>
      <c r="P51" s="46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</row>
    <row r="52" spans="1:39" s="144" customFormat="1" x14ac:dyDescent="0.25">
      <c r="A52" s="138"/>
      <c r="B52" s="105"/>
      <c r="C52" s="46"/>
      <c r="D52" s="136"/>
      <c r="E52" s="75" t="s">
        <v>22</v>
      </c>
      <c r="F52" s="40">
        <f>F$51</f>
        <v>1.25</v>
      </c>
      <c r="G52" s="138"/>
      <c r="H52" s="26">
        <f>$A3*H$51</f>
        <v>13</v>
      </c>
      <c r="I52" s="4">
        <f>$A10*I$51</f>
        <v>18</v>
      </c>
      <c r="J52" s="138">
        <v>1</v>
      </c>
      <c r="K52" s="26">
        <f>H52*$J52</f>
        <v>13</v>
      </c>
      <c r="L52" s="4">
        <f>I52*$J52</f>
        <v>18</v>
      </c>
      <c r="M52" s="6"/>
      <c r="N52" s="9"/>
      <c r="O52" s="9" t="s">
        <v>28</v>
      </c>
      <c r="P52" s="46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</row>
    <row r="53" spans="1:39" s="144" customFormat="1" x14ac:dyDescent="0.25">
      <c r="A53" s="138"/>
      <c r="B53" s="105"/>
      <c r="C53" s="46"/>
      <c r="D53" s="136"/>
      <c r="E53" s="79" t="s">
        <v>23</v>
      </c>
      <c r="F53" s="40">
        <f>F$51</f>
        <v>1.25</v>
      </c>
      <c r="G53" s="138"/>
      <c r="H53" s="26">
        <f>$A4*H$51</f>
        <v>18</v>
      </c>
      <c r="I53" s="4">
        <f>$A11*I$51</f>
        <v>21</v>
      </c>
      <c r="J53" s="138">
        <v>1</v>
      </c>
      <c r="K53" s="26">
        <f>H53*$J53</f>
        <v>18</v>
      </c>
      <c r="L53" s="4">
        <f>I53*$J53</f>
        <v>21</v>
      </c>
      <c r="M53" s="6"/>
      <c r="N53" s="9"/>
      <c r="O53" s="9" t="s">
        <v>28</v>
      </c>
      <c r="P53" s="46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</row>
    <row r="54" spans="1:39" s="144" customFormat="1" x14ac:dyDescent="0.25">
      <c r="A54" s="138"/>
      <c r="B54" s="105"/>
      <c r="C54" s="46"/>
      <c r="D54" s="136"/>
      <c r="E54" s="76" t="s">
        <v>24</v>
      </c>
      <c r="F54" s="40">
        <f>F$51</f>
        <v>1.25</v>
      </c>
      <c r="G54" s="138"/>
      <c r="H54" s="26">
        <f>$A5*H$51</f>
        <v>24</v>
      </c>
      <c r="I54" s="4">
        <f>$A12*I$51</f>
        <v>25.5</v>
      </c>
      <c r="J54" s="138">
        <v>1</v>
      </c>
      <c r="K54" s="26">
        <f>H54*$J54</f>
        <v>24</v>
      </c>
      <c r="L54" s="4">
        <f>I54*$J54</f>
        <v>25.5</v>
      </c>
      <c r="M54" s="6"/>
      <c r="N54" s="9"/>
      <c r="O54" s="9" t="s">
        <v>28</v>
      </c>
      <c r="P54" s="46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</row>
    <row r="55" spans="1:39" s="144" customFormat="1" x14ac:dyDescent="0.25">
      <c r="A55" s="138"/>
      <c r="B55" s="105"/>
      <c r="C55" s="46"/>
      <c r="D55" s="136"/>
      <c r="E55" s="77" t="s">
        <v>25</v>
      </c>
      <c r="F55" s="40">
        <f>F$51</f>
        <v>1.25</v>
      </c>
      <c r="G55" s="138"/>
      <c r="H55" s="26">
        <f>$A6*H$51</f>
        <v>32</v>
      </c>
      <c r="I55" s="4">
        <f>$A13*I$51</f>
        <v>31.5</v>
      </c>
      <c r="J55" s="138">
        <v>1</v>
      </c>
      <c r="K55" s="26">
        <f>H55*$J55</f>
        <v>32</v>
      </c>
      <c r="L55" s="4">
        <f>I55*$J55</f>
        <v>31.5</v>
      </c>
      <c r="M55" s="6"/>
      <c r="N55" s="9"/>
      <c r="O55" s="9" t="s">
        <v>28</v>
      </c>
      <c r="P55" s="46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</row>
    <row r="56" spans="1:39" s="144" customFormat="1" x14ac:dyDescent="0.25">
      <c r="A56" s="138"/>
      <c r="B56" s="105"/>
      <c r="C56" s="46"/>
      <c r="D56" s="136"/>
      <c r="E56" s="140" t="s">
        <v>26</v>
      </c>
      <c r="F56" s="40">
        <f>F$51*$B51</f>
        <v>0.125</v>
      </c>
      <c r="G56" s="138"/>
      <c r="H56" s="26">
        <f>$A7*H$51</f>
        <v>40</v>
      </c>
      <c r="I56" s="4">
        <f>$A14*I$51</f>
        <v>37.5</v>
      </c>
      <c r="J56" s="138">
        <v>1</v>
      </c>
      <c r="K56" s="26">
        <f>H56*$J56</f>
        <v>40</v>
      </c>
      <c r="L56" s="4">
        <f>I56*$J56</f>
        <v>37.5</v>
      </c>
      <c r="M56" s="6"/>
      <c r="N56" s="9"/>
      <c r="O56" s="9" t="s">
        <v>28</v>
      </c>
      <c r="P56" s="46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</row>
    <row r="57" spans="1:39" s="3" customFormat="1" ht="15.75" customHeight="1" thickBot="1" x14ac:dyDescent="0.3">
      <c r="A57" s="6"/>
      <c r="B57" s="11"/>
      <c r="C57" s="47"/>
      <c r="D57" s="137"/>
      <c r="E57" s="143" t="s">
        <v>162</v>
      </c>
      <c r="F57" s="41">
        <f>F$51*$B51</f>
        <v>0.125</v>
      </c>
      <c r="G57" s="2"/>
      <c r="H57" s="27">
        <f>$A8*H$51</f>
        <v>100</v>
      </c>
      <c r="I57" s="5">
        <f>$A15*I$51</f>
        <v>75</v>
      </c>
      <c r="J57" s="2">
        <v>1</v>
      </c>
      <c r="K57" s="27">
        <f>H57*$J57</f>
        <v>100</v>
      </c>
      <c r="L57" s="5">
        <f>I57*$J57</f>
        <v>75</v>
      </c>
      <c r="M57" s="7"/>
      <c r="N57" s="10"/>
      <c r="O57" s="10" t="s">
        <v>28</v>
      </c>
      <c r="P57" s="47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s="144" customFormat="1" ht="15.75" customHeight="1" x14ac:dyDescent="0.25">
      <c r="A58" s="138"/>
      <c r="B58" s="105"/>
      <c r="C58" s="46" t="s">
        <v>45</v>
      </c>
      <c r="D58" s="135" t="s">
        <v>59</v>
      </c>
      <c r="E58" s="159" t="s">
        <v>21</v>
      </c>
      <c r="F58" s="23">
        <v>1</v>
      </c>
      <c r="G58" s="150">
        <v>0.5</v>
      </c>
      <c r="H58" s="29">
        <v>25</v>
      </c>
      <c r="I58" s="35">
        <v>2</v>
      </c>
      <c r="J58" s="150">
        <v>1</v>
      </c>
      <c r="K58" s="29">
        <f>H58*$J58</f>
        <v>25</v>
      </c>
      <c r="L58" s="35">
        <f>I58*$J58</f>
        <v>2</v>
      </c>
      <c r="M58" s="6"/>
      <c r="N58" s="25"/>
      <c r="O58" s="25" t="s">
        <v>28</v>
      </c>
      <c r="P58" s="46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38"/>
      <c r="AJ58" s="138"/>
      <c r="AK58" s="138"/>
      <c r="AL58" s="138"/>
      <c r="AM58" s="138"/>
    </row>
    <row r="59" spans="1:39" s="144" customFormat="1" x14ac:dyDescent="0.25">
      <c r="A59" s="138"/>
      <c r="B59" s="105"/>
      <c r="C59" s="46"/>
      <c r="D59" s="136"/>
      <c r="E59" s="75" t="s">
        <v>22</v>
      </c>
      <c r="F59" s="6">
        <f>F$58</f>
        <v>1</v>
      </c>
      <c r="G59" s="138">
        <f>G$58</f>
        <v>0.5</v>
      </c>
      <c r="H59" s="26">
        <f>$A3*H$58</f>
        <v>32.5</v>
      </c>
      <c r="I59" s="4">
        <f>$A10*I$58</f>
        <v>2.4</v>
      </c>
      <c r="J59" s="138">
        <v>1</v>
      </c>
      <c r="K59" s="26">
        <f>H59*$J59</f>
        <v>32.5</v>
      </c>
      <c r="L59" s="4">
        <f>I59*$J59</f>
        <v>2.4</v>
      </c>
      <c r="M59" s="6"/>
      <c r="N59" s="9"/>
      <c r="O59" s="9" t="s">
        <v>28</v>
      </c>
      <c r="P59" s="46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</row>
    <row r="60" spans="1:39" s="144" customFormat="1" x14ac:dyDescent="0.25">
      <c r="A60" s="138"/>
      <c r="B60" s="105"/>
      <c r="C60" s="46"/>
      <c r="D60" s="136"/>
      <c r="E60" s="79" t="s">
        <v>23</v>
      </c>
      <c r="F60" s="6">
        <f>F$58</f>
        <v>1</v>
      </c>
      <c r="G60" s="138">
        <f>G$58</f>
        <v>0.5</v>
      </c>
      <c r="H60" s="26">
        <f>$A4*H$58</f>
        <v>45</v>
      </c>
      <c r="I60" s="4">
        <f>$A11*I$58</f>
        <v>2.8</v>
      </c>
      <c r="J60" s="138">
        <v>1</v>
      </c>
      <c r="K60" s="26">
        <f>H60*$J60</f>
        <v>45</v>
      </c>
      <c r="L60" s="4">
        <f>I60*$J60</f>
        <v>2.8</v>
      </c>
      <c r="M60" s="6"/>
      <c r="N60" s="9"/>
      <c r="O60" s="9" t="s">
        <v>28</v>
      </c>
      <c r="P60" s="46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</row>
    <row r="61" spans="1:39" s="144" customFormat="1" x14ac:dyDescent="0.25">
      <c r="A61" s="138"/>
      <c r="B61" s="105"/>
      <c r="C61" s="46"/>
      <c r="D61" s="136"/>
      <c r="E61" s="76" t="s">
        <v>24</v>
      </c>
      <c r="F61" s="6">
        <f>F$58</f>
        <v>1</v>
      </c>
      <c r="G61" s="138">
        <f>G$58</f>
        <v>0.5</v>
      </c>
      <c r="H61" s="26">
        <f>$A5*H$58</f>
        <v>60</v>
      </c>
      <c r="I61" s="4">
        <f>$A12*I$58</f>
        <v>3.4</v>
      </c>
      <c r="J61" s="138">
        <v>1</v>
      </c>
      <c r="K61" s="26">
        <f>H61*$J61</f>
        <v>60</v>
      </c>
      <c r="L61" s="4">
        <f>I61*$J61</f>
        <v>3.4</v>
      </c>
      <c r="M61" s="6"/>
      <c r="N61" s="9"/>
      <c r="O61" s="9" t="s">
        <v>28</v>
      </c>
      <c r="P61" s="46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</row>
    <row r="62" spans="1:39" s="144" customFormat="1" x14ac:dyDescent="0.25">
      <c r="A62" s="138"/>
      <c r="B62" s="105"/>
      <c r="C62" s="46"/>
      <c r="D62" s="136"/>
      <c r="E62" s="77" t="s">
        <v>25</v>
      </c>
      <c r="F62" s="6">
        <f>F$58</f>
        <v>1</v>
      </c>
      <c r="G62" s="138">
        <f>G$58</f>
        <v>0.5</v>
      </c>
      <c r="H62" s="26">
        <f>$A6*H$58</f>
        <v>80</v>
      </c>
      <c r="I62" s="4">
        <f>$A13*I$58</f>
        <v>4.2</v>
      </c>
      <c r="J62" s="138">
        <v>1</v>
      </c>
      <c r="K62" s="26">
        <f>H62*$J62</f>
        <v>80</v>
      </c>
      <c r="L62" s="4">
        <f>I62*$J62</f>
        <v>4.2</v>
      </c>
      <c r="M62" s="6"/>
      <c r="N62" s="9"/>
      <c r="O62" s="9" t="s">
        <v>28</v>
      </c>
      <c r="P62" s="46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</row>
    <row r="63" spans="1:39" s="144" customFormat="1" x14ac:dyDescent="0.25">
      <c r="A63" s="138"/>
      <c r="B63" s="105"/>
      <c r="C63" s="46"/>
      <c r="D63" s="136"/>
      <c r="E63" s="140" t="s">
        <v>26</v>
      </c>
      <c r="F63" s="6">
        <f>F$58</f>
        <v>1</v>
      </c>
      <c r="G63" s="138">
        <f>G$58</f>
        <v>0.5</v>
      </c>
      <c r="H63" s="26">
        <f>$A7*H$58</f>
        <v>100</v>
      </c>
      <c r="I63" s="4">
        <f>$A14*I$58</f>
        <v>5</v>
      </c>
      <c r="J63" s="138">
        <v>1</v>
      </c>
      <c r="K63" s="26">
        <f>H63*$J63</f>
        <v>100</v>
      </c>
      <c r="L63" s="4">
        <f>I63*$J63</f>
        <v>5</v>
      </c>
      <c r="M63" s="6"/>
      <c r="N63" s="9"/>
      <c r="O63" s="9" t="s">
        <v>28</v>
      </c>
      <c r="P63" s="46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</row>
    <row r="64" spans="1:39" s="3" customFormat="1" ht="15.75" customHeight="1" thickBot="1" x14ac:dyDescent="0.3">
      <c r="A64" s="6"/>
      <c r="B64" s="11"/>
      <c r="C64" s="47"/>
      <c r="D64" s="137"/>
      <c r="E64" s="143" t="s">
        <v>162</v>
      </c>
      <c r="F64" s="7">
        <f>F$58</f>
        <v>1</v>
      </c>
      <c r="G64" s="2">
        <f>G$58</f>
        <v>0.5</v>
      </c>
      <c r="H64" s="27">
        <f>$A8*H$58</f>
        <v>250</v>
      </c>
      <c r="I64" s="5">
        <f>$A15*I$58</f>
        <v>10</v>
      </c>
      <c r="J64" s="2">
        <v>1</v>
      </c>
      <c r="K64" s="27">
        <f>H64*$J64</f>
        <v>250</v>
      </c>
      <c r="L64" s="5">
        <f>I64*$J64</f>
        <v>10</v>
      </c>
      <c r="M64" s="7"/>
      <c r="N64" s="10"/>
      <c r="O64" s="10" t="s">
        <v>28</v>
      </c>
      <c r="P64" s="47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 s="144" customFormat="1" ht="15.75" customHeight="1" x14ac:dyDescent="0.25">
      <c r="A65" s="138"/>
      <c r="B65" s="105">
        <v>2</v>
      </c>
      <c r="C65" s="46" t="s">
        <v>45</v>
      </c>
      <c r="D65" s="135" t="s">
        <v>93</v>
      </c>
      <c r="E65" s="145" t="s">
        <v>21</v>
      </c>
      <c r="F65" s="6">
        <v>1</v>
      </c>
      <c r="G65" s="138">
        <v>0.5</v>
      </c>
      <c r="H65" s="26">
        <v>3</v>
      </c>
      <c r="I65" s="4">
        <v>20</v>
      </c>
      <c r="J65" s="138">
        <v>1</v>
      </c>
      <c r="K65" s="26">
        <f>H65*$J65</f>
        <v>3</v>
      </c>
      <c r="L65" s="4">
        <f>I65*$J65</f>
        <v>20</v>
      </c>
      <c r="M65" s="6"/>
      <c r="N65" s="9" t="s">
        <v>29</v>
      </c>
      <c r="O65" s="9" t="s">
        <v>28</v>
      </c>
      <c r="P65" s="46"/>
      <c r="Q65" s="138"/>
      <c r="R65" s="138">
        <v>11</v>
      </c>
      <c r="S65" s="138">
        <v>15</v>
      </c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138"/>
    </row>
    <row r="66" spans="1:39" s="144" customFormat="1" x14ac:dyDescent="0.25">
      <c r="A66" s="138"/>
      <c r="B66" s="105"/>
      <c r="C66" s="46"/>
      <c r="D66" s="136"/>
      <c r="E66" s="75" t="s">
        <v>22</v>
      </c>
      <c r="F66" s="6">
        <f>F$65</f>
        <v>1</v>
      </c>
      <c r="G66" s="138">
        <f>G$65</f>
        <v>0.5</v>
      </c>
      <c r="H66" s="26">
        <f>$A3*H$65</f>
        <v>3.9000000000000004</v>
      </c>
      <c r="I66" s="4">
        <f>$A10*I$65</f>
        <v>24</v>
      </c>
      <c r="J66" s="138">
        <v>1</v>
      </c>
      <c r="K66" s="26">
        <f>H66*$J66</f>
        <v>3.9000000000000004</v>
      </c>
      <c r="L66" s="4">
        <f>I66*$J66</f>
        <v>24</v>
      </c>
      <c r="M66" s="6"/>
      <c r="N66" s="9" t="s">
        <v>29</v>
      </c>
      <c r="O66" s="9" t="s">
        <v>28</v>
      </c>
      <c r="P66" s="46"/>
      <c r="Q66" s="138"/>
      <c r="R66" s="138">
        <f>$A3*R$65</f>
        <v>14.3</v>
      </c>
      <c r="S66" s="138">
        <f>S$65</f>
        <v>15</v>
      </c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</row>
    <row r="67" spans="1:39" s="144" customFormat="1" x14ac:dyDescent="0.25">
      <c r="A67" s="138"/>
      <c r="B67" s="105"/>
      <c r="C67" s="46"/>
      <c r="D67" s="136"/>
      <c r="E67" s="79" t="s">
        <v>23</v>
      </c>
      <c r="F67" s="6">
        <f>F$65</f>
        <v>1</v>
      </c>
      <c r="G67" s="138">
        <f>G$65</f>
        <v>0.5</v>
      </c>
      <c r="H67" s="26">
        <f>$A4*H$65</f>
        <v>5.4</v>
      </c>
      <c r="I67" s="4">
        <f>$A11*I$65</f>
        <v>28</v>
      </c>
      <c r="J67" s="138">
        <v>1</v>
      </c>
      <c r="K67" s="26">
        <f>H67*$J67</f>
        <v>5.4</v>
      </c>
      <c r="L67" s="4">
        <f>I67*$J67</f>
        <v>28</v>
      </c>
      <c r="M67" s="6"/>
      <c r="N67" s="9" t="s">
        <v>29</v>
      </c>
      <c r="O67" s="9" t="s">
        <v>28</v>
      </c>
      <c r="P67" s="46"/>
      <c r="Q67" s="138"/>
      <c r="R67" s="138">
        <f>$A4*R$65</f>
        <v>19.8</v>
      </c>
      <c r="S67" s="138">
        <f>S$65</f>
        <v>15</v>
      </c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138"/>
    </row>
    <row r="68" spans="1:39" s="144" customFormat="1" x14ac:dyDescent="0.25">
      <c r="A68" s="138"/>
      <c r="B68" s="105"/>
      <c r="C68" s="46"/>
      <c r="D68" s="136"/>
      <c r="E68" s="76" t="s">
        <v>24</v>
      </c>
      <c r="F68" s="6">
        <f>F$65</f>
        <v>1</v>
      </c>
      <c r="G68" s="138">
        <f>G$65</f>
        <v>0.5</v>
      </c>
      <c r="H68" s="26">
        <f>$A5*H$65</f>
        <v>7.1999999999999993</v>
      </c>
      <c r="I68" s="4">
        <f>$A12*I$65</f>
        <v>34</v>
      </c>
      <c r="J68" s="138">
        <v>1</v>
      </c>
      <c r="K68" s="26">
        <f>H68*$J68</f>
        <v>7.1999999999999993</v>
      </c>
      <c r="L68" s="4">
        <f>I68*$J68</f>
        <v>34</v>
      </c>
      <c r="M68" s="6"/>
      <c r="N68" s="9" t="s">
        <v>29</v>
      </c>
      <c r="O68" s="9" t="s">
        <v>28</v>
      </c>
      <c r="P68" s="46"/>
      <c r="Q68" s="138"/>
      <c r="R68" s="138">
        <f>$A5*R$65</f>
        <v>26.4</v>
      </c>
      <c r="S68" s="138">
        <f>S$65</f>
        <v>15</v>
      </c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</row>
    <row r="69" spans="1:39" s="144" customFormat="1" x14ac:dyDescent="0.25">
      <c r="A69" s="138"/>
      <c r="B69" s="105"/>
      <c r="C69" s="46"/>
      <c r="D69" s="136"/>
      <c r="E69" s="77" t="s">
        <v>25</v>
      </c>
      <c r="F69" s="6">
        <f>F$65</f>
        <v>1</v>
      </c>
      <c r="G69" s="138">
        <f>G$65</f>
        <v>0.5</v>
      </c>
      <c r="H69" s="26">
        <f>$A6*H$65</f>
        <v>9.6000000000000014</v>
      </c>
      <c r="I69" s="4">
        <f>$A13*I$65</f>
        <v>42</v>
      </c>
      <c r="J69" s="138">
        <v>1</v>
      </c>
      <c r="K69" s="26">
        <f>H69*$J69</f>
        <v>9.6000000000000014</v>
      </c>
      <c r="L69" s="4">
        <f>I69*$J69</f>
        <v>42</v>
      </c>
      <c r="M69" s="6"/>
      <c r="N69" s="9" t="s">
        <v>29</v>
      </c>
      <c r="O69" s="9" t="s">
        <v>28</v>
      </c>
      <c r="P69" s="46"/>
      <c r="Q69" s="138"/>
      <c r="R69" s="138">
        <f>$A6*R$65</f>
        <v>35.200000000000003</v>
      </c>
      <c r="S69" s="138">
        <f>S$65</f>
        <v>15</v>
      </c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138"/>
    </row>
    <row r="70" spans="1:39" s="144" customFormat="1" x14ac:dyDescent="0.25">
      <c r="A70" s="138"/>
      <c r="B70" s="105"/>
      <c r="C70" s="46"/>
      <c r="D70" s="136"/>
      <c r="E70" s="140" t="s">
        <v>26</v>
      </c>
      <c r="F70" s="6">
        <f>F$65</f>
        <v>1</v>
      </c>
      <c r="G70" s="138">
        <f>G$65</f>
        <v>0.5</v>
      </c>
      <c r="H70" s="26">
        <f>$A7*H$65</f>
        <v>12</v>
      </c>
      <c r="I70" s="4">
        <f>$A14*I$65</f>
        <v>50</v>
      </c>
      <c r="J70" s="138">
        <v>1</v>
      </c>
      <c r="K70" s="26">
        <f>H70*$J70</f>
        <v>12</v>
      </c>
      <c r="L70" s="4">
        <f>I70*$J70</f>
        <v>50</v>
      </c>
      <c r="M70" s="6"/>
      <c r="N70" s="9" t="s">
        <v>29</v>
      </c>
      <c r="O70" s="9" t="s">
        <v>28</v>
      </c>
      <c r="P70" s="46"/>
      <c r="Q70" s="138"/>
      <c r="R70" s="138">
        <f>$A7*R$65*B$65</f>
        <v>88</v>
      </c>
      <c r="S70" s="138">
        <f>S$65</f>
        <v>15</v>
      </c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</row>
    <row r="71" spans="1:39" s="3" customFormat="1" ht="15.75" customHeight="1" thickBot="1" x14ac:dyDescent="0.3">
      <c r="A71" s="6"/>
      <c r="B71" s="11"/>
      <c r="C71" s="47"/>
      <c r="D71" s="137"/>
      <c r="E71" s="143" t="s">
        <v>162</v>
      </c>
      <c r="F71" s="7">
        <f>F$65</f>
        <v>1</v>
      </c>
      <c r="G71" s="2">
        <f>G$65</f>
        <v>0.5</v>
      </c>
      <c r="H71" s="27">
        <f>$A8*H$65</f>
        <v>30</v>
      </c>
      <c r="I71" s="5">
        <f>$A15*I$65</f>
        <v>100</v>
      </c>
      <c r="J71" s="2">
        <v>1</v>
      </c>
      <c r="K71" s="27">
        <f>H71*$J71</f>
        <v>30</v>
      </c>
      <c r="L71" s="5">
        <f>I71*$J71</f>
        <v>100</v>
      </c>
      <c r="M71" s="7"/>
      <c r="N71" s="10" t="s">
        <v>29</v>
      </c>
      <c r="O71" s="10" t="s">
        <v>28</v>
      </c>
      <c r="P71" s="47"/>
      <c r="Q71" s="2"/>
      <c r="R71" s="2">
        <f>$A8*R$65*B$65</f>
        <v>220</v>
      </c>
      <c r="S71" s="2">
        <f>S$65</f>
        <v>15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 s="144" customFormat="1" ht="15.75" customHeight="1" x14ac:dyDescent="0.25">
      <c r="A72" s="138"/>
      <c r="B72" s="105">
        <v>2</v>
      </c>
      <c r="C72" s="46" t="s">
        <v>45</v>
      </c>
      <c r="D72" s="135" t="s">
        <v>60</v>
      </c>
      <c r="E72" s="145" t="s">
        <v>21</v>
      </c>
      <c r="F72" s="6">
        <v>1</v>
      </c>
      <c r="G72" s="138"/>
      <c r="H72" s="26">
        <v>5</v>
      </c>
      <c r="I72" s="4">
        <v>15</v>
      </c>
      <c r="J72" s="138">
        <v>1</v>
      </c>
      <c r="K72" s="26">
        <f>H72*$J72</f>
        <v>5</v>
      </c>
      <c r="L72" s="4">
        <f>I72*$J72</f>
        <v>15</v>
      </c>
      <c r="M72" s="6" t="s">
        <v>28</v>
      </c>
      <c r="N72" s="9" t="s">
        <v>28</v>
      </c>
      <c r="O72" s="9"/>
      <c r="P72" s="46"/>
      <c r="Q72" s="138"/>
      <c r="R72" s="138"/>
      <c r="S72" s="138"/>
      <c r="T72" s="138">
        <v>25</v>
      </c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</row>
    <row r="73" spans="1:39" s="144" customFormat="1" x14ac:dyDescent="0.25">
      <c r="A73" s="138"/>
      <c r="B73" s="105"/>
      <c r="C73" s="46"/>
      <c r="D73" s="136"/>
      <c r="E73" s="75" t="s">
        <v>22</v>
      </c>
      <c r="F73" s="6">
        <f>F$72</f>
        <v>1</v>
      </c>
      <c r="G73" s="138"/>
      <c r="H73" s="26">
        <f>$A10*H$72</f>
        <v>6</v>
      </c>
      <c r="I73" s="4">
        <f>$A3*I$72</f>
        <v>19.5</v>
      </c>
      <c r="J73" s="138">
        <v>1</v>
      </c>
      <c r="K73" s="26">
        <f>H73*$J73</f>
        <v>6</v>
      </c>
      <c r="L73" s="4">
        <f>I73*$J73</f>
        <v>19.5</v>
      </c>
      <c r="M73" s="6" t="s">
        <v>28</v>
      </c>
      <c r="N73" s="9" t="s">
        <v>28</v>
      </c>
      <c r="O73" s="9"/>
      <c r="P73" s="46"/>
      <c r="Q73" s="138"/>
      <c r="R73" s="138"/>
      <c r="S73" s="138"/>
      <c r="T73" s="138">
        <f>$A3*T$72</f>
        <v>32.5</v>
      </c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</row>
    <row r="74" spans="1:39" s="144" customFormat="1" x14ac:dyDescent="0.25">
      <c r="A74" s="138"/>
      <c r="B74" s="105"/>
      <c r="C74" s="46"/>
      <c r="D74" s="136"/>
      <c r="E74" s="79" t="s">
        <v>23</v>
      </c>
      <c r="F74" s="6">
        <f>F$72</f>
        <v>1</v>
      </c>
      <c r="G74" s="138"/>
      <c r="H74" s="26">
        <f>$A11*H$72</f>
        <v>7</v>
      </c>
      <c r="I74" s="4">
        <f>$A4*I$72</f>
        <v>27</v>
      </c>
      <c r="J74" s="138">
        <v>1</v>
      </c>
      <c r="K74" s="26">
        <f>H74*$J74</f>
        <v>7</v>
      </c>
      <c r="L74" s="4">
        <f>I74*$J74</f>
        <v>27</v>
      </c>
      <c r="M74" s="6" t="s">
        <v>28</v>
      </c>
      <c r="N74" s="9" t="s">
        <v>28</v>
      </c>
      <c r="O74" s="9"/>
      <c r="P74" s="46"/>
      <c r="Q74" s="138"/>
      <c r="R74" s="138"/>
      <c r="S74" s="138"/>
      <c r="T74" s="138">
        <f>$A4*T$72</f>
        <v>45</v>
      </c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</row>
    <row r="75" spans="1:39" s="144" customFormat="1" x14ac:dyDescent="0.25">
      <c r="A75" s="138"/>
      <c r="B75" s="105"/>
      <c r="C75" s="46"/>
      <c r="D75" s="136"/>
      <c r="E75" s="76" t="s">
        <v>24</v>
      </c>
      <c r="F75" s="6">
        <f>F$72</f>
        <v>1</v>
      </c>
      <c r="G75" s="138"/>
      <c r="H75" s="26">
        <f>$A12*H$72</f>
        <v>8.5</v>
      </c>
      <c r="I75" s="4">
        <f>$A5*I$72</f>
        <v>36</v>
      </c>
      <c r="J75" s="138">
        <v>1</v>
      </c>
      <c r="K75" s="26">
        <f>H75*$J75</f>
        <v>8.5</v>
      </c>
      <c r="L75" s="4">
        <f>I75*$J75</f>
        <v>36</v>
      </c>
      <c r="M75" s="6" t="s">
        <v>28</v>
      </c>
      <c r="N75" s="9" t="s">
        <v>28</v>
      </c>
      <c r="O75" s="9"/>
      <c r="P75" s="46"/>
      <c r="Q75" s="138"/>
      <c r="R75" s="138"/>
      <c r="S75" s="138"/>
      <c r="T75" s="138">
        <f>$A5*T$72</f>
        <v>60</v>
      </c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</row>
    <row r="76" spans="1:39" s="144" customFormat="1" x14ac:dyDescent="0.25">
      <c r="A76" s="138"/>
      <c r="B76" s="105"/>
      <c r="C76" s="46"/>
      <c r="D76" s="136"/>
      <c r="E76" s="77" t="s">
        <v>25</v>
      </c>
      <c r="F76" s="6">
        <f>F$72</f>
        <v>1</v>
      </c>
      <c r="G76" s="138"/>
      <c r="H76" s="26">
        <f>$A13*H$72</f>
        <v>10.5</v>
      </c>
      <c r="I76" s="4">
        <f>$A6*I$72</f>
        <v>48</v>
      </c>
      <c r="J76" s="138">
        <v>1</v>
      </c>
      <c r="K76" s="26">
        <f>H76*$J76</f>
        <v>10.5</v>
      </c>
      <c r="L76" s="4">
        <f>I76*$J76</f>
        <v>48</v>
      </c>
      <c r="M76" s="6" t="s">
        <v>28</v>
      </c>
      <c r="N76" s="9" t="s">
        <v>28</v>
      </c>
      <c r="O76" s="9"/>
      <c r="P76" s="46"/>
      <c r="Q76" s="138"/>
      <c r="R76" s="138"/>
      <c r="S76" s="138"/>
      <c r="T76" s="138">
        <f>$A6*T$72</f>
        <v>80</v>
      </c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</row>
    <row r="77" spans="1:39" s="144" customFormat="1" x14ac:dyDescent="0.25">
      <c r="A77" s="138"/>
      <c r="B77" s="105"/>
      <c r="C77" s="46"/>
      <c r="D77" s="136"/>
      <c r="E77" s="140" t="s">
        <v>26</v>
      </c>
      <c r="F77" s="6">
        <f>F$72</f>
        <v>1</v>
      </c>
      <c r="G77" s="138"/>
      <c r="H77" s="26">
        <f>$A14*H$72</f>
        <v>12.5</v>
      </c>
      <c r="I77" s="4">
        <f>$A7*I$72</f>
        <v>60</v>
      </c>
      <c r="J77" s="138">
        <v>1</v>
      </c>
      <c r="K77" s="26">
        <f>H77*$J77</f>
        <v>12.5</v>
      </c>
      <c r="L77" s="4">
        <f>I77*$J77</f>
        <v>60</v>
      </c>
      <c r="M77" s="6" t="s">
        <v>28</v>
      </c>
      <c r="N77" s="9" t="s">
        <v>28</v>
      </c>
      <c r="O77" s="9"/>
      <c r="P77" s="46"/>
      <c r="Q77" s="138"/>
      <c r="R77" s="138"/>
      <c r="S77" s="138"/>
      <c r="T77" s="138">
        <f>$A7*T$72*$B72</f>
        <v>200</v>
      </c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</row>
    <row r="78" spans="1:39" s="3" customFormat="1" ht="15.75" customHeight="1" thickBot="1" x14ac:dyDescent="0.3">
      <c r="A78" s="6"/>
      <c r="B78" s="11"/>
      <c r="C78" s="47"/>
      <c r="D78" s="137"/>
      <c r="E78" s="143" t="s">
        <v>162</v>
      </c>
      <c r="F78" s="7">
        <f>F$72</f>
        <v>1</v>
      </c>
      <c r="G78" s="2"/>
      <c r="H78" s="27">
        <f>$A15*H$72</f>
        <v>25</v>
      </c>
      <c r="I78" s="5">
        <f>$A8*I$72</f>
        <v>150</v>
      </c>
      <c r="J78" s="2">
        <v>1</v>
      </c>
      <c r="K78" s="27">
        <f>H78*$J78</f>
        <v>25</v>
      </c>
      <c r="L78" s="5">
        <f>I78*$J78</f>
        <v>150</v>
      </c>
      <c r="M78" s="7" t="s">
        <v>28</v>
      </c>
      <c r="N78" s="10" t="s">
        <v>28</v>
      </c>
      <c r="O78" s="10"/>
      <c r="P78" s="47"/>
      <c r="Q78" s="2"/>
      <c r="R78" s="2"/>
      <c r="S78" s="2"/>
      <c r="T78" s="2">
        <f>$A8*T$72*$B72</f>
        <v>500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s="144" customFormat="1" ht="15.75" customHeight="1" x14ac:dyDescent="0.25">
      <c r="A79" s="6"/>
      <c r="B79" s="105">
        <v>2</v>
      </c>
      <c r="C79" s="46" t="s">
        <v>45</v>
      </c>
      <c r="D79" s="135" t="s">
        <v>61</v>
      </c>
      <c r="E79" s="145" t="s">
        <v>21</v>
      </c>
      <c r="F79" s="6">
        <v>0.8</v>
      </c>
      <c r="G79" s="138"/>
      <c r="H79" s="26">
        <v>8</v>
      </c>
      <c r="I79" s="4">
        <v>5</v>
      </c>
      <c r="J79" s="138">
        <v>1</v>
      </c>
      <c r="K79" s="26">
        <f>H79*$J79</f>
        <v>8</v>
      </c>
      <c r="L79" s="4">
        <f>I79*$J79</f>
        <v>5</v>
      </c>
      <c r="M79" s="6" t="s">
        <v>28</v>
      </c>
      <c r="N79" s="9" t="s">
        <v>28</v>
      </c>
      <c r="O79" s="9"/>
      <c r="P79" s="46"/>
      <c r="Q79" s="138"/>
      <c r="R79" s="138"/>
      <c r="S79" s="138"/>
      <c r="T79" s="138"/>
      <c r="U79" s="138">
        <v>0.15</v>
      </c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</row>
    <row r="80" spans="1:39" s="144" customFormat="1" x14ac:dyDescent="0.25">
      <c r="A80" s="138"/>
      <c r="B80" s="105">
        <f>5/4</f>
        <v>1.25</v>
      </c>
      <c r="C80" s="46"/>
      <c r="D80" s="136"/>
      <c r="E80" s="75" t="s">
        <v>22</v>
      </c>
      <c r="F80" s="6">
        <f>F$79</f>
        <v>0.8</v>
      </c>
      <c r="G80" s="138"/>
      <c r="H80" s="26">
        <f>$A3*H$79</f>
        <v>10.4</v>
      </c>
      <c r="I80" s="4">
        <f>$A10*I$79</f>
        <v>6</v>
      </c>
      <c r="J80" s="138">
        <v>1</v>
      </c>
      <c r="K80" s="26">
        <f>H80*$J80</f>
        <v>10.4</v>
      </c>
      <c r="L80" s="4">
        <f>I80*$J80</f>
        <v>6</v>
      </c>
      <c r="M80" s="6" t="s">
        <v>28</v>
      </c>
      <c r="N80" s="9" t="s">
        <v>28</v>
      </c>
      <c r="O80" s="9"/>
      <c r="P80" s="46"/>
      <c r="Q80" s="138"/>
      <c r="R80" s="138"/>
      <c r="S80" s="138"/>
      <c r="T80" s="138"/>
      <c r="U80" s="138">
        <f>$A3*U$79</f>
        <v>0.19500000000000001</v>
      </c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</row>
    <row r="81" spans="1:39" s="144" customFormat="1" x14ac:dyDescent="0.25">
      <c r="A81" s="138"/>
      <c r="B81" s="105">
        <f>2</f>
        <v>2</v>
      </c>
      <c r="C81" s="46"/>
      <c r="D81" s="136"/>
      <c r="E81" s="79" t="s">
        <v>23</v>
      </c>
      <c r="F81" s="6">
        <f>F$79</f>
        <v>0.8</v>
      </c>
      <c r="G81" s="138"/>
      <c r="H81" s="26">
        <f>$A4*H$79</f>
        <v>14.4</v>
      </c>
      <c r="I81" s="4">
        <f>$A11*I$79</f>
        <v>7</v>
      </c>
      <c r="J81" s="138">
        <v>1</v>
      </c>
      <c r="K81" s="26">
        <f>H81*$J81</f>
        <v>14.4</v>
      </c>
      <c r="L81" s="4">
        <f>I81*$J81</f>
        <v>7</v>
      </c>
      <c r="M81" s="6" t="s">
        <v>28</v>
      </c>
      <c r="N81" s="9" t="s">
        <v>28</v>
      </c>
      <c r="O81" s="9"/>
      <c r="P81" s="46"/>
      <c r="Q81" s="138"/>
      <c r="R81" s="138"/>
      <c r="S81" s="138"/>
      <c r="T81" s="138"/>
      <c r="U81" s="138">
        <f>$A4*U$79</f>
        <v>0.27</v>
      </c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</row>
    <row r="82" spans="1:39" s="144" customFormat="1" x14ac:dyDescent="0.25">
      <c r="A82" s="138"/>
      <c r="B82" s="105"/>
      <c r="C82" s="46"/>
      <c r="D82" s="136"/>
      <c r="E82" s="76" t="s">
        <v>24</v>
      </c>
      <c r="F82" s="6">
        <f>F$79</f>
        <v>0.8</v>
      </c>
      <c r="G82" s="138"/>
      <c r="H82" s="26">
        <f>$A5*H$79</f>
        <v>19.2</v>
      </c>
      <c r="I82" s="4">
        <f>$A12*I$79</f>
        <v>8.5</v>
      </c>
      <c r="J82" s="138">
        <v>1</v>
      </c>
      <c r="K82" s="26">
        <f>H82*$J82</f>
        <v>19.2</v>
      </c>
      <c r="L82" s="4">
        <f>I82*$J82</f>
        <v>8.5</v>
      </c>
      <c r="M82" s="6" t="s">
        <v>28</v>
      </c>
      <c r="N82" s="9" t="s">
        <v>28</v>
      </c>
      <c r="O82" s="9"/>
      <c r="P82" s="46"/>
      <c r="Q82" s="138"/>
      <c r="R82" s="138"/>
      <c r="S82" s="138"/>
      <c r="T82" s="138"/>
      <c r="U82" s="138">
        <f>$A5*U$79</f>
        <v>0.36</v>
      </c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</row>
    <row r="83" spans="1:39" s="144" customFormat="1" x14ac:dyDescent="0.25">
      <c r="A83" s="138"/>
      <c r="B83" s="105"/>
      <c r="C83" s="46"/>
      <c r="D83" s="136"/>
      <c r="E83" s="77" t="s">
        <v>25</v>
      </c>
      <c r="F83" s="6">
        <f>F$79</f>
        <v>0.8</v>
      </c>
      <c r="G83" s="138"/>
      <c r="H83" s="26">
        <f>$A6*H$79</f>
        <v>25.6</v>
      </c>
      <c r="I83" s="4">
        <f>$A13*I$79</f>
        <v>10.5</v>
      </c>
      <c r="J83" s="138">
        <v>1</v>
      </c>
      <c r="K83" s="26">
        <f>H83*$J83</f>
        <v>25.6</v>
      </c>
      <c r="L83" s="4">
        <f>I83*$J83</f>
        <v>10.5</v>
      </c>
      <c r="M83" s="6" t="s">
        <v>28</v>
      </c>
      <c r="N83" s="9" t="s">
        <v>28</v>
      </c>
      <c r="O83" s="9"/>
      <c r="P83" s="46"/>
      <c r="Q83" s="138"/>
      <c r="R83" s="138"/>
      <c r="S83" s="138"/>
      <c r="T83" s="138"/>
      <c r="U83" s="138">
        <f>$A6*U$79</f>
        <v>0.48</v>
      </c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</row>
    <row r="84" spans="1:39" s="144" customFormat="1" x14ac:dyDescent="0.25">
      <c r="A84" s="138"/>
      <c r="B84" s="105"/>
      <c r="C84" s="46"/>
      <c r="D84" s="136"/>
      <c r="E84" s="140" t="s">
        <v>26</v>
      </c>
      <c r="F84" s="6">
        <f>F$79</f>
        <v>0.8</v>
      </c>
      <c r="G84" s="138"/>
      <c r="H84" s="26">
        <f>$A7*H$79*$B80</f>
        <v>40</v>
      </c>
      <c r="I84" s="4">
        <f>$A14*I$79*$B81</f>
        <v>25</v>
      </c>
      <c r="J84" s="138">
        <v>1</v>
      </c>
      <c r="K84" s="26">
        <f>H84*$J84</f>
        <v>40</v>
      </c>
      <c r="L84" s="4">
        <f>I84*$J84</f>
        <v>25</v>
      </c>
      <c r="M84" s="6" t="s">
        <v>28</v>
      </c>
      <c r="N84" s="9" t="s">
        <v>28</v>
      </c>
      <c r="O84" s="9"/>
      <c r="P84" s="46"/>
      <c r="Q84" s="138"/>
      <c r="R84" s="138"/>
      <c r="S84" s="138"/>
      <c r="T84" s="138"/>
      <c r="U84" s="138">
        <f>$A7*U$79*$B79</f>
        <v>1.2</v>
      </c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</row>
    <row r="85" spans="1:39" s="3" customFormat="1" ht="15.75" customHeight="1" thickBot="1" x14ac:dyDescent="0.3">
      <c r="A85" s="6"/>
      <c r="B85" s="11"/>
      <c r="C85" s="47"/>
      <c r="D85" s="137"/>
      <c r="E85" s="143" t="s">
        <v>162</v>
      </c>
      <c r="F85" s="7">
        <f>F$79</f>
        <v>0.8</v>
      </c>
      <c r="G85" s="2"/>
      <c r="H85" s="27">
        <f>$A8*H$79*$B80</f>
        <v>100</v>
      </c>
      <c r="I85" s="5">
        <f>$A15*I$79*$B81</f>
        <v>50</v>
      </c>
      <c r="J85" s="2">
        <v>1</v>
      </c>
      <c r="K85" s="27">
        <f>H85*$J85</f>
        <v>100</v>
      </c>
      <c r="L85" s="5">
        <f>I85*$J85</f>
        <v>50</v>
      </c>
      <c r="M85" s="7" t="s">
        <v>28</v>
      </c>
      <c r="N85" s="10" t="s">
        <v>28</v>
      </c>
      <c r="O85" s="10"/>
      <c r="P85" s="47"/>
      <c r="Q85" s="2"/>
      <c r="R85" s="2"/>
      <c r="S85" s="2"/>
      <c r="T85" s="2"/>
      <c r="U85" s="2">
        <f>$A8*U$79*$B79</f>
        <v>3</v>
      </c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 s="144" customFormat="1" ht="15.75" customHeight="1" x14ac:dyDescent="0.25">
      <c r="A86" s="138"/>
      <c r="B86" s="105" t="s">
        <v>45</v>
      </c>
      <c r="C86" s="46">
        <f>1/5</f>
        <v>0.2</v>
      </c>
      <c r="D86" s="135" t="s">
        <v>90</v>
      </c>
      <c r="E86" s="145" t="s">
        <v>21</v>
      </c>
      <c r="F86" s="6">
        <v>5.5</v>
      </c>
      <c r="G86" s="138">
        <v>0.5</v>
      </c>
      <c r="H86" s="26">
        <v>0</v>
      </c>
      <c r="I86" s="4">
        <v>1</v>
      </c>
      <c r="J86" s="138">
        <v>1</v>
      </c>
      <c r="K86" s="26">
        <f>H86*$J86</f>
        <v>0</v>
      </c>
      <c r="L86" s="4">
        <f>I86*$J86</f>
        <v>1</v>
      </c>
      <c r="M86" s="6"/>
      <c r="N86" s="9" t="s">
        <v>28</v>
      </c>
      <c r="O86" s="9" t="s">
        <v>28</v>
      </c>
      <c r="P86" s="46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</row>
    <row r="87" spans="1:39" s="144" customFormat="1" x14ac:dyDescent="0.25">
      <c r="A87" s="138"/>
      <c r="B87" s="105"/>
      <c r="C87" s="46"/>
      <c r="D87" s="136"/>
      <c r="E87" s="75" t="s">
        <v>22</v>
      </c>
      <c r="F87" s="6">
        <f>F$86-1*1</f>
        <v>4.5</v>
      </c>
      <c r="G87" s="138">
        <f>G$86</f>
        <v>0.5</v>
      </c>
      <c r="H87" s="26">
        <f>$A3*H$86</f>
        <v>0</v>
      </c>
      <c r="I87" s="4">
        <f>$A10*I$86*0+1</f>
        <v>1</v>
      </c>
      <c r="J87" s="138">
        <v>1</v>
      </c>
      <c r="K87" s="26">
        <f>H87*$J87</f>
        <v>0</v>
      </c>
      <c r="L87" s="4">
        <f>I87*$J87</f>
        <v>1</v>
      </c>
      <c r="M87" s="6"/>
      <c r="N87" s="9" t="s">
        <v>28</v>
      </c>
      <c r="O87" s="9" t="s">
        <v>28</v>
      </c>
      <c r="P87" s="46"/>
      <c r="Q87" s="151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</row>
    <row r="88" spans="1:39" s="144" customFormat="1" x14ac:dyDescent="0.25">
      <c r="A88" s="138"/>
      <c r="B88" s="105"/>
      <c r="C88" s="46"/>
      <c r="D88" s="136"/>
      <c r="E88" s="79" t="s">
        <v>23</v>
      </c>
      <c r="F88" s="6">
        <f>F$86-1*2</f>
        <v>3.5</v>
      </c>
      <c r="G88" s="138">
        <f>G$86</f>
        <v>0.5</v>
      </c>
      <c r="H88" s="26">
        <f>$A4*H$86</f>
        <v>0</v>
      </c>
      <c r="I88" s="4">
        <f>$A11*I$86*0+1</f>
        <v>1</v>
      </c>
      <c r="J88" s="138">
        <v>1</v>
      </c>
      <c r="K88" s="26">
        <f>H88*$J88</f>
        <v>0</v>
      </c>
      <c r="L88" s="4">
        <f>I88*$J88</f>
        <v>1</v>
      </c>
      <c r="M88" s="6"/>
      <c r="N88" s="9" t="s">
        <v>28</v>
      </c>
      <c r="O88" s="9" t="s">
        <v>28</v>
      </c>
      <c r="P88" s="46"/>
      <c r="Q88" s="151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</row>
    <row r="89" spans="1:39" s="144" customFormat="1" x14ac:dyDescent="0.25">
      <c r="A89" s="138"/>
      <c r="B89" s="105"/>
      <c r="C89" s="46"/>
      <c r="D89" s="136"/>
      <c r="E89" s="76" t="s">
        <v>24</v>
      </c>
      <c r="F89" s="6">
        <f>F$86-1*3</f>
        <v>2.5</v>
      </c>
      <c r="G89" s="138">
        <f>G$86</f>
        <v>0.5</v>
      </c>
      <c r="H89" s="26">
        <f>$A5*H$86</f>
        <v>0</v>
      </c>
      <c r="I89" s="4">
        <f>$A12*I$86*0+1</f>
        <v>1</v>
      </c>
      <c r="J89" s="138">
        <v>1</v>
      </c>
      <c r="K89" s="26">
        <f>H89*$J89</f>
        <v>0</v>
      </c>
      <c r="L89" s="4">
        <f>I89*$J89</f>
        <v>1</v>
      </c>
      <c r="M89" s="6"/>
      <c r="N89" s="9" t="s">
        <v>28</v>
      </c>
      <c r="O89" s="9" t="s">
        <v>28</v>
      </c>
      <c r="P89" s="46"/>
      <c r="Q89" s="151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</row>
    <row r="90" spans="1:39" s="144" customFormat="1" x14ac:dyDescent="0.25">
      <c r="A90" s="138"/>
      <c r="B90" s="105"/>
      <c r="C90" s="46"/>
      <c r="D90" s="136"/>
      <c r="E90" s="77" t="s">
        <v>25</v>
      </c>
      <c r="F90" s="6">
        <f>F$86-1*4</f>
        <v>1.5</v>
      </c>
      <c r="G90" s="138">
        <f>G$86</f>
        <v>0.5</v>
      </c>
      <c r="H90" s="26">
        <f>$A6*H$86</f>
        <v>0</v>
      </c>
      <c r="I90" s="4">
        <f>$A13*I$86*0+1</f>
        <v>1</v>
      </c>
      <c r="J90" s="138">
        <v>1</v>
      </c>
      <c r="K90" s="26">
        <f>H90*$J90</f>
        <v>0</v>
      </c>
      <c r="L90" s="4">
        <f>I90*$J90</f>
        <v>1</v>
      </c>
      <c r="M90" s="6"/>
      <c r="N90" s="9" t="s">
        <v>28</v>
      </c>
      <c r="O90" s="9" t="s">
        <v>28</v>
      </c>
      <c r="P90" s="46"/>
      <c r="Q90" s="151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</row>
    <row r="91" spans="1:39" s="144" customFormat="1" x14ac:dyDescent="0.25">
      <c r="A91" s="138"/>
      <c r="B91" s="105"/>
      <c r="C91" s="46"/>
      <c r="D91" s="136"/>
      <c r="E91" s="140" t="s">
        <v>26</v>
      </c>
      <c r="F91" s="6">
        <f>F$86-1*5</f>
        <v>0.5</v>
      </c>
      <c r="G91" s="105">
        <f>G$86</f>
        <v>0.5</v>
      </c>
      <c r="H91" s="26">
        <f>$A7*H$86</f>
        <v>0</v>
      </c>
      <c r="I91" s="4">
        <f>$A14*I$86*0+1</f>
        <v>1</v>
      </c>
      <c r="J91" s="138">
        <v>1</v>
      </c>
      <c r="K91" s="26">
        <f>H91*$J91</f>
        <v>0</v>
      </c>
      <c r="L91" s="4">
        <f>I91*$J91</f>
        <v>1</v>
      </c>
      <c r="M91" s="6"/>
      <c r="N91" s="9" t="s">
        <v>28</v>
      </c>
      <c r="O91" s="9" t="s">
        <v>28</v>
      </c>
      <c r="P91" s="46"/>
      <c r="Q91" s="151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</row>
    <row r="92" spans="1:39" s="3" customFormat="1" ht="15.75" customHeight="1" thickBot="1" x14ac:dyDescent="0.3">
      <c r="A92" s="6"/>
      <c r="B92" s="11"/>
      <c r="C92" s="47"/>
      <c r="D92" s="137"/>
      <c r="E92" s="143" t="s">
        <v>162</v>
      </c>
      <c r="F92" s="7">
        <f>(F$86-1*5)*C$86</f>
        <v>0.1</v>
      </c>
      <c r="G92" s="11">
        <f>G$86*C$86</f>
        <v>0.1</v>
      </c>
      <c r="H92" s="27">
        <f>$A8*H$86</f>
        <v>0</v>
      </c>
      <c r="I92" s="5">
        <f>$A15*I$86*0+1</f>
        <v>1</v>
      </c>
      <c r="J92" s="2">
        <v>1</v>
      </c>
      <c r="K92" s="27">
        <f>H92*$J92</f>
        <v>0</v>
      </c>
      <c r="L92" s="5">
        <f>I92*$J92</f>
        <v>1</v>
      </c>
      <c r="M92" s="7"/>
      <c r="N92" s="10" t="s">
        <v>28</v>
      </c>
      <c r="O92" s="10" t="s">
        <v>28</v>
      </c>
      <c r="P92" s="47"/>
      <c r="Q92" s="5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 s="144" customFormat="1" ht="15.75" customHeight="1" x14ac:dyDescent="0.25">
      <c r="A93" s="138"/>
      <c r="B93" s="105">
        <f>1/3</f>
        <v>0.33333333333333331</v>
      </c>
      <c r="C93" s="46" t="s">
        <v>45</v>
      </c>
      <c r="D93" s="135" t="s">
        <v>62</v>
      </c>
      <c r="E93" s="159" t="s">
        <v>21</v>
      </c>
      <c r="F93" s="21">
        <v>1</v>
      </c>
      <c r="G93" s="152">
        <v>0.5</v>
      </c>
      <c r="H93" s="37">
        <v>7</v>
      </c>
      <c r="I93" s="38">
        <v>5</v>
      </c>
      <c r="J93" s="152">
        <v>1</v>
      </c>
      <c r="K93" s="29">
        <f>H93*$J93</f>
        <v>7</v>
      </c>
      <c r="L93" s="35">
        <f>I93*$J93</f>
        <v>5</v>
      </c>
      <c r="M93" s="6"/>
      <c r="N93" s="22"/>
      <c r="O93" s="22" t="s">
        <v>28</v>
      </c>
      <c r="P93" s="46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/>
      <c r="AC93" s="152"/>
      <c r="AD93" s="152"/>
      <c r="AE93" s="152"/>
      <c r="AF93" s="152"/>
      <c r="AG93" s="152"/>
      <c r="AH93" s="152"/>
      <c r="AI93" s="138"/>
      <c r="AJ93" s="138"/>
      <c r="AK93" s="138"/>
      <c r="AL93" s="138"/>
      <c r="AM93" s="138"/>
    </row>
    <row r="94" spans="1:39" s="144" customFormat="1" x14ac:dyDescent="0.25">
      <c r="A94" s="138"/>
      <c r="B94" s="105"/>
      <c r="C94" s="46"/>
      <c r="D94" s="136"/>
      <c r="E94" s="75" t="s">
        <v>22</v>
      </c>
      <c r="F94" s="6">
        <f>F$93</f>
        <v>1</v>
      </c>
      <c r="G94" s="138">
        <f>G$93</f>
        <v>0.5</v>
      </c>
      <c r="H94" s="26">
        <f>$A3*H$93</f>
        <v>9.1</v>
      </c>
      <c r="I94" s="4">
        <f>$A10*I$93</f>
        <v>6</v>
      </c>
      <c r="J94" s="138">
        <v>1</v>
      </c>
      <c r="K94" s="26">
        <f>H94*$J94</f>
        <v>9.1</v>
      </c>
      <c r="L94" s="4">
        <f>I94*$J94</f>
        <v>6</v>
      </c>
      <c r="M94" s="6"/>
      <c r="N94" s="9"/>
      <c r="O94" s="9" t="s">
        <v>28</v>
      </c>
      <c r="P94" s="46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</row>
    <row r="95" spans="1:39" s="144" customFormat="1" x14ac:dyDescent="0.25">
      <c r="A95" s="138"/>
      <c r="B95" s="105"/>
      <c r="C95" s="46"/>
      <c r="D95" s="136"/>
      <c r="E95" s="79" t="s">
        <v>23</v>
      </c>
      <c r="F95" s="6">
        <f>F$93</f>
        <v>1</v>
      </c>
      <c r="G95" s="138">
        <f>G$93</f>
        <v>0.5</v>
      </c>
      <c r="H95" s="26">
        <f>$A4*H$93</f>
        <v>12.6</v>
      </c>
      <c r="I95" s="4">
        <f>$A11*I$93</f>
        <v>7</v>
      </c>
      <c r="J95" s="138">
        <v>2</v>
      </c>
      <c r="K95" s="26">
        <f>H95*$J95</f>
        <v>25.2</v>
      </c>
      <c r="L95" s="4">
        <f>I95*$J95</f>
        <v>14</v>
      </c>
      <c r="M95" s="6"/>
      <c r="N95" s="9"/>
      <c r="O95" s="9" t="s">
        <v>28</v>
      </c>
      <c r="P95" s="46" t="s">
        <v>29</v>
      </c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</row>
    <row r="96" spans="1:39" s="144" customFormat="1" x14ac:dyDescent="0.25">
      <c r="A96" s="138"/>
      <c r="B96" s="105"/>
      <c r="C96" s="46"/>
      <c r="D96" s="136"/>
      <c r="E96" s="76" t="s">
        <v>24</v>
      </c>
      <c r="F96" s="6">
        <f>F$93</f>
        <v>1</v>
      </c>
      <c r="G96" s="138">
        <f>G$93</f>
        <v>0.5</v>
      </c>
      <c r="H96" s="26">
        <f>$A5*H$93</f>
        <v>16.8</v>
      </c>
      <c r="I96" s="4">
        <f>$A12*I$93</f>
        <v>8.5</v>
      </c>
      <c r="J96" s="138">
        <v>3</v>
      </c>
      <c r="K96" s="26">
        <f>H96*$J96</f>
        <v>50.400000000000006</v>
      </c>
      <c r="L96" s="4">
        <f>I96*$J96</f>
        <v>25.5</v>
      </c>
      <c r="M96" s="6"/>
      <c r="N96" s="9"/>
      <c r="O96" s="9" t="s">
        <v>28</v>
      </c>
      <c r="P96" s="46" t="s">
        <v>29</v>
      </c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</row>
    <row r="97" spans="1:39" s="144" customFormat="1" x14ac:dyDescent="0.25">
      <c r="A97" s="138"/>
      <c r="B97" s="105"/>
      <c r="C97" s="46"/>
      <c r="D97" s="136"/>
      <c r="E97" s="77" t="s">
        <v>25</v>
      </c>
      <c r="F97" s="6">
        <f>F$93</f>
        <v>1</v>
      </c>
      <c r="G97" s="138">
        <f>G$93</f>
        <v>0.5</v>
      </c>
      <c r="H97" s="26">
        <f>$A6*H$93</f>
        <v>22.400000000000002</v>
      </c>
      <c r="I97" s="4">
        <f>$A13*I$93</f>
        <v>10.5</v>
      </c>
      <c r="J97" s="138">
        <v>3</v>
      </c>
      <c r="K97" s="26">
        <f>H97*$J97</f>
        <v>67.2</v>
      </c>
      <c r="L97" s="4">
        <f>I97*$J97</f>
        <v>31.5</v>
      </c>
      <c r="M97" s="6"/>
      <c r="N97" s="9"/>
      <c r="O97" s="9" t="s">
        <v>28</v>
      </c>
      <c r="P97" s="46" t="s">
        <v>29</v>
      </c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</row>
    <row r="98" spans="1:39" s="144" customFormat="1" x14ac:dyDescent="0.25">
      <c r="A98" s="138"/>
      <c r="B98" s="105"/>
      <c r="C98" s="46"/>
      <c r="D98" s="136"/>
      <c r="E98" s="140" t="s">
        <v>26</v>
      </c>
      <c r="F98" s="6">
        <f>F$93*$B93</f>
        <v>0.33333333333333331</v>
      </c>
      <c r="G98" s="105">
        <f>G$93</f>
        <v>0.5</v>
      </c>
      <c r="H98" s="26">
        <f>$A7*H$93</f>
        <v>28</v>
      </c>
      <c r="I98" s="4">
        <f>$A14*I$93</f>
        <v>12.5</v>
      </c>
      <c r="J98" s="138">
        <v>3</v>
      </c>
      <c r="K98" s="26">
        <f>H98*$J98</f>
        <v>84</v>
      </c>
      <c r="L98" s="4">
        <f>I98*$J98</f>
        <v>37.5</v>
      </c>
      <c r="M98" s="6"/>
      <c r="N98" s="9"/>
      <c r="O98" s="9" t="s">
        <v>28</v>
      </c>
      <c r="P98" s="46" t="s">
        <v>29</v>
      </c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</row>
    <row r="99" spans="1:39" s="3" customFormat="1" ht="15.75" customHeight="1" thickBot="1" x14ac:dyDescent="0.3">
      <c r="A99" s="6"/>
      <c r="B99" s="11"/>
      <c r="C99" s="47"/>
      <c r="D99" s="137"/>
      <c r="E99" s="143" t="s">
        <v>162</v>
      </c>
      <c r="F99" s="7">
        <f>F$93*$B93</f>
        <v>0.33333333333333331</v>
      </c>
      <c r="G99" s="11">
        <f>G$93</f>
        <v>0.5</v>
      </c>
      <c r="H99" s="27">
        <f>$A8*H$93</f>
        <v>70</v>
      </c>
      <c r="I99" s="5">
        <f>$A15*I$93</f>
        <v>25</v>
      </c>
      <c r="J99" s="2">
        <v>3</v>
      </c>
      <c r="K99" s="27">
        <f>H99*$J99</f>
        <v>210</v>
      </c>
      <c r="L99" s="5">
        <f>I99*$J99</f>
        <v>75</v>
      </c>
      <c r="M99" s="7"/>
      <c r="N99" s="10"/>
      <c r="O99" s="10" t="s">
        <v>28</v>
      </c>
      <c r="P99" s="47" t="s">
        <v>29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 s="144" customFormat="1" ht="15.75" customHeight="1" x14ac:dyDescent="0.25">
      <c r="A100" s="138"/>
      <c r="B100" s="105"/>
      <c r="C100" s="46" t="s">
        <v>45</v>
      </c>
      <c r="D100" s="167" t="s">
        <v>63</v>
      </c>
      <c r="E100" s="159" t="s">
        <v>21</v>
      </c>
      <c r="F100" s="23">
        <v>2</v>
      </c>
      <c r="G100" s="150">
        <v>0.5</v>
      </c>
      <c r="H100" s="29">
        <v>5</v>
      </c>
      <c r="I100" s="35">
        <v>10</v>
      </c>
      <c r="J100" s="150">
        <v>1</v>
      </c>
      <c r="K100" s="29">
        <f>H100*$J100</f>
        <v>5</v>
      </c>
      <c r="L100" s="35">
        <f>I100*$J100</f>
        <v>10</v>
      </c>
      <c r="M100" s="6"/>
      <c r="N100" s="25" t="s">
        <v>29</v>
      </c>
      <c r="O100" s="25" t="s">
        <v>28</v>
      </c>
      <c r="P100" s="46"/>
      <c r="Q100" s="150"/>
      <c r="R100" s="150"/>
      <c r="S100" s="150"/>
      <c r="T100" s="150"/>
      <c r="U100" s="150"/>
      <c r="V100" s="150">
        <v>8</v>
      </c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38"/>
      <c r="AJ100" s="138"/>
      <c r="AK100" s="138"/>
      <c r="AL100" s="138"/>
      <c r="AM100" s="138"/>
    </row>
    <row r="101" spans="1:39" s="144" customFormat="1" x14ac:dyDescent="0.25">
      <c r="A101" s="138"/>
      <c r="B101" s="105"/>
      <c r="C101" s="46"/>
      <c r="D101" s="168"/>
      <c r="E101" s="75" t="s">
        <v>22</v>
      </c>
      <c r="F101" s="6">
        <f>F$100</f>
        <v>2</v>
      </c>
      <c r="G101" s="138">
        <f>G$100</f>
        <v>0.5</v>
      </c>
      <c r="H101" s="26">
        <f>$A3*H$100</f>
        <v>6.5</v>
      </c>
      <c r="I101" s="4">
        <f>$A10*I$100</f>
        <v>12</v>
      </c>
      <c r="J101" s="138">
        <v>1</v>
      </c>
      <c r="K101" s="26">
        <f>H101*$J101</f>
        <v>6.5</v>
      </c>
      <c r="L101" s="4">
        <f>I101*$J101</f>
        <v>12</v>
      </c>
      <c r="M101" s="6"/>
      <c r="N101" s="9" t="s">
        <v>29</v>
      </c>
      <c r="O101" s="9" t="s">
        <v>28</v>
      </c>
      <c r="P101" s="46"/>
      <c r="Q101" s="138"/>
      <c r="R101" s="138"/>
      <c r="S101" s="138"/>
      <c r="T101" s="138"/>
      <c r="U101" s="138"/>
      <c r="V101" s="138">
        <f>$A3*V$100</f>
        <v>10.4</v>
      </c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</row>
    <row r="102" spans="1:39" s="144" customFormat="1" x14ac:dyDescent="0.25">
      <c r="A102" s="138"/>
      <c r="B102" s="105"/>
      <c r="C102" s="46"/>
      <c r="D102" s="168"/>
      <c r="E102" s="79" t="s">
        <v>23</v>
      </c>
      <c r="F102" s="6">
        <f>F$100</f>
        <v>2</v>
      </c>
      <c r="G102" s="138">
        <f>G$100</f>
        <v>0.5</v>
      </c>
      <c r="H102" s="26">
        <f>$A4*H$100</f>
        <v>9</v>
      </c>
      <c r="I102" s="4">
        <f>$A11*I$100</f>
        <v>14</v>
      </c>
      <c r="J102" s="138">
        <v>1</v>
      </c>
      <c r="K102" s="26">
        <f>H102*$J102</f>
        <v>9</v>
      </c>
      <c r="L102" s="4">
        <f>I102*$J102</f>
        <v>14</v>
      </c>
      <c r="M102" s="6"/>
      <c r="N102" s="9" t="s">
        <v>29</v>
      </c>
      <c r="O102" s="9" t="s">
        <v>28</v>
      </c>
      <c r="P102" s="46"/>
      <c r="Q102" s="138"/>
      <c r="R102" s="138"/>
      <c r="S102" s="138"/>
      <c r="T102" s="138"/>
      <c r="U102" s="138"/>
      <c r="V102" s="138">
        <f>$A4*V$100</f>
        <v>14.4</v>
      </c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</row>
    <row r="103" spans="1:39" s="144" customFormat="1" x14ac:dyDescent="0.25">
      <c r="A103" s="138"/>
      <c r="B103" s="105"/>
      <c r="C103" s="46"/>
      <c r="D103" s="168"/>
      <c r="E103" s="76" t="s">
        <v>24</v>
      </c>
      <c r="F103" s="6">
        <f>F$100</f>
        <v>2</v>
      </c>
      <c r="G103" s="138">
        <f>G$100</f>
        <v>0.5</v>
      </c>
      <c r="H103" s="26">
        <f>$A5*H$100</f>
        <v>12</v>
      </c>
      <c r="I103" s="4">
        <f>$A12*I$100</f>
        <v>17</v>
      </c>
      <c r="J103" s="138">
        <v>1</v>
      </c>
      <c r="K103" s="26">
        <f>H103*$J103</f>
        <v>12</v>
      </c>
      <c r="L103" s="4">
        <f>I103*$J103</f>
        <v>17</v>
      </c>
      <c r="M103" s="6"/>
      <c r="N103" s="9" t="s">
        <v>29</v>
      </c>
      <c r="O103" s="9" t="s">
        <v>28</v>
      </c>
      <c r="P103" s="46"/>
      <c r="Q103" s="138"/>
      <c r="R103" s="138"/>
      <c r="S103" s="138"/>
      <c r="T103" s="138"/>
      <c r="U103" s="138"/>
      <c r="V103" s="138">
        <f>$A5*V$100</f>
        <v>19.2</v>
      </c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</row>
    <row r="104" spans="1:39" s="144" customFormat="1" x14ac:dyDescent="0.25">
      <c r="A104" s="138"/>
      <c r="B104" s="105"/>
      <c r="C104" s="46"/>
      <c r="D104" s="168"/>
      <c r="E104" s="77" t="s">
        <v>25</v>
      </c>
      <c r="F104" s="6">
        <f>F$100</f>
        <v>2</v>
      </c>
      <c r="G104" s="138">
        <f>G$100</f>
        <v>0.5</v>
      </c>
      <c r="H104" s="26">
        <f>$A6*H$100</f>
        <v>16</v>
      </c>
      <c r="I104" s="4">
        <f>$A13*I$100</f>
        <v>21</v>
      </c>
      <c r="J104" s="138">
        <v>1</v>
      </c>
      <c r="K104" s="26">
        <f>H104*$J104</f>
        <v>16</v>
      </c>
      <c r="L104" s="4">
        <f>I104*$J104</f>
        <v>21</v>
      </c>
      <c r="M104" s="6"/>
      <c r="N104" s="9" t="s">
        <v>29</v>
      </c>
      <c r="O104" s="9" t="s">
        <v>28</v>
      </c>
      <c r="P104" s="46"/>
      <c r="Q104" s="138"/>
      <c r="R104" s="138"/>
      <c r="S104" s="138"/>
      <c r="T104" s="138"/>
      <c r="U104" s="138"/>
      <c r="V104" s="138">
        <f>$A6*V$100</f>
        <v>25.6</v>
      </c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</row>
    <row r="105" spans="1:39" s="144" customFormat="1" x14ac:dyDescent="0.25">
      <c r="A105" s="138"/>
      <c r="B105" s="105"/>
      <c r="C105" s="46"/>
      <c r="D105" s="168"/>
      <c r="E105" s="140" t="s">
        <v>26</v>
      </c>
      <c r="F105" s="6">
        <f>F$100</f>
        <v>2</v>
      </c>
      <c r="G105" s="105">
        <f>G$100</f>
        <v>0.5</v>
      </c>
      <c r="H105" s="26">
        <f>$A7*H$100</f>
        <v>20</v>
      </c>
      <c r="I105" s="4">
        <f>$A14*I$100</f>
        <v>25</v>
      </c>
      <c r="J105" s="138">
        <v>3</v>
      </c>
      <c r="K105" s="26">
        <f>H105*$J105</f>
        <v>60</v>
      </c>
      <c r="L105" s="4">
        <f>I105*$J105</f>
        <v>75</v>
      </c>
      <c r="M105" s="6"/>
      <c r="N105" s="9" t="s">
        <v>29</v>
      </c>
      <c r="O105" s="9" t="s">
        <v>28</v>
      </c>
      <c r="P105" s="46" t="s">
        <v>29</v>
      </c>
      <c r="Q105" s="138"/>
      <c r="R105" s="138"/>
      <c r="S105" s="138"/>
      <c r="T105" s="138"/>
      <c r="U105" s="138"/>
      <c r="V105" s="138">
        <f>$A7*V$100</f>
        <v>32</v>
      </c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</row>
    <row r="106" spans="1:39" s="3" customFormat="1" ht="15.75" customHeight="1" thickBot="1" x14ac:dyDescent="0.3">
      <c r="A106" s="6"/>
      <c r="B106" s="11"/>
      <c r="C106" s="47"/>
      <c r="D106" s="169"/>
      <c r="E106" s="143" t="s">
        <v>162</v>
      </c>
      <c r="F106" s="7">
        <f>F$100</f>
        <v>2</v>
      </c>
      <c r="G106" s="11">
        <f>G$100</f>
        <v>0.5</v>
      </c>
      <c r="H106" s="27">
        <f>$A8*H$100</f>
        <v>50</v>
      </c>
      <c r="I106" s="5">
        <f>$A15*I$100</f>
        <v>50</v>
      </c>
      <c r="J106" s="2">
        <v>3</v>
      </c>
      <c r="K106" s="27">
        <f>H106*$J106</f>
        <v>150</v>
      </c>
      <c r="L106" s="5">
        <f>I106*$J106</f>
        <v>150</v>
      </c>
      <c r="M106" s="7"/>
      <c r="N106" s="10" t="s">
        <v>29</v>
      </c>
      <c r="O106" s="10" t="s">
        <v>28</v>
      </c>
      <c r="P106" s="47" t="s">
        <v>29</v>
      </c>
      <c r="Q106" s="2"/>
      <c r="R106" s="2"/>
      <c r="S106" s="2"/>
      <c r="T106" s="2"/>
      <c r="U106" s="2"/>
      <c r="V106" s="2">
        <f>$A8*V$100</f>
        <v>80</v>
      </c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 s="144" customFormat="1" ht="15.75" customHeight="1" x14ac:dyDescent="0.25">
      <c r="A107" s="138"/>
      <c r="B107" s="105">
        <f>15/2</f>
        <v>7.5</v>
      </c>
      <c r="C107" s="46" t="s">
        <v>45</v>
      </c>
      <c r="D107" s="135" t="s">
        <v>64</v>
      </c>
      <c r="E107" s="145" t="s">
        <v>21</v>
      </c>
      <c r="F107" s="6">
        <v>4</v>
      </c>
      <c r="G107" s="138">
        <v>2</v>
      </c>
      <c r="H107" s="26">
        <v>1</v>
      </c>
      <c r="I107" s="4">
        <v>10</v>
      </c>
      <c r="J107" s="138">
        <v>1</v>
      </c>
      <c r="K107" s="26">
        <f>H107*$J107</f>
        <v>1</v>
      </c>
      <c r="L107" s="4">
        <f>I107*$J107</f>
        <v>10</v>
      </c>
      <c r="M107" s="6"/>
      <c r="N107" s="9"/>
      <c r="O107" s="9" t="s">
        <v>29</v>
      </c>
      <c r="P107" s="46"/>
      <c r="Q107" s="138"/>
      <c r="R107" s="138"/>
      <c r="S107" s="138"/>
      <c r="T107" s="138"/>
      <c r="U107" s="138"/>
      <c r="V107" s="138"/>
      <c r="W107" s="161" t="s">
        <v>50</v>
      </c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</row>
    <row r="108" spans="1:39" s="144" customFormat="1" x14ac:dyDescent="0.25">
      <c r="A108" s="138"/>
      <c r="B108" s="105">
        <f>5/2</f>
        <v>2.5</v>
      </c>
      <c r="C108" s="46"/>
      <c r="D108" s="136"/>
      <c r="E108" s="75" t="s">
        <v>22</v>
      </c>
      <c r="F108" s="6">
        <f>F$107</f>
        <v>4</v>
      </c>
      <c r="G108" s="138">
        <f>G$107</f>
        <v>2</v>
      </c>
      <c r="H108" s="26">
        <f>$A10*H$107</f>
        <v>1.2</v>
      </c>
      <c r="I108" s="4">
        <f>$A3*I$107</f>
        <v>13</v>
      </c>
      <c r="J108" s="138">
        <v>1</v>
      </c>
      <c r="K108" s="26">
        <f>H108*$J108</f>
        <v>1.2</v>
      </c>
      <c r="L108" s="4">
        <f>I108*$J108</f>
        <v>13</v>
      </c>
      <c r="M108" s="6"/>
      <c r="N108" s="9"/>
      <c r="O108" s="9" t="s">
        <v>29</v>
      </c>
      <c r="P108" s="46"/>
      <c r="Q108" s="138"/>
      <c r="R108" s="138"/>
      <c r="S108" s="138"/>
      <c r="T108" s="138"/>
      <c r="U108" s="138"/>
      <c r="V108" s="138"/>
      <c r="W108" s="153" t="s">
        <v>47</v>
      </c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</row>
    <row r="109" spans="1:39" s="144" customFormat="1" x14ac:dyDescent="0.25">
      <c r="A109" s="138"/>
      <c r="B109" s="105"/>
      <c r="C109" s="46"/>
      <c r="D109" s="136"/>
      <c r="E109" s="79" t="s">
        <v>23</v>
      </c>
      <c r="F109" s="6">
        <f>F$107</f>
        <v>4</v>
      </c>
      <c r="G109" s="138">
        <f>G$107</f>
        <v>2</v>
      </c>
      <c r="H109" s="26">
        <f>$A11*H$107</f>
        <v>1.4</v>
      </c>
      <c r="I109" s="4">
        <f>$A4*I$107</f>
        <v>18</v>
      </c>
      <c r="J109" s="138">
        <v>1</v>
      </c>
      <c r="K109" s="26">
        <f>H109*$J109</f>
        <v>1.4</v>
      </c>
      <c r="L109" s="4">
        <f>I109*$J109</f>
        <v>18</v>
      </c>
      <c r="M109" s="6"/>
      <c r="N109" s="9"/>
      <c r="O109" s="9" t="s">
        <v>29</v>
      </c>
      <c r="P109" s="46"/>
      <c r="Q109" s="138"/>
      <c r="R109" s="138"/>
      <c r="S109" s="138"/>
      <c r="T109" s="138"/>
      <c r="U109" s="138"/>
      <c r="V109" s="138"/>
      <c r="W109" s="153" t="s">
        <v>49</v>
      </c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</row>
    <row r="110" spans="1:39" s="144" customFormat="1" x14ac:dyDescent="0.25">
      <c r="A110" s="138"/>
      <c r="B110" s="105"/>
      <c r="C110" s="46"/>
      <c r="D110" s="136"/>
      <c r="E110" s="76" t="s">
        <v>24</v>
      </c>
      <c r="F110" s="6">
        <f>F$107</f>
        <v>4</v>
      </c>
      <c r="G110" s="138">
        <f>G$107</f>
        <v>2</v>
      </c>
      <c r="H110" s="26">
        <f>$A12*H$107</f>
        <v>1.7</v>
      </c>
      <c r="I110" s="4">
        <f>$A5*I$107</f>
        <v>24</v>
      </c>
      <c r="J110" s="138">
        <v>1</v>
      </c>
      <c r="K110" s="26">
        <f>H110*$J110</f>
        <v>1.7</v>
      </c>
      <c r="L110" s="4">
        <f>I110*$J110</f>
        <v>24</v>
      </c>
      <c r="M110" s="6"/>
      <c r="N110" s="9"/>
      <c r="O110" s="9" t="s">
        <v>29</v>
      </c>
      <c r="P110" s="46"/>
      <c r="Q110" s="138"/>
      <c r="R110" s="138"/>
      <c r="S110" s="138"/>
      <c r="T110" s="138"/>
      <c r="U110" s="138"/>
      <c r="V110" s="138"/>
      <c r="W110" s="154" t="s">
        <v>48</v>
      </c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</row>
    <row r="111" spans="1:39" s="144" customFormat="1" x14ac:dyDescent="0.25">
      <c r="A111" s="138"/>
      <c r="B111" s="105"/>
      <c r="C111" s="46"/>
      <c r="D111" s="136"/>
      <c r="E111" s="77" t="s">
        <v>25</v>
      </c>
      <c r="F111" s="6">
        <f>F$107</f>
        <v>4</v>
      </c>
      <c r="G111" s="138">
        <f>G$107</f>
        <v>2</v>
      </c>
      <c r="H111" s="26">
        <f>$A13*H$107</f>
        <v>2.1</v>
      </c>
      <c r="I111" s="4">
        <f>$A6*I$107</f>
        <v>32</v>
      </c>
      <c r="J111" s="138">
        <v>1</v>
      </c>
      <c r="K111" s="26">
        <f>H111*$J111</f>
        <v>2.1</v>
      </c>
      <c r="L111" s="4">
        <f>I111*$J111</f>
        <v>32</v>
      </c>
      <c r="M111" s="6"/>
      <c r="N111" s="9"/>
      <c r="O111" s="9" t="s">
        <v>29</v>
      </c>
      <c r="P111" s="46"/>
      <c r="Q111" s="138"/>
      <c r="R111" s="138"/>
      <c r="S111" s="138"/>
      <c r="T111" s="138"/>
      <c r="U111" s="138"/>
      <c r="V111" s="138"/>
      <c r="W111" s="155" t="s">
        <v>48</v>
      </c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</row>
    <row r="112" spans="1:39" s="144" customFormat="1" x14ac:dyDescent="0.25">
      <c r="A112" s="138"/>
      <c r="B112" s="105"/>
      <c r="C112" s="46"/>
      <c r="D112" s="136"/>
      <c r="E112" s="140" t="s">
        <v>26</v>
      </c>
      <c r="F112" s="6">
        <f>F$107</f>
        <v>4</v>
      </c>
      <c r="G112" s="105">
        <f>G$107*$B107</f>
        <v>15</v>
      </c>
      <c r="H112" s="26">
        <f>$A14*H$107</f>
        <v>2.5</v>
      </c>
      <c r="I112" s="4">
        <f>$A7*I$107*$B108</f>
        <v>100</v>
      </c>
      <c r="J112" s="138">
        <v>1</v>
      </c>
      <c r="K112" s="26">
        <f>H112*$J112</f>
        <v>2.5</v>
      </c>
      <c r="L112" s="4">
        <f>I112*$J112</f>
        <v>100</v>
      </c>
      <c r="M112" s="6"/>
      <c r="N112" s="9"/>
      <c r="O112" s="9" t="s">
        <v>29</v>
      </c>
      <c r="P112" s="46"/>
      <c r="Q112" s="138"/>
      <c r="R112" s="138"/>
      <c r="S112" s="138"/>
      <c r="T112" s="138"/>
      <c r="U112" s="138"/>
      <c r="V112" s="138"/>
      <c r="W112" s="162" t="s">
        <v>48</v>
      </c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</row>
    <row r="113" spans="1:39" s="3" customFormat="1" ht="15.75" customHeight="1" thickBot="1" x14ac:dyDescent="0.3">
      <c r="A113" s="6"/>
      <c r="B113" s="11"/>
      <c r="C113" s="47"/>
      <c r="D113" s="137"/>
      <c r="E113" s="143" t="s">
        <v>162</v>
      </c>
      <c r="F113" s="7">
        <f>F$107</f>
        <v>4</v>
      </c>
      <c r="G113" s="11">
        <f>G$107*$B107</f>
        <v>15</v>
      </c>
      <c r="H113" s="27">
        <f>$A15*H$107</f>
        <v>5</v>
      </c>
      <c r="I113" s="5">
        <f>$A8*I$107*$B108</f>
        <v>250</v>
      </c>
      <c r="J113" s="2">
        <v>1</v>
      </c>
      <c r="K113" s="27">
        <f>H113*$J113</f>
        <v>5</v>
      </c>
      <c r="L113" s="5">
        <f>I113*$J113</f>
        <v>250</v>
      </c>
      <c r="M113" s="7"/>
      <c r="N113" s="10"/>
      <c r="O113" s="10" t="s">
        <v>29</v>
      </c>
      <c r="P113" s="47"/>
      <c r="Q113" s="2"/>
      <c r="R113" s="2"/>
      <c r="S113" s="2"/>
      <c r="T113" s="2"/>
      <c r="U113" s="2"/>
      <c r="V113" s="2"/>
      <c r="W113" s="165" t="s">
        <v>48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 s="144" customFormat="1" ht="15.75" customHeight="1" x14ac:dyDescent="0.25">
      <c r="A114" s="138"/>
      <c r="B114" s="105">
        <v>1.6</v>
      </c>
      <c r="C114" s="46">
        <v>1.4</v>
      </c>
      <c r="D114" s="170" t="s">
        <v>89</v>
      </c>
      <c r="E114" s="159" t="s">
        <v>21</v>
      </c>
      <c r="F114" s="23">
        <v>0</v>
      </c>
      <c r="G114" s="150"/>
      <c r="H114" s="29">
        <v>0</v>
      </c>
      <c r="I114" s="35">
        <v>0</v>
      </c>
      <c r="J114" s="150">
        <v>0</v>
      </c>
      <c r="K114" s="29">
        <f>H114*$J114</f>
        <v>0</v>
      </c>
      <c r="L114" s="35">
        <f>I114*$J114</f>
        <v>0</v>
      </c>
      <c r="M114" s="23" t="s">
        <v>28</v>
      </c>
      <c r="N114" s="25" t="s">
        <v>29</v>
      </c>
      <c r="O114" s="25"/>
      <c r="P114" s="46"/>
      <c r="Q114" s="150"/>
      <c r="R114" s="150"/>
      <c r="S114" s="150"/>
      <c r="T114" s="150"/>
      <c r="U114" s="150"/>
      <c r="V114" s="150"/>
      <c r="W114" s="150"/>
      <c r="X114" s="150">
        <v>10</v>
      </c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38"/>
      <c r="AJ114" s="138"/>
      <c r="AK114" s="138"/>
      <c r="AL114" s="138"/>
      <c r="AM114" s="138"/>
    </row>
    <row r="115" spans="1:39" s="144" customFormat="1" x14ac:dyDescent="0.25">
      <c r="A115" s="138"/>
      <c r="B115" s="105"/>
      <c r="C115" s="46"/>
      <c r="D115" s="171"/>
      <c r="E115" s="43" t="s">
        <v>22</v>
      </c>
      <c r="F115" s="23">
        <f>F$114</f>
        <v>0</v>
      </c>
      <c r="G115" s="150"/>
      <c r="H115" s="29">
        <f>$A3*H$114</f>
        <v>0</v>
      </c>
      <c r="I115" s="35">
        <f>$A10*I$114</f>
        <v>0</v>
      </c>
      <c r="J115" s="150">
        <v>0</v>
      </c>
      <c r="K115" s="29">
        <f>H115*$J115</f>
        <v>0</v>
      </c>
      <c r="L115" s="35">
        <f>I115*$J115</f>
        <v>0</v>
      </c>
      <c r="M115" s="23" t="s">
        <v>28</v>
      </c>
      <c r="N115" s="25" t="s">
        <v>29</v>
      </c>
      <c r="O115" s="25"/>
      <c r="P115" s="46"/>
      <c r="Q115" s="150"/>
      <c r="R115" s="150"/>
      <c r="S115" s="150"/>
      <c r="T115" s="150"/>
      <c r="U115" s="150"/>
      <c r="V115" s="150"/>
      <c r="W115" s="150"/>
      <c r="X115" s="150">
        <f>X$114+X$114/2*1</f>
        <v>15</v>
      </c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38"/>
      <c r="AJ115" s="138"/>
      <c r="AK115" s="138"/>
      <c r="AL115" s="138"/>
      <c r="AM115" s="138"/>
    </row>
    <row r="116" spans="1:39" s="144" customFormat="1" x14ac:dyDescent="0.25">
      <c r="A116" s="138"/>
      <c r="B116" s="105"/>
      <c r="C116" s="46"/>
      <c r="D116" s="171"/>
      <c r="E116" s="79" t="s">
        <v>23</v>
      </c>
      <c r="F116" s="6">
        <f>F$114</f>
        <v>0</v>
      </c>
      <c r="G116" s="138"/>
      <c r="H116" s="26">
        <f>$A4*H$114</f>
        <v>0</v>
      </c>
      <c r="I116" s="4">
        <f>$A11*I$114</f>
        <v>0</v>
      </c>
      <c r="J116" s="138">
        <v>0</v>
      </c>
      <c r="K116" s="26">
        <f>H116*$J116</f>
        <v>0</v>
      </c>
      <c r="L116" s="4">
        <f>I116*$J116</f>
        <v>0</v>
      </c>
      <c r="M116" s="6" t="s">
        <v>28</v>
      </c>
      <c r="N116" s="9" t="s">
        <v>29</v>
      </c>
      <c r="O116" s="9"/>
      <c r="P116" s="46"/>
      <c r="Q116" s="138"/>
      <c r="R116" s="138"/>
      <c r="S116" s="138"/>
      <c r="T116" s="138"/>
      <c r="U116" s="138"/>
      <c r="V116" s="138"/>
      <c r="W116" s="138"/>
      <c r="X116" s="138">
        <f>X$114+X$114/2*2</f>
        <v>20</v>
      </c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</row>
    <row r="117" spans="1:39" s="144" customFormat="1" x14ac:dyDescent="0.25">
      <c r="A117" s="138"/>
      <c r="B117" s="105"/>
      <c r="C117" s="46"/>
      <c r="D117" s="171"/>
      <c r="E117" s="76" t="s">
        <v>24</v>
      </c>
      <c r="F117" s="6">
        <f>F$114</f>
        <v>0</v>
      </c>
      <c r="G117" s="138"/>
      <c r="H117" s="26">
        <f>$A5*H$114</f>
        <v>0</v>
      </c>
      <c r="I117" s="4">
        <f>$A12*I$114</f>
        <v>0</v>
      </c>
      <c r="J117" s="138">
        <v>0</v>
      </c>
      <c r="K117" s="26">
        <f>H117*$J117</f>
        <v>0</v>
      </c>
      <c r="L117" s="4">
        <f>I117*$J117</f>
        <v>0</v>
      </c>
      <c r="M117" s="6" t="s">
        <v>28</v>
      </c>
      <c r="N117" s="9" t="s">
        <v>29</v>
      </c>
      <c r="O117" s="9"/>
      <c r="P117" s="46"/>
      <c r="Q117" s="138"/>
      <c r="R117" s="138"/>
      <c r="S117" s="138"/>
      <c r="T117" s="138"/>
      <c r="U117" s="138"/>
      <c r="V117" s="138"/>
      <c r="W117" s="138"/>
      <c r="X117" s="138">
        <f>X$114+X$114/2*3</f>
        <v>25</v>
      </c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</row>
    <row r="118" spans="1:39" s="144" customFormat="1" x14ac:dyDescent="0.25">
      <c r="A118" s="138"/>
      <c r="B118" s="105"/>
      <c r="C118" s="46"/>
      <c r="D118" s="171"/>
      <c r="E118" s="77" t="s">
        <v>25</v>
      </c>
      <c r="F118" s="6">
        <f>F$114</f>
        <v>0</v>
      </c>
      <c r="G118" s="138"/>
      <c r="H118" s="26">
        <f>$A6*H$114</f>
        <v>0</v>
      </c>
      <c r="I118" s="4">
        <f>$A13*I$114</f>
        <v>0</v>
      </c>
      <c r="J118" s="138">
        <v>0</v>
      </c>
      <c r="K118" s="26">
        <f>H118*$J118</f>
        <v>0</v>
      </c>
      <c r="L118" s="4">
        <f>I118*$J118</f>
        <v>0</v>
      </c>
      <c r="M118" s="6" t="s">
        <v>28</v>
      </c>
      <c r="N118" s="9" t="s">
        <v>29</v>
      </c>
      <c r="O118" s="9"/>
      <c r="P118" s="46"/>
      <c r="Q118" s="138"/>
      <c r="R118" s="138"/>
      <c r="S118" s="138"/>
      <c r="T118" s="138"/>
      <c r="U118" s="138"/>
      <c r="V118" s="138"/>
      <c r="W118" s="138"/>
      <c r="X118" s="138">
        <f>X$114+X$114/2*4</f>
        <v>30</v>
      </c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</row>
    <row r="119" spans="1:39" s="144" customFormat="1" x14ac:dyDescent="0.25">
      <c r="A119" s="138"/>
      <c r="B119" s="105"/>
      <c r="C119" s="46"/>
      <c r="D119" s="171"/>
      <c r="E119" s="140" t="s">
        <v>26</v>
      </c>
      <c r="F119" s="6">
        <f>F$114</f>
        <v>0</v>
      </c>
      <c r="G119" s="138"/>
      <c r="H119" s="26">
        <f>$A7*H$114</f>
        <v>0</v>
      </c>
      <c r="I119" s="4">
        <f>$A14*I$114</f>
        <v>0</v>
      </c>
      <c r="J119" s="138">
        <v>0</v>
      </c>
      <c r="K119" s="26">
        <f>H119*$J119</f>
        <v>0</v>
      </c>
      <c r="L119" s="4">
        <f>I119*$J119</f>
        <v>0</v>
      </c>
      <c r="M119" s="6" t="s">
        <v>28</v>
      </c>
      <c r="N119" s="9" t="s">
        <v>29</v>
      </c>
      <c r="O119" s="9"/>
      <c r="P119" s="46"/>
      <c r="Q119" s="138"/>
      <c r="R119" s="138"/>
      <c r="S119" s="138"/>
      <c r="T119" s="138"/>
      <c r="U119" s="138"/>
      <c r="V119" s="138"/>
      <c r="W119" s="138"/>
      <c r="X119" s="138">
        <f>X$114+X$114/2*5*$B114</f>
        <v>50</v>
      </c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</row>
    <row r="120" spans="1:39" s="3" customFormat="1" ht="15.75" customHeight="1" thickBot="1" x14ac:dyDescent="0.3">
      <c r="A120" s="6"/>
      <c r="B120" s="11"/>
      <c r="C120" s="47"/>
      <c r="D120" s="172"/>
      <c r="E120" s="143" t="s">
        <v>162</v>
      </c>
      <c r="F120" s="7">
        <f>F$114</f>
        <v>0</v>
      </c>
      <c r="G120" s="2"/>
      <c r="H120" s="27">
        <f>$A8*H$114</f>
        <v>0</v>
      </c>
      <c r="I120" s="5">
        <f>$A15*I$114</f>
        <v>0</v>
      </c>
      <c r="J120" s="2">
        <v>0</v>
      </c>
      <c r="K120" s="27">
        <f>H120*$J120</f>
        <v>0</v>
      </c>
      <c r="L120" s="5">
        <f>I120*$J120</f>
        <v>0</v>
      </c>
      <c r="M120" s="7" t="s">
        <v>28</v>
      </c>
      <c r="N120" s="10" t="s">
        <v>29</v>
      </c>
      <c r="O120" s="10"/>
      <c r="P120" s="47"/>
      <c r="Q120" s="2"/>
      <c r="R120" s="2"/>
      <c r="S120" s="2"/>
      <c r="T120" s="2"/>
      <c r="U120" s="2"/>
      <c r="V120" s="2"/>
      <c r="W120" s="2"/>
      <c r="X120" s="2">
        <f>(X$114+X$114/2*5*$B114)*$C114</f>
        <v>70</v>
      </c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 s="144" customFormat="1" ht="15.75" customHeight="1" x14ac:dyDescent="0.25">
      <c r="A121" s="138"/>
      <c r="B121" s="105" t="s">
        <v>45</v>
      </c>
      <c r="C121" s="46" t="s">
        <v>45</v>
      </c>
      <c r="D121" s="135" t="s">
        <v>65</v>
      </c>
      <c r="E121" s="159" t="s">
        <v>21</v>
      </c>
      <c r="F121" s="23">
        <v>10</v>
      </c>
      <c r="G121" s="150"/>
      <c r="H121" s="29">
        <v>5</v>
      </c>
      <c r="I121" s="35">
        <v>300</v>
      </c>
      <c r="J121" s="150">
        <v>1</v>
      </c>
      <c r="K121" s="29">
        <f>H121*$J121</f>
        <v>5</v>
      </c>
      <c r="L121" s="35">
        <f>I121*$J121</f>
        <v>300</v>
      </c>
      <c r="M121" s="6"/>
      <c r="N121" s="25"/>
      <c r="O121" s="25" t="s">
        <v>35</v>
      </c>
      <c r="P121" s="46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38"/>
      <c r="AJ121" s="138"/>
      <c r="AK121" s="138"/>
      <c r="AL121" s="138"/>
      <c r="AM121" s="138"/>
    </row>
    <row r="122" spans="1:39" s="144" customFormat="1" x14ac:dyDescent="0.25">
      <c r="A122" s="138"/>
      <c r="B122" s="105"/>
      <c r="C122" s="46"/>
      <c r="D122" s="136"/>
      <c r="E122" s="43" t="s">
        <v>22</v>
      </c>
      <c r="F122" s="23">
        <f>F$121</f>
        <v>10</v>
      </c>
      <c r="G122" s="150"/>
      <c r="H122" s="29">
        <f>$A10*H$121</f>
        <v>6</v>
      </c>
      <c r="I122" s="35">
        <f>$A3*I$121</f>
        <v>390</v>
      </c>
      <c r="J122" s="150">
        <v>1</v>
      </c>
      <c r="K122" s="29">
        <f>H122*$J122</f>
        <v>6</v>
      </c>
      <c r="L122" s="35">
        <f>I122*$J122</f>
        <v>390</v>
      </c>
      <c r="M122" s="6"/>
      <c r="N122" s="25"/>
      <c r="O122" s="25" t="s">
        <v>35</v>
      </c>
      <c r="P122" s="46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38"/>
      <c r="AJ122" s="138"/>
      <c r="AK122" s="138"/>
      <c r="AL122" s="138"/>
      <c r="AM122" s="138"/>
    </row>
    <row r="123" spans="1:39" s="144" customFormat="1" x14ac:dyDescent="0.25">
      <c r="A123" s="138"/>
      <c r="B123" s="105"/>
      <c r="C123" s="46"/>
      <c r="D123" s="136"/>
      <c r="E123" s="79" t="s">
        <v>23</v>
      </c>
      <c r="F123" s="6">
        <f>F$121</f>
        <v>10</v>
      </c>
      <c r="G123" s="138"/>
      <c r="H123" s="26">
        <f>$A11*H$121</f>
        <v>7</v>
      </c>
      <c r="I123" s="4">
        <f>$A4*I$121</f>
        <v>540</v>
      </c>
      <c r="J123" s="138">
        <v>1</v>
      </c>
      <c r="K123" s="26">
        <f>H123*$J123</f>
        <v>7</v>
      </c>
      <c r="L123" s="4">
        <f>I123*$J123</f>
        <v>540</v>
      </c>
      <c r="M123" s="6"/>
      <c r="N123" s="9"/>
      <c r="O123" s="9" t="s">
        <v>35</v>
      </c>
      <c r="P123" s="46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  <c r="AJ123" s="138"/>
      <c r="AK123" s="138"/>
      <c r="AL123" s="138"/>
      <c r="AM123" s="138"/>
    </row>
    <row r="124" spans="1:39" s="144" customFormat="1" x14ac:dyDescent="0.25">
      <c r="A124" s="138"/>
      <c r="B124" s="105"/>
      <c r="C124" s="46"/>
      <c r="D124" s="136"/>
      <c r="E124" s="76" t="s">
        <v>24</v>
      </c>
      <c r="F124" s="6">
        <f>F$121</f>
        <v>10</v>
      </c>
      <c r="G124" s="138"/>
      <c r="H124" s="26">
        <f>$A12*H$121</f>
        <v>8.5</v>
      </c>
      <c r="I124" s="4">
        <f>$A5*I$121</f>
        <v>720</v>
      </c>
      <c r="J124" s="138">
        <v>1</v>
      </c>
      <c r="K124" s="26">
        <f>H124*$J124</f>
        <v>8.5</v>
      </c>
      <c r="L124" s="4">
        <f>I124*$J124</f>
        <v>720</v>
      </c>
      <c r="M124" s="6"/>
      <c r="N124" s="9"/>
      <c r="O124" s="9" t="s">
        <v>35</v>
      </c>
      <c r="P124" s="46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</row>
    <row r="125" spans="1:39" s="144" customFormat="1" x14ac:dyDescent="0.25">
      <c r="A125" s="138"/>
      <c r="B125" s="105"/>
      <c r="C125" s="46"/>
      <c r="D125" s="136"/>
      <c r="E125" s="77" t="s">
        <v>25</v>
      </c>
      <c r="F125" s="6">
        <f>F$121</f>
        <v>10</v>
      </c>
      <c r="G125" s="138"/>
      <c r="H125" s="26">
        <f>$A13*H$121</f>
        <v>10.5</v>
      </c>
      <c r="I125" s="4">
        <f>$A6*I$121</f>
        <v>960</v>
      </c>
      <c r="J125" s="138">
        <v>1</v>
      </c>
      <c r="K125" s="26">
        <f>H125*$J125</f>
        <v>10.5</v>
      </c>
      <c r="L125" s="4">
        <f>I125*$J125</f>
        <v>960</v>
      </c>
      <c r="M125" s="6"/>
      <c r="N125" s="9"/>
      <c r="O125" s="9" t="s">
        <v>35</v>
      </c>
      <c r="P125" s="46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</row>
    <row r="126" spans="1:39" s="144" customFormat="1" x14ac:dyDescent="0.25">
      <c r="A126" s="138"/>
      <c r="B126" s="105"/>
      <c r="C126" s="46"/>
      <c r="D126" s="136"/>
      <c r="E126" s="140" t="s">
        <v>26</v>
      </c>
      <c r="F126" s="6">
        <f>F$121</f>
        <v>10</v>
      </c>
      <c r="G126" s="138"/>
      <c r="H126" s="26">
        <f>$A14*H$121</f>
        <v>12.5</v>
      </c>
      <c r="I126" s="4">
        <f>$A7*I$121</f>
        <v>1200</v>
      </c>
      <c r="J126" s="138">
        <v>1</v>
      </c>
      <c r="K126" s="26">
        <f>H126*$J126</f>
        <v>12.5</v>
      </c>
      <c r="L126" s="4">
        <f>I126*$J126</f>
        <v>1200</v>
      </c>
      <c r="M126" s="6"/>
      <c r="N126" s="9"/>
      <c r="O126" s="9" t="s">
        <v>35</v>
      </c>
      <c r="P126" s="46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</row>
    <row r="127" spans="1:39" s="3" customFormat="1" ht="15.75" customHeight="1" thickBot="1" x14ac:dyDescent="0.3">
      <c r="A127" s="6"/>
      <c r="B127" s="11"/>
      <c r="C127" s="47"/>
      <c r="D127" s="137"/>
      <c r="E127" s="143" t="s">
        <v>162</v>
      </c>
      <c r="F127" s="7">
        <f>F$121</f>
        <v>10</v>
      </c>
      <c r="G127" s="2"/>
      <c r="H127" s="27">
        <f>$A15*H$121</f>
        <v>25</v>
      </c>
      <c r="I127" s="5">
        <f>$A8*I$121</f>
        <v>3000</v>
      </c>
      <c r="J127" s="2">
        <v>1</v>
      </c>
      <c r="K127" s="27">
        <f>H127*$J127</f>
        <v>25</v>
      </c>
      <c r="L127" s="5">
        <f>I127*$J127</f>
        <v>3000</v>
      </c>
      <c r="M127" s="7"/>
      <c r="N127" s="10"/>
      <c r="O127" s="10" t="s">
        <v>35</v>
      </c>
      <c r="P127" s="47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 s="144" customFormat="1" ht="15.75" customHeight="1" x14ac:dyDescent="0.25">
      <c r="A128" s="138"/>
      <c r="B128" s="105" t="s">
        <v>45</v>
      </c>
      <c r="C128" s="46" t="s">
        <v>45</v>
      </c>
      <c r="D128" s="135" t="s">
        <v>66</v>
      </c>
      <c r="E128" s="159" t="s">
        <v>21</v>
      </c>
      <c r="F128" s="23">
        <v>1</v>
      </c>
      <c r="G128" s="150"/>
      <c r="H128" s="29">
        <v>7</v>
      </c>
      <c r="I128" s="35">
        <v>7</v>
      </c>
      <c r="J128" s="150">
        <v>1</v>
      </c>
      <c r="K128" s="29">
        <f>H128*$J128</f>
        <v>7</v>
      </c>
      <c r="L128" s="35">
        <f>I128*$J128</f>
        <v>7</v>
      </c>
      <c r="M128" s="23" t="s">
        <v>28</v>
      </c>
      <c r="N128" s="25" t="s">
        <v>28</v>
      </c>
      <c r="O128" s="25"/>
      <c r="P128" s="46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38"/>
      <c r="AJ128" s="138"/>
      <c r="AK128" s="138"/>
      <c r="AL128" s="138"/>
      <c r="AM128" s="138"/>
    </row>
    <row r="129" spans="1:39" s="144" customFormat="1" x14ac:dyDescent="0.25">
      <c r="A129" s="138"/>
      <c r="B129" s="105"/>
      <c r="C129" s="46"/>
      <c r="D129" s="136"/>
      <c r="E129" s="43" t="s">
        <v>22</v>
      </c>
      <c r="F129" s="23">
        <f>F$128</f>
        <v>1</v>
      </c>
      <c r="G129" s="150"/>
      <c r="H129" s="29">
        <f>$A3*H$128</f>
        <v>9.1</v>
      </c>
      <c r="I129" s="35">
        <f>$A10*I$128</f>
        <v>8.4</v>
      </c>
      <c r="J129" s="150">
        <v>1</v>
      </c>
      <c r="K129" s="29">
        <f>H129*$J129</f>
        <v>9.1</v>
      </c>
      <c r="L129" s="35">
        <f>I129*$J129</f>
        <v>8.4</v>
      </c>
      <c r="M129" s="23" t="s">
        <v>28</v>
      </c>
      <c r="N129" s="25" t="s">
        <v>28</v>
      </c>
      <c r="O129" s="25"/>
      <c r="P129" s="46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38"/>
      <c r="AJ129" s="138"/>
      <c r="AK129" s="138"/>
      <c r="AL129" s="138"/>
      <c r="AM129" s="138"/>
    </row>
    <row r="130" spans="1:39" s="144" customFormat="1" x14ac:dyDescent="0.25">
      <c r="A130" s="138"/>
      <c r="B130" s="105"/>
      <c r="C130" s="46"/>
      <c r="D130" s="136"/>
      <c r="E130" s="79" t="s">
        <v>23</v>
      </c>
      <c r="F130" s="6">
        <f>F$128</f>
        <v>1</v>
      </c>
      <c r="G130" s="138"/>
      <c r="H130" s="26">
        <f>$A4*H$128</f>
        <v>12.6</v>
      </c>
      <c r="I130" s="4">
        <f>$A11*I$128</f>
        <v>9.7999999999999989</v>
      </c>
      <c r="J130" s="138">
        <v>1</v>
      </c>
      <c r="K130" s="26">
        <f>H130*$J130</f>
        <v>12.6</v>
      </c>
      <c r="L130" s="4">
        <f>I130*$J130</f>
        <v>9.7999999999999989</v>
      </c>
      <c r="M130" s="6" t="s">
        <v>28</v>
      </c>
      <c r="N130" s="9" t="s">
        <v>28</v>
      </c>
      <c r="O130" s="9"/>
      <c r="P130" s="46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8"/>
      <c r="AJ130" s="138"/>
      <c r="AK130" s="138"/>
      <c r="AL130" s="138"/>
      <c r="AM130" s="138"/>
    </row>
    <row r="131" spans="1:39" s="144" customFormat="1" x14ac:dyDescent="0.25">
      <c r="A131" s="138"/>
      <c r="B131" s="105"/>
      <c r="C131" s="46"/>
      <c r="D131" s="136"/>
      <c r="E131" s="76" t="s">
        <v>24</v>
      </c>
      <c r="F131" s="6">
        <f>F$128</f>
        <v>1</v>
      </c>
      <c r="G131" s="138"/>
      <c r="H131" s="26">
        <f>$A5*H$128</f>
        <v>16.8</v>
      </c>
      <c r="I131" s="4">
        <f>$A12*I$128</f>
        <v>11.9</v>
      </c>
      <c r="J131" s="138">
        <v>1</v>
      </c>
      <c r="K131" s="26">
        <f>H131*$J131</f>
        <v>16.8</v>
      </c>
      <c r="L131" s="4">
        <f>I131*$J131</f>
        <v>11.9</v>
      </c>
      <c r="M131" s="6" t="s">
        <v>28</v>
      </c>
      <c r="N131" s="9" t="s">
        <v>28</v>
      </c>
      <c r="O131" s="9"/>
      <c r="P131" s="46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</row>
    <row r="132" spans="1:39" s="144" customFormat="1" x14ac:dyDescent="0.25">
      <c r="A132" s="138"/>
      <c r="B132" s="105"/>
      <c r="C132" s="46"/>
      <c r="D132" s="136"/>
      <c r="E132" s="77" t="s">
        <v>25</v>
      </c>
      <c r="F132" s="6">
        <f>F$128</f>
        <v>1</v>
      </c>
      <c r="G132" s="138"/>
      <c r="H132" s="26">
        <f>$A6*H$128</f>
        <v>22.400000000000002</v>
      </c>
      <c r="I132" s="4">
        <f>$A13*I$128</f>
        <v>14.700000000000001</v>
      </c>
      <c r="J132" s="138">
        <v>1</v>
      </c>
      <c r="K132" s="26">
        <f>H132*$J132</f>
        <v>22.400000000000002</v>
      </c>
      <c r="L132" s="4">
        <f>I132*$J132</f>
        <v>14.700000000000001</v>
      </c>
      <c r="M132" s="6" t="s">
        <v>28</v>
      </c>
      <c r="N132" s="9" t="s">
        <v>28</v>
      </c>
      <c r="O132" s="9"/>
      <c r="P132" s="46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</row>
    <row r="133" spans="1:39" s="144" customFormat="1" x14ac:dyDescent="0.25">
      <c r="A133" s="138"/>
      <c r="B133" s="105"/>
      <c r="C133" s="46"/>
      <c r="D133" s="136"/>
      <c r="E133" s="140" t="s">
        <v>26</v>
      </c>
      <c r="F133" s="6">
        <f>F$128</f>
        <v>1</v>
      </c>
      <c r="G133" s="138"/>
      <c r="H133" s="26">
        <f>$A7*H$128</f>
        <v>28</v>
      </c>
      <c r="I133" s="4">
        <f>$A14*I$128</f>
        <v>17.5</v>
      </c>
      <c r="J133" s="138">
        <v>1</v>
      </c>
      <c r="K133" s="26">
        <f>H133*$J133</f>
        <v>28</v>
      </c>
      <c r="L133" s="4">
        <f>I133*$J133</f>
        <v>17.5</v>
      </c>
      <c r="M133" s="6" t="s">
        <v>28</v>
      </c>
      <c r="N133" s="9" t="s">
        <v>28</v>
      </c>
      <c r="O133" s="9"/>
      <c r="P133" s="46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</row>
    <row r="134" spans="1:39" s="3" customFormat="1" ht="15.75" customHeight="1" thickBot="1" x14ac:dyDescent="0.3">
      <c r="A134" s="6"/>
      <c r="B134" s="11"/>
      <c r="C134" s="47"/>
      <c r="D134" s="137"/>
      <c r="E134" s="143" t="s">
        <v>162</v>
      </c>
      <c r="F134" s="7">
        <f>F$128</f>
        <v>1</v>
      </c>
      <c r="G134" s="2"/>
      <c r="H134" s="27">
        <f>$A8*H$128</f>
        <v>70</v>
      </c>
      <c r="I134" s="5">
        <f>$A15*I$128</f>
        <v>35</v>
      </c>
      <c r="J134" s="2">
        <v>1</v>
      </c>
      <c r="K134" s="27">
        <f>H134*$J134</f>
        <v>70</v>
      </c>
      <c r="L134" s="5">
        <f>I134*$J134</f>
        <v>35</v>
      </c>
      <c r="M134" s="7" t="s">
        <v>28</v>
      </c>
      <c r="N134" s="10" t="s">
        <v>28</v>
      </c>
      <c r="O134" s="10"/>
      <c r="P134" s="47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 s="144" customFormat="1" ht="15.75" customHeight="1" x14ac:dyDescent="0.25">
      <c r="A135" s="138"/>
      <c r="B135" s="105">
        <v>3</v>
      </c>
      <c r="C135" s="46">
        <v>3</v>
      </c>
      <c r="D135" s="135" t="s">
        <v>67</v>
      </c>
      <c r="E135" s="159" t="s">
        <v>21</v>
      </c>
      <c r="F135" s="23">
        <v>3</v>
      </c>
      <c r="G135" s="150">
        <v>0.5</v>
      </c>
      <c r="H135" s="29">
        <v>8</v>
      </c>
      <c r="I135" s="35">
        <v>5</v>
      </c>
      <c r="J135" s="150">
        <v>1</v>
      </c>
      <c r="K135" s="29">
        <f>H135*$J135</f>
        <v>8</v>
      </c>
      <c r="L135" s="35">
        <f>I135*$J135</f>
        <v>5</v>
      </c>
      <c r="M135" s="6"/>
      <c r="N135" s="25" t="s">
        <v>29</v>
      </c>
      <c r="O135" s="25" t="s">
        <v>28</v>
      </c>
      <c r="P135" s="46"/>
      <c r="Q135" s="150"/>
      <c r="R135" s="150"/>
      <c r="S135" s="150"/>
      <c r="T135" s="150"/>
      <c r="U135" s="150"/>
      <c r="V135" s="150">
        <v>10</v>
      </c>
      <c r="W135" s="150"/>
      <c r="X135" s="150"/>
      <c r="Y135" s="150">
        <v>50</v>
      </c>
      <c r="Z135" s="150">
        <v>75</v>
      </c>
      <c r="AA135" s="150"/>
      <c r="AB135" s="150"/>
      <c r="AC135" s="150"/>
      <c r="AD135" s="150"/>
      <c r="AE135" s="150"/>
      <c r="AF135" s="150"/>
      <c r="AG135" s="150"/>
      <c r="AH135" s="150"/>
      <c r="AI135" s="138"/>
      <c r="AJ135" s="138"/>
      <c r="AK135" s="138"/>
      <c r="AL135" s="138"/>
      <c r="AM135" s="138"/>
    </row>
    <row r="136" spans="1:39" s="144" customFormat="1" x14ac:dyDescent="0.25">
      <c r="A136" s="138"/>
      <c r="B136" s="105"/>
      <c r="C136" s="46"/>
      <c r="D136" s="136"/>
      <c r="E136" s="75" t="s">
        <v>22</v>
      </c>
      <c r="F136" s="6">
        <f>F$135</f>
        <v>3</v>
      </c>
      <c r="G136" s="138">
        <f>G$135</f>
        <v>0.5</v>
      </c>
      <c r="H136" s="26">
        <f>$A10*H$135</f>
        <v>9.6</v>
      </c>
      <c r="I136" s="4">
        <f>$A3*I$135</f>
        <v>6.5</v>
      </c>
      <c r="J136" s="138">
        <v>1</v>
      </c>
      <c r="K136" s="26">
        <f>H136*$J136</f>
        <v>9.6</v>
      </c>
      <c r="L136" s="4">
        <f>I136*$J136</f>
        <v>6.5</v>
      </c>
      <c r="M136" s="6"/>
      <c r="N136" s="9" t="s">
        <v>29</v>
      </c>
      <c r="O136" s="9" t="s">
        <v>28</v>
      </c>
      <c r="P136" s="46"/>
      <c r="Q136" s="138"/>
      <c r="R136" s="138"/>
      <c r="S136" s="138"/>
      <c r="T136" s="138"/>
      <c r="U136" s="138"/>
      <c r="V136" s="138">
        <f>V$135</f>
        <v>10</v>
      </c>
      <c r="W136" s="138"/>
      <c r="X136" s="138"/>
      <c r="Y136" s="138">
        <f>Y$135+Y$135/5*1</f>
        <v>60</v>
      </c>
      <c r="Z136" s="138">
        <f>Z$135</f>
        <v>75</v>
      </c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</row>
    <row r="137" spans="1:39" s="144" customFormat="1" x14ac:dyDescent="0.25">
      <c r="A137" s="138"/>
      <c r="B137" s="105"/>
      <c r="C137" s="46"/>
      <c r="D137" s="136"/>
      <c r="E137" s="79" t="s">
        <v>23</v>
      </c>
      <c r="F137" s="6">
        <f>F$135</f>
        <v>3</v>
      </c>
      <c r="G137" s="138">
        <f>G$135</f>
        <v>0.5</v>
      </c>
      <c r="H137" s="26">
        <f>$A11*H$135</f>
        <v>11.2</v>
      </c>
      <c r="I137" s="4">
        <f>$A4*I$135</f>
        <v>9</v>
      </c>
      <c r="J137" s="138">
        <v>1</v>
      </c>
      <c r="K137" s="26">
        <f>H137*$J137</f>
        <v>11.2</v>
      </c>
      <c r="L137" s="4">
        <f>I137*$J137</f>
        <v>9</v>
      </c>
      <c r="M137" s="6"/>
      <c r="N137" s="9" t="s">
        <v>29</v>
      </c>
      <c r="O137" s="9" t="s">
        <v>28</v>
      </c>
      <c r="P137" s="46"/>
      <c r="Q137" s="138"/>
      <c r="R137" s="138"/>
      <c r="S137" s="138"/>
      <c r="T137" s="138"/>
      <c r="U137" s="138"/>
      <c r="V137" s="138">
        <f>V$135</f>
        <v>10</v>
      </c>
      <c r="W137" s="138"/>
      <c r="X137" s="138"/>
      <c r="Y137" s="138">
        <f>Y$135+Y$135/5*2</f>
        <v>70</v>
      </c>
      <c r="Z137" s="138">
        <f>Z$135</f>
        <v>75</v>
      </c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</row>
    <row r="138" spans="1:39" s="144" customFormat="1" x14ac:dyDescent="0.25">
      <c r="A138" s="138"/>
      <c r="B138" s="105"/>
      <c r="C138" s="46"/>
      <c r="D138" s="136"/>
      <c r="E138" s="76" t="s">
        <v>24</v>
      </c>
      <c r="F138" s="6">
        <f>F$135</f>
        <v>3</v>
      </c>
      <c r="G138" s="138">
        <f>G$135</f>
        <v>0.5</v>
      </c>
      <c r="H138" s="26">
        <f>$A12*H$135</f>
        <v>13.6</v>
      </c>
      <c r="I138" s="4">
        <f>$A5*I$135</f>
        <v>12</v>
      </c>
      <c r="J138" s="138">
        <v>1</v>
      </c>
      <c r="K138" s="26">
        <f>H138*$J138</f>
        <v>13.6</v>
      </c>
      <c r="L138" s="4">
        <f>I138*$J138</f>
        <v>12</v>
      </c>
      <c r="M138" s="6"/>
      <c r="N138" s="9" t="s">
        <v>29</v>
      </c>
      <c r="O138" s="9" t="s">
        <v>28</v>
      </c>
      <c r="P138" s="46"/>
      <c r="Q138" s="138"/>
      <c r="R138" s="138"/>
      <c r="S138" s="138"/>
      <c r="T138" s="138"/>
      <c r="U138" s="138"/>
      <c r="V138" s="138">
        <f>V$135</f>
        <v>10</v>
      </c>
      <c r="W138" s="138"/>
      <c r="X138" s="138"/>
      <c r="Y138" s="138">
        <f>Y$135+Y$135/5*3</f>
        <v>80</v>
      </c>
      <c r="Z138" s="138">
        <f>Z$135</f>
        <v>75</v>
      </c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</row>
    <row r="139" spans="1:39" s="144" customFormat="1" x14ac:dyDescent="0.25">
      <c r="A139" s="138"/>
      <c r="B139" s="105"/>
      <c r="C139" s="46"/>
      <c r="D139" s="136"/>
      <c r="E139" s="77" t="s">
        <v>25</v>
      </c>
      <c r="F139" s="6">
        <f>F$135</f>
        <v>3</v>
      </c>
      <c r="G139" s="138">
        <f>G$135</f>
        <v>0.5</v>
      </c>
      <c r="H139" s="26">
        <f>$A13*H$135</f>
        <v>16.8</v>
      </c>
      <c r="I139" s="4">
        <f>$A6*I$135</f>
        <v>16</v>
      </c>
      <c r="J139" s="138">
        <v>1</v>
      </c>
      <c r="K139" s="26">
        <f>H139*$J139</f>
        <v>16.8</v>
      </c>
      <c r="L139" s="4">
        <f>I139*$J139</f>
        <v>16</v>
      </c>
      <c r="M139" s="6"/>
      <c r="N139" s="9" t="s">
        <v>29</v>
      </c>
      <c r="O139" s="9" t="s">
        <v>28</v>
      </c>
      <c r="P139" s="46"/>
      <c r="Q139" s="138"/>
      <c r="R139" s="138"/>
      <c r="S139" s="138"/>
      <c r="T139" s="138"/>
      <c r="U139" s="138"/>
      <c r="V139" s="138">
        <f>V$135</f>
        <v>10</v>
      </c>
      <c r="W139" s="138"/>
      <c r="X139" s="138"/>
      <c r="Y139" s="138">
        <f>Y$135+Y$135/5*4</f>
        <v>90</v>
      </c>
      <c r="Z139" s="138">
        <f>Z$135</f>
        <v>75</v>
      </c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</row>
    <row r="140" spans="1:39" s="144" customFormat="1" x14ac:dyDescent="0.25">
      <c r="A140" s="138"/>
      <c r="B140" s="105"/>
      <c r="C140" s="46"/>
      <c r="D140" s="136"/>
      <c r="E140" s="140" t="s">
        <v>26</v>
      </c>
      <c r="F140" s="6">
        <f>F$135</f>
        <v>3</v>
      </c>
      <c r="G140" s="105">
        <f>G$135</f>
        <v>0.5</v>
      </c>
      <c r="H140" s="26">
        <f>$A14*H$135</f>
        <v>20</v>
      </c>
      <c r="I140" s="4">
        <f>$A7*I$135</f>
        <v>20</v>
      </c>
      <c r="J140" s="138">
        <v>1</v>
      </c>
      <c r="K140" s="26">
        <f>H140*$J140</f>
        <v>20</v>
      </c>
      <c r="L140" s="4">
        <f>I140*$J140</f>
        <v>20</v>
      </c>
      <c r="M140" s="6"/>
      <c r="N140" s="9" t="s">
        <v>29</v>
      </c>
      <c r="O140" s="9" t="s">
        <v>28</v>
      </c>
      <c r="P140" s="46"/>
      <c r="Q140" s="138"/>
      <c r="R140" s="138"/>
      <c r="S140" s="138"/>
      <c r="T140" s="138"/>
      <c r="U140" s="138"/>
      <c r="V140" s="138">
        <f>V$135</f>
        <v>10</v>
      </c>
      <c r="W140" s="138"/>
      <c r="X140" s="138"/>
      <c r="Y140" s="138">
        <f>Y$135+Y$135/5*5*$B135</f>
        <v>200</v>
      </c>
      <c r="Z140" s="138">
        <f>Z$135</f>
        <v>75</v>
      </c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</row>
    <row r="141" spans="1:39" s="3" customFormat="1" ht="15.75" customHeight="1" thickBot="1" x14ac:dyDescent="0.3">
      <c r="A141" s="6"/>
      <c r="B141" s="11"/>
      <c r="C141" s="47"/>
      <c r="D141" s="137"/>
      <c r="E141" s="143" t="s">
        <v>162</v>
      </c>
      <c r="F141" s="7">
        <f>F$135</f>
        <v>3</v>
      </c>
      <c r="G141" s="11">
        <f>G$135</f>
        <v>0.5</v>
      </c>
      <c r="H141" s="27">
        <f>$A15*H$135</f>
        <v>40</v>
      </c>
      <c r="I141" s="5">
        <f>$A8*I$135</f>
        <v>50</v>
      </c>
      <c r="J141" s="2">
        <v>1</v>
      </c>
      <c r="K141" s="27">
        <f>H141*$J141</f>
        <v>40</v>
      </c>
      <c r="L141" s="5">
        <f>I141*$J141</f>
        <v>50</v>
      </c>
      <c r="M141" s="7"/>
      <c r="N141" s="10" t="s">
        <v>29</v>
      </c>
      <c r="O141" s="10" t="s">
        <v>28</v>
      </c>
      <c r="P141" s="47"/>
      <c r="Q141" s="2"/>
      <c r="R141" s="2"/>
      <c r="S141" s="2"/>
      <c r="T141" s="2"/>
      <c r="U141" s="2"/>
      <c r="V141" s="2">
        <f>V$135*$C135</f>
        <v>30</v>
      </c>
      <c r="W141" s="2"/>
      <c r="X141" s="2"/>
      <c r="Y141" s="2">
        <f>Y$135+Y$135/5*5*$B135</f>
        <v>200</v>
      </c>
      <c r="Z141" s="2">
        <f>Z$135</f>
        <v>75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 s="144" customFormat="1" ht="15.75" customHeight="1" x14ac:dyDescent="0.25">
      <c r="A142" s="138"/>
      <c r="B142" s="105" t="s">
        <v>45</v>
      </c>
      <c r="C142" s="46" t="s">
        <v>45</v>
      </c>
      <c r="D142" s="135" t="s">
        <v>68</v>
      </c>
      <c r="E142" s="159" t="s">
        <v>21</v>
      </c>
      <c r="F142" s="23">
        <v>1.7</v>
      </c>
      <c r="G142" s="150"/>
      <c r="H142" s="29">
        <v>10</v>
      </c>
      <c r="I142" s="35">
        <v>10</v>
      </c>
      <c r="J142" s="150">
        <v>1</v>
      </c>
      <c r="K142" s="29">
        <f>H142*$J142</f>
        <v>10</v>
      </c>
      <c r="L142" s="35">
        <f>I142*$J142</f>
        <v>10</v>
      </c>
      <c r="M142" s="6"/>
      <c r="N142" s="25" t="s">
        <v>28</v>
      </c>
      <c r="O142" s="25"/>
      <c r="P142" s="46"/>
      <c r="Q142" s="150"/>
      <c r="R142" s="150"/>
      <c r="S142" s="150"/>
      <c r="T142" s="150"/>
      <c r="U142" s="150"/>
      <c r="V142" s="150">
        <v>2.4</v>
      </c>
      <c r="W142" s="150"/>
      <c r="X142" s="150"/>
      <c r="Y142" s="150"/>
      <c r="Z142" s="150">
        <v>5</v>
      </c>
      <c r="AA142" s="150">
        <v>30</v>
      </c>
      <c r="AB142" s="150"/>
      <c r="AC142" s="150"/>
      <c r="AD142" s="150"/>
      <c r="AE142" s="150"/>
      <c r="AF142" s="150"/>
      <c r="AG142" s="150"/>
      <c r="AH142" s="150"/>
      <c r="AI142" s="138"/>
      <c r="AJ142" s="138"/>
      <c r="AK142" s="138"/>
      <c r="AL142" s="138"/>
      <c r="AM142" s="138"/>
    </row>
    <row r="143" spans="1:39" s="144" customFormat="1" x14ac:dyDescent="0.25">
      <c r="A143" s="138"/>
      <c r="B143" s="105"/>
      <c r="C143" s="46"/>
      <c r="D143" s="136"/>
      <c r="E143" s="43" t="s">
        <v>22</v>
      </c>
      <c r="F143" s="23">
        <f>F$142</f>
        <v>1.7</v>
      </c>
      <c r="G143" s="150"/>
      <c r="H143" s="29">
        <f>$A3*H$142</f>
        <v>13</v>
      </c>
      <c r="I143" s="35">
        <f>$A10*I$142</f>
        <v>12</v>
      </c>
      <c r="J143" s="150">
        <v>1</v>
      </c>
      <c r="K143" s="29">
        <f>H143*$J143</f>
        <v>13</v>
      </c>
      <c r="L143" s="35">
        <f>I143*$J143</f>
        <v>12</v>
      </c>
      <c r="M143" s="6"/>
      <c r="N143" s="25" t="s">
        <v>28</v>
      </c>
      <c r="O143" s="25"/>
      <c r="P143" s="46"/>
      <c r="Q143" s="150"/>
      <c r="R143" s="150"/>
      <c r="S143" s="150"/>
      <c r="T143" s="150"/>
      <c r="U143" s="150"/>
      <c r="V143" s="150">
        <f>$A3*V$142</f>
        <v>3.12</v>
      </c>
      <c r="W143" s="150"/>
      <c r="X143" s="150"/>
      <c r="Y143" s="150"/>
      <c r="Z143" s="150">
        <f>Z$142</f>
        <v>5</v>
      </c>
      <c r="AA143" s="150">
        <f>AA$142</f>
        <v>30</v>
      </c>
      <c r="AB143" s="150"/>
      <c r="AC143" s="150"/>
      <c r="AD143" s="150"/>
      <c r="AE143" s="150"/>
      <c r="AF143" s="150"/>
      <c r="AG143" s="150"/>
      <c r="AH143" s="150"/>
      <c r="AI143" s="138"/>
      <c r="AJ143" s="138"/>
      <c r="AK143" s="138"/>
      <c r="AL143" s="138"/>
      <c r="AM143" s="138"/>
    </row>
    <row r="144" spans="1:39" s="144" customFormat="1" x14ac:dyDescent="0.25">
      <c r="A144" s="138"/>
      <c r="B144" s="105"/>
      <c r="C144" s="46"/>
      <c r="D144" s="136"/>
      <c r="E144" s="79" t="s">
        <v>23</v>
      </c>
      <c r="F144" s="6">
        <f>F$142</f>
        <v>1.7</v>
      </c>
      <c r="G144" s="138"/>
      <c r="H144" s="26">
        <f>$A4*H$142</f>
        <v>18</v>
      </c>
      <c r="I144" s="4">
        <f>$A11*I$142</f>
        <v>14</v>
      </c>
      <c r="J144" s="138">
        <v>1</v>
      </c>
      <c r="K144" s="26">
        <f>H144*$J144</f>
        <v>18</v>
      </c>
      <c r="L144" s="4">
        <f>I144*$J144</f>
        <v>14</v>
      </c>
      <c r="M144" s="6"/>
      <c r="N144" s="9" t="s">
        <v>28</v>
      </c>
      <c r="O144" s="9"/>
      <c r="P144" s="46"/>
      <c r="Q144" s="138"/>
      <c r="R144" s="138"/>
      <c r="S144" s="138"/>
      <c r="T144" s="138"/>
      <c r="U144" s="138"/>
      <c r="V144" s="138">
        <f>$A4*V$142</f>
        <v>4.32</v>
      </c>
      <c r="W144" s="138"/>
      <c r="X144" s="138"/>
      <c r="Y144" s="138"/>
      <c r="Z144" s="138">
        <f>Z$142</f>
        <v>5</v>
      </c>
      <c r="AA144" s="138">
        <f>AA$142</f>
        <v>30</v>
      </c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</row>
    <row r="145" spans="1:39" s="144" customFormat="1" x14ac:dyDescent="0.25">
      <c r="A145" s="138"/>
      <c r="B145" s="105"/>
      <c r="C145" s="46"/>
      <c r="D145" s="136"/>
      <c r="E145" s="76" t="s">
        <v>24</v>
      </c>
      <c r="F145" s="6">
        <f>F$142</f>
        <v>1.7</v>
      </c>
      <c r="G145" s="138"/>
      <c r="H145" s="26">
        <f>$A5*H$142</f>
        <v>24</v>
      </c>
      <c r="I145" s="4">
        <f>$A12*I$142</f>
        <v>17</v>
      </c>
      <c r="J145" s="138">
        <v>1</v>
      </c>
      <c r="K145" s="26">
        <f>H145*$J145</f>
        <v>24</v>
      </c>
      <c r="L145" s="4">
        <f>I145*$J145</f>
        <v>17</v>
      </c>
      <c r="M145" s="6"/>
      <c r="N145" s="9" t="s">
        <v>28</v>
      </c>
      <c r="O145" s="9"/>
      <c r="P145" s="46"/>
      <c r="Q145" s="138"/>
      <c r="R145" s="138"/>
      <c r="S145" s="138"/>
      <c r="T145" s="138"/>
      <c r="U145" s="138"/>
      <c r="V145" s="138">
        <f>$A5*V$142</f>
        <v>5.76</v>
      </c>
      <c r="W145" s="138"/>
      <c r="X145" s="138"/>
      <c r="Y145" s="138"/>
      <c r="Z145" s="138">
        <f>Z$142</f>
        <v>5</v>
      </c>
      <c r="AA145" s="138">
        <f>AA$142</f>
        <v>30</v>
      </c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</row>
    <row r="146" spans="1:39" s="144" customFormat="1" x14ac:dyDescent="0.25">
      <c r="A146" s="138"/>
      <c r="B146" s="105"/>
      <c r="C146" s="46"/>
      <c r="D146" s="136"/>
      <c r="E146" s="77" t="s">
        <v>25</v>
      </c>
      <c r="F146" s="6">
        <f>F$142</f>
        <v>1.7</v>
      </c>
      <c r="G146" s="138"/>
      <c r="H146" s="26">
        <f>$A6*H$142</f>
        <v>32</v>
      </c>
      <c r="I146" s="4">
        <f>$A13*I$142</f>
        <v>21</v>
      </c>
      <c r="J146" s="138">
        <v>1</v>
      </c>
      <c r="K146" s="26">
        <f>H146*$J146</f>
        <v>32</v>
      </c>
      <c r="L146" s="4">
        <f>I146*$J146</f>
        <v>21</v>
      </c>
      <c r="M146" s="6"/>
      <c r="N146" s="9" t="s">
        <v>28</v>
      </c>
      <c r="O146" s="9"/>
      <c r="P146" s="46"/>
      <c r="Q146" s="138"/>
      <c r="R146" s="138"/>
      <c r="S146" s="138"/>
      <c r="T146" s="138"/>
      <c r="U146" s="138"/>
      <c r="V146" s="138">
        <f>$A6*V$142</f>
        <v>7.68</v>
      </c>
      <c r="W146" s="138"/>
      <c r="X146" s="138"/>
      <c r="Y146" s="138"/>
      <c r="Z146" s="138">
        <f>Z$142</f>
        <v>5</v>
      </c>
      <c r="AA146" s="138">
        <f>AA$142</f>
        <v>30</v>
      </c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</row>
    <row r="147" spans="1:39" s="144" customFormat="1" x14ac:dyDescent="0.25">
      <c r="A147" s="138"/>
      <c r="B147" s="105"/>
      <c r="C147" s="46"/>
      <c r="D147" s="136"/>
      <c r="E147" s="140" t="s">
        <v>26</v>
      </c>
      <c r="F147" s="6">
        <f>F$142</f>
        <v>1.7</v>
      </c>
      <c r="G147" s="138"/>
      <c r="H147" s="26">
        <f>$A7*H$142</f>
        <v>40</v>
      </c>
      <c r="I147" s="4">
        <f>$A14*I$142</f>
        <v>25</v>
      </c>
      <c r="J147" s="138">
        <v>1</v>
      </c>
      <c r="K147" s="26">
        <f>H147*$J147</f>
        <v>40</v>
      </c>
      <c r="L147" s="4">
        <f>I147*$J147</f>
        <v>25</v>
      </c>
      <c r="M147" s="6"/>
      <c r="N147" s="9" t="s">
        <v>28</v>
      </c>
      <c r="O147" s="9"/>
      <c r="P147" s="46"/>
      <c r="Q147" s="138"/>
      <c r="R147" s="138"/>
      <c r="S147" s="138"/>
      <c r="T147" s="138"/>
      <c r="U147" s="138"/>
      <c r="V147" s="138">
        <f>$A7*V$142</f>
        <v>9.6</v>
      </c>
      <c r="W147" s="138"/>
      <c r="X147" s="138"/>
      <c r="Y147" s="138"/>
      <c r="Z147" s="138">
        <f>Z$142</f>
        <v>5</v>
      </c>
      <c r="AA147" s="138">
        <f>AA$142</f>
        <v>30</v>
      </c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</row>
    <row r="148" spans="1:39" s="3" customFormat="1" ht="15.75" customHeight="1" thickBot="1" x14ac:dyDescent="0.3">
      <c r="A148" s="6"/>
      <c r="B148" s="11"/>
      <c r="C148" s="47"/>
      <c r="D148" s="137"/>
      <c r="E148" s="143" t="s">
        <v>162</v>
      </c>
      <c r="F148" s="7">
        <f>F$142</f>
        <v>1.7</v>
      </c>
      <c r="G148" s="2"/>
      <c r="H148" s="27">
        <f>$A8*H$142</f>
        <v>100</v>
      </c>
      <c r="I148" s="5">
        <f>$A15*I$142</f>
        <v>50</v>
      </c>
      <c r="J148" s="2">
        <v>1</v>
      </c>
      <c r="K148" s="27">
        <f>H148*$J148</f>
        <v>100</v>
      </c>
      <c r="L148" s="5">
        <f>I148*$J148</f>
        <v>50</v>
      </c>
      <c r="M148" s="7"/>
      <c r="N148" s="10" t="s">
        <v>28</v>
      </c>
      <c r="O148" s="10"/>
      <c r="P148" s="47"/>
      <c r="Q148" s="2"/>
      <c r="R148" s="2"/>
      <c r="S148" s="2"/>
      <c r="T148" s="2"/>
      <c r="U148" s="2"/>
      <c r="V148" s="2">
        <f>$A8*V$142</f>
        <v>24</v>
      </c>
      <c r="W148" s="2"/>
      <c r="X148" s="2"/>
      <c r="Y148" s="2"/>
      <c r="Z148" s="2">
        <f>Z$142</f>
        <v>5</v>
      </c>
      <c r="AA148" s="2">
        <f>AA$142</f>
        <v>30</v>
      </c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 s="144" customFormat="1" ht="15.75" customHeight="1" x14ac:dyDescent="0.25">
      <c r="A149" s="156"/>
      <c r="B149" s="105">
        <f>5/4</f>
        <v>1.25</v>
      </c>
      <c r="C149" s="46">
        <v>1.25</v>
      </c>
      <c r="D149" s="135" t="s">
        <v>69</v>
      </c>
      <c r="E149" s="159" t="s">
        <v>21</v>
      </c>
      <c r="F149" s="23">
        <v>1</v>
      </c>
      <c r="G149" s="150">
        <v>1</v>
      </c>
      <c r="H149" s="29">
        <v>10</v>
      </c>
      <c r="I149" s="35">
        <v>12</v>
      </c>
      <c r="J149" s="150">
        <v>1</v>
      </c>
      <c r="K149" s="29">
        <f>H149*$J149</f>
        <v>10</v>
      </c>
      <c r="L149" s="35">
        <f>I149*$J149</f>
        <v>12</v>
      </c>
      <c r="M149" s="23" t="s">
        <v>28</v>
      </c>
      <c r="N149" s="25" t="s">
        <v>28</v>
      </c>
      <c r="O149" s="25"/>
      <c r="P149" s="46"/>
      <c r="Q149" s="150">
        <v>1.6</v>
      </c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38"/>
      <c r="AJ149" s="138"/>
      <c r="AK149" s="138"/>
      <c r="AL149" s="138"/>
      <c r="AM149" s="138">
        <v>10</v>
      </c>
    </row>
    <row r="150" spans="1:39" s="144" customFormat="1" x14ac:dyDescent="0.25">
      <c r="A150" s="138"/>
      <c r="B150" s="105">
        <v>2</v>
      </c>
      <c r="C150" s="46"/>
      <c r="D150" s="136"/>
      <c r="E150" s="75" t="s">
        <v>22</v>
      </c>
      <c r="F150" s="6">
        <f>F$149</f>
        <v>1</v>
      </c>
      <c r="G150" s="138">
        <f>G$149</f>
        <v>1</v>
      </c>
      <c r="H150" s="26">
        <f>$A3*H$149</f>
        <v>13</v>
      </c>
      <c r="I150" s="4">
        <f>$A10*I$149</f>
        <v>14.399999999999999</v>
      </c>
      <c r="J150" s="138">
        <v>1</v>
      </c>
      <c r="K150" s="26">
        <f>H150*$J150</f>
        <v>13</v>
      </c>
      <c r="L150" s="4">
        <f>I150*$J150</f>
        <v>14.399999999999999</v>
      </c>
      <c r="M150" s="6" t="s">
        <v>28</v>
      </c>
      <c r="N150" s="9" t="s">
        <v>28</v>
      </c>
      <c r="O150" s="9"/>
      <c r="P150" s="46"/>
      <c r="Q150" s="138">
        <f>$A3*Q$149</f>
        <v>2.08</v>
      </c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>
        <f>$A3*AM$149</f>
        <v>13</v>
      </c>
    </row>
    <row r="151" spans="1:39" s="144" customFormat="1" x14ac:dyDescent="0.25">
      <c r="A151" s="138"/>
      <c r="B151" s="105"/>
      <c r="C151" s="46"/>
      <c r="D151" s="136"/>
      <c r="E151" s="79" t="s">
        <v>23</v>
      </c>
      <c r="F151" s="6">
        <f>F$149</f>
        <v>1</v>
      </c>
      <c r="G151" s="138">
        <f>G$149</f>
        <v>1</v>
      </c>
      <c r="H151" s="26">
        <f>$A4*H$149</f>
        <v>18</v>
      </c>
      <c r="I151" s="4">
        <f>$A11*I$149</f>
        <v>16.799999999999997</v>
      </c>
      <c r="J151" s="138">
        <v>1</v>
      </c>
      <c r="K151" s="26">
        <f>H151*$J151</f>
        <v>18</v>
      </c>
      <c r="L151" s="4">
        <f>I151*$J151</f>
        <v>16.799999999999997</v>
      </c>
      <c r="M151" s="6" t="s">
        <v>28</v>
      </c>
      <c r="N151" s="9" t="s">
        <v>28</v>
      </c>
      <c r="O151" s="9"/>
      <c r="P151" s="46"/>
      <c r="Q151" s="138">
        <f>$A4*Q$149</f>
        <v>2.8800000000000003</v>
      </c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>
        <f>$A4*AM$149</f>
        <v>18</v>
      </c>
    </row>
    <row r="152" spans="1:39" s="144" customFormat="1" x14ac:dyDescent="0.25">
      <c r="A152" s="138"/>
      <c r="B152" s="105"/>
      <c r="C152" s="46"/>
      <c r="D152" s="136"/>
      <c r="E152" s="76" t="s">
        <v>24</v>
      </c>
      <c r="F152" s="6">
        <f>F$149</f>
        <v>1</v>
      </c>
      <c r="G152" s="138">
        <f>G$149</f>
        <v>1</v>
      </c>
      <c r="H152" s="26">
        <f>$A5*H$149</f>
        <v>24</v>
      </c>
      <c r="I152" s="4">
        <f>$A12*I$149</f>
        <v>20.399999999999999</v>
      </c>
      <c r="J152" s="138">
        <v>1</v>
      </c>
      <c r="K152" s="26">
        <f>H152*$J152</f>
        <v>24</v>
      </c>
      <c r="L152" s="4">
        <f>I152*$J152</f>
        <v>20.399999999999999</v>
      </c>
      <c r="M152" s="6" t="s">
        <v>28</v>
      </c>
      <c r="N152" s="9" t="s">
        <v>28</v>
      </c>
      <c r="O152" s="9"/>
      <c r="P152" s="46"/>
      <c r="Q152" s="138">
        <f>$A5*Q$149</f>
        <v>3.84</v>
      </c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>
        <f>$A5*AM$149</f>
        <v>24</v>
      </c>
    </row>
    <row r="153" spans="1:39" s="144" customFormat="1" x14ac:dyDescent="0.25">
      <c r="A153" s="138"/>
      <c r="B153" s="105"/>
      <c r="C153" s="46"/>
      <c r="D153" s="136"/>
      <c r="E153" s="77" t="s">
        <v>25</v>
      </c>
      <c r="F153" s="6">
        <f>F$149</f>
        <v>1</v>
      </c>
      <c r="G153" s="138">
        <f>G$149</f>
        <v>1</v>
      </c>
      <c r="H153" s="26">
        <f>$A6*H$149</f>
        <v>32</v>
      </c>
      <c r="I153" s="4">
        <f>$A13*I$149</f>
        <v>25.200000000000003</v>
      </c>
      <c r="J153" s="138">
        <v>1</v>
      </c>
      <c r="K153" s="26">
        <f>H153*$J153</f>
        <v>32</v>
      </c>
      <c r="L153" s="4">
        <f>I153*$J153</f>
        <v>25.200000000000003</v>
      </c>
      <c r="M153" s="6" t="s">
        <v>28</v>
      </c>
      <c r="N153" s="9" t="s">
        <v>28</v>
      </c>
      <c r="O153" s="9"/>
      <c r="P153" s="46"/>
      <c r="Q153" s="138">
        <f>$A6*Q$149</f>
        <v>5.120000000000001</v>
      </c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>
        <f>$A6*AM$149</f>
        <v>32</v>
      </c>
    </row>
    <row r="154" spans="1:39" s="144" customFormat="1" x14ac:dyDescent="0.25">
      <c r="A154" s="138"/>
      <c r="B154" s="105"/>
      <c r="C154" s="46"/>
      <c r="D154" s="136"/>
      <c r="E154" s="140" t="s">
        <v>26</v>
      </c>
      <c r="F154" s="6">
        <f>F$149</f>
        <v>1</v>
      </c>
      <c r="G154" s="138">
        <f>G$149</f>
        <v>1</v>
      </c>
      <c r="H154" s="26">
        <f>$A7*H$149</f>
        <v>40</v>
      </c>
      <c r="I154" s="4">
        <f>$A14*I$149</f>
        <v>30</v>
      </c>
      <c r="J154" s="138">
        <v>1</v>
      </c>
      <c r="K154" s="26">
        <f>H154*$J154</f>
        <v>40</v>
      </c>
      <c r="L154" s="4">
        <f>I154*$J154</f>
        <v>30</v>
      </c>
      <c r="M154" s="6" t="s">
        <v>28</v>
      </c>
      <c r="N154" s="9" t="s">
        <v>28</v>
      </c>
      <c r="O154" s="9"/>
      <c r="P154" s="46"/>
      <c r="Q154" s="138">
        <f>$A7*Q$149*$B149</f>
        <v>8</v>
      </c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>
        <f>$A7*AM$149*$B150</f>
        <v>80</v>
      </c>
    </row>
    <row r="155" spans="1:39" s="3" customFormat="1" ht="15.75" customHeight="1" thickBot="1" x14ac:dyDescent="0.3">
      <c r="A155" s="6"/>
      <c r="B155" s="11"/>
      <c r="C155" s="47"/>
      <c r="D155" s="137"/>
      <c r="E155" s="143" t="s">
        <v>162</v>
      </c>
      <c r="F155" s="7">
        <f>F$149</f>
        <v>1</v>
      </c>
      <c r="G155" s="2">
        <f>G$149</f>
        <v>1</v>
      </c>
      <c r="H155" s="27">
        <f>$A8*H$149</f>
        <v>100</v>
      </c>
      <c r="I155" s="5">
        <f>$A15*I$149</f>
        <v>60</v>
      </c>
      <c r="J155" s="2">
        <v>1</v>
      </c>
      <c r="K155" s="27">
        <f>H155*$J155</f>
        <v>100</v>
      </c>
      <c r="L155" s="5">
        <f>I155*$J155</f>
        <v>60</v>
      </c>
      <c r="M155" s="7" t="s">
        <v>28</v>
      </c>
      <c r="N155" s="10" t="s">
        <v>28</v>
      </c>
      <c r="O155" s="10"/>
      <c r="P155" s="47"/>
      <c r="Q155" s="2">
        <f>$A8*Q$149*$B149*$C149</f>
        <v>25</v>
      </c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>
        <f>$A8*AM$149*$B150</f>
        <v>200</v>
      </c>
    </row>
    <row r="156" spans="1:39" s="144" customFormat="1" ht="15.75" customHeight="1" x14ac:dyDescent="0.25">
      <c r="A156" s="138"/>
      <c r="B156" s="105">
        <v>2.2999999999999998</v>
      </c>
      <c r="C156" s="46">
        <v>3</v>
      </c>
      <c r="D156" s="135" t="s">
        <v>70</v>
      </c>
      <c r="E156" s="159" t="s">
        <v>21</v>
      </c>
      <c r="F156" s="23">
        <v>2.5</v>
      </c>
      <c r="G156" s="150"/>
      <c r="H156" s="29">
        <v>10</v>
      </c>
      <c r="I156" s="35">
        <v>10</v>
      </c>
      <c r="J156" s="150">
        <v>1</v>
      </c>
      <c r="K156" s="29">
        <f>H156*$J156</f>
        <v>10</v>
      </c>
      <c r="L156" s="35">
        <f>I156*$J156</f>
        <v>10</v>
      </c>
      <c r="M156" s="23" t="s">
        <v>28</v>
      </c>
      <c r="N156" s="25" t="s">
        <v>28</v>
      </c>
      <c r="O156" s="25"/>
      <c r="P156" s="46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>
        <v>35</v>
      </c>
      <c r="AC156" s="150"/>
      <c r="AD156" s="150"/>
      <c r="AE156" s="150"/>
      <c r="AF156" s="150"/>
      <c r="AG156" s="150"/>
      <c r="AH156" s="150"/>
      <c r="AI156" s="138"/>
      <c r="AJ156" s="138"/>
      <c r="AK156" s="138"/>
      <c r="AL156" s="138"/>
      <c r="AM156" s="138"/>
    </row>
    <row r="157" spans="1:39" s="144" customFormat="1" x14ac:dyDescent="0.25">
      <c r="A157" s="138"/>
      <c r="B157" s="105"/>
      <c r="C157" s="46"/>
      <c r="D157" s="136"/>
      <c r="E157" s="75" t="s">
        <v>22</v>
      </c>
      <c r="F157" s="6">
        <f>F$156</f>
        <v>2.5</v>
      </c>
      <c r="G157" s="138"/>
      <c r="H157" s="26">
        <f>$A10*H$156</f>
        <v>12</v>
      </c>
      <c r="I157" s="4">
        <f>$A3*I$156</f>
        <v>13</v>
      </c>
      <c r="J157" s="138">
        <v>1</v>
      </c>
      <c r="K157" s="26">
        <f>H157*$J157</f>
        <v>12</v>
      </c>
      <c r="L157" s="4">
        <f>I157*$J157</f>
        <v>13</v>
      </c>
      <c r="M157" s="6" t="s">
        <v>28</v>
      </c>
      <c r="N157" s="9" t="s">
        <v>28</v>
      </c>
      <c r="O157" s="9"/>
      <c r="P157" s="46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>
        <f>AB$156+AB$156/3.5*1</f>
        <v>45</v>
      </c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</row>
    <row r="158" spans="1:39" s="144" customFormat="1" x14ac:dyDescent="0.25">
      <c r="A158" s="138"/>
      <c r="B158" s="105"/>
      <c r="C158" s="46"/>
      <c r="D158" s="136"/>
      <c r="E158" s="79" t="s">
        <v>23</v>
      </c>
      <c r="F158" s="6">
        <f>F$156</f>
        <v>2.5</v>
      </c>
      <c r="G158" s="138"/>
      <c r="H158" s="26">
        <f>$A11*H$156</f>
        <v>14</v>
      </c>
      <c r="I158" s="4">
        <f>$A4*I$156</f>
        <v>18</v>
      </c>
      <c r="J158" s="138">
        <v>1</v>
      </c>
      <c r="K158" s="26">
        <f>H158*$J158</f>
        <v>14</v>
      </c>
      <c r="L158" s="4">
        <f>I158*$J158</f>
        <v>18</v>
      </c>
      <c r="M158" s="6" t="s">
        <v>28</v>
      </c>
      <c r="N158" s="9" t="s">
        <v>28</v>
      </c>
      <c r="O158" s="9"/>
      <c r="P158" s="46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>
        <f>AB$156+AB$156/3.5*2</f>
        <v>55</v>
      </c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</row>
    <row r="159" spans="1:39" s="144" customFormat="1" x14ac:dyDescent="0.25">
      <c r="A159" s="138"/>
      <c r="B159" s="105"/>
      <c r="C159" s="46"/>
      <c r="D159" s="136"/>
      <c r="E159" s="76" t="s">
        <v>24</v>
      </c>
      <c r="F159" s="6">
        <f>F$156</f>
        <v>2.5</v>
      </c>
      <c r="G159" s="138"/>
      <c r="H159" s="26">
        <f>$A12*H$156</f>
        <v>17</v>
      </c>
      <c r="I159" s="4">
        <f>$A5*I$156</f>
        <v>24</v>
      </c>
      <c r="J159" s="138">
        <v>1</v>
      </c>
      <c r="K159" s="26">
        <f>H159*$J159</f>
        <v>17</v>
      </c>
      <c r="L159" s="4">
        <f>I159*$J159</f>
        <v>24</v>
      </c>
      <c r="M159" s="6" t="s">
        <v>28</v>
      </c>
      <c r="N159" s="9" t="s">
        <v>28</v>
      </c>
      <c r="O159" s="9"/>
      <c r="P159" s="46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>
        <f>AB$156+AB$156/3.5*3</f>
        <v>65</v>
      </c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</row>
    <row r="160" spans="1:39" s="144" customFormat="1" x14ac:dyDescent="0.25">
      <c r="A160" s="138"/>
      <c r="B160" s="105"/>
      <c r="C160" s="46"/>
      <c r="D160" s="136"/>
      <c r="E160" s="77" t="s">
        <v>25</v>
      </c>
      <c r="F160" s="6">
        <f>F$156</f>
        <v>2.5</v>
      </c>
      <c r="G160" s="138"/>
      <c r="H160" s="26">
        <f>$A13*H$156</f>
        <v>21</v>
      </c>
      <c r="I160" s="4">
        <f>$A6*I$156</f>
        <v>32</v>
      </c>
      <c r="J160" s="138">
        <v>1</v>
      </c>
      <c r="K160" s="26">
        <f>H160*$J160</f>
        <v>21</v>
      </c>
      <c r="L160" s="4">
        <f>I160*$J160</f>
        <v>32</v>
      </c>
      <c r="M160" s="6" t="s">
        <v>28</v>
      </c>
      <c r="N160" s="9" t="s">
        <v>28</v>
      </c>
      <c r="O160" s="9"/>
      <c r="P160" s="46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>
        <f>AB$156+AB$156/3.5*4</f>
        <v>75</v>
      </c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</row>
    <row r="161" spans="1:39" s="144" customFormat="1" x14ac:dyDescent="0.25">
      <c r="A161" s="138"/>
      <c r="B161" s="105"/>
      <c r="C161" s="46"/>
      <c r="D161" s="136"/>
      <c r="E161" s="140" t="s">
        <v>26</v>
      </c>
      <c r="F161" s="6">
        <f>F$156</f>
        <v>2.5</v>
      </c>
      <c r="G161" s="138"/>
      <c r="H161" s="26">
        <f>$A14*H$156</f>
        <v>25</v>
      </c>
      <c r="I161" s="4">
        <f>$A7*I$156</f>
        <v>40</v>
      </c>
      <c r="J161" s="138">
        <v>1</v>
      </c>
      <c r="K161" s="26">
        <f>H161*$J161</f>
        <v>25</v>
      </c>
      <c r="L161" s="4">
        <f>I161*$J161</f>
        <v>40</v>
      </c>
      <c r="M161" s="6" t="s">
        <v>28</v>
      </c>
      <c r="N161" s="9" t="s">
        <v>28</v>
      </c>
      <c r="O161" s="9"/>
      <c r="P161" s="46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>
        <f>AB$156+AB$156/3.5*5*$B156</f>
        <v>150</v>
      </c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</row>
    <row r="162" spans="1:39" s="3" customFormat="1" ht="15.75" customHeight="1" thickBot="1" x14ac:dyDescent="0.3">
      <c r="A162" s="6"/>
      <c r="B162" s="11"/>
      <c r="C162" s="47"/>
      <c r="D162" s="137"/>
      <c r="E162" s="143" t="s">
        <v>162</v>
      </c>
      <c r="F162" s="7">
        <f>F$156</f>
        <v>2.5</v>
      </c>
      <c r="G162" s="2"/>
      <c r="H162" s="27">
        <f>$A15*H$156</f>
        <v>50</v>
      </c>
      <c r="I162" s="5">
        <f>$A8*I$156</f>
        <v>100</v>
      </c>
      <c r="J162" s="2">
        <v>1</v>
      </c>
      <c r="K162" s="27">
        <f>H162*$J162</f>
        <v>50</v>
      </c>
      <c r="L162" s="5">
        <f>I162*$J162</f>
        <v>100</v>
      </c>
      <c r="M162" s="7" t="s">
        <v>28</v>
      </c>
      <c r="N162" s="10" t="s">
        <v>28</v>
      </c>
      <c r="O162" s="10"/>
      <c r="P162" s="47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>
        <f>(AB$156+AB$156/3.5*5*$B156)*$C156</f>
        <v>450</v>
      </c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 s="144" customFormat="1" ht="15.75" customHeight="1" x14ac:dyDescent="0.25">
      <c r="A163" s="138"/>
      <c r="B163" s="105">
        <v>2</v>
      </c>
      <c r="C163" s="46" t="s">
        <v>45</v>
      </c>
      <c r="D163" s="135" t="s">
        <v>71</v>
      </c>
      <c r="E163" s="145" t="s">
        <v>21</v>
      </c>
      <c r="F163" s="6">
        <v>0</v>
      </c>
      <c r="G163" s="138"/>
      <c r="H163" s="26">
        <v>5</v>
      </c>
      <c r="I163" s="4">
        <v>5</v>
      </c>
      <c r="J163" s="138">
        <v>1</v>
      </c>
      <c r="K163" s="26">
        <f>H163*$J163</f>
        <v>5</v>
      </c>
      <c r="L163" s="4">
        <f>I163*$J163</f>
        <v>5</v>
      </c>
      <c r="M163" s="6"/>
      <c r="N163" s="9"/>
      <c r="O163" s="9"/>
      <c r="P163" s="46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</row>
    <row r="164" spans="1:39" s="144" customFormat="1" x14ac:dyDescent="0.25">
      <c r="A164" s="138"/>
      <c r="B164" s="105"/>
      <c r="C164" s="46"/>
      <c r="D164" s="136"/>
      <c r="E164" s="75" t="s">
        <v>22</v>
      </c>
      <c r="F164" s="6">
        <f>F$163</f>
        <v>0</v>
      </c>
      <c r="G164" s="138"/>
      <c r="H164" s="26">
        <f>$A3*H$163</f>
        <v>6.5</v>
      </c>
      <c r="I164" s="4">
        <f>$A10*I$163</f>
        <v>6</v>
      </c>
      <c r="J164" s="138">
        <v>1</v>
      </c>
      <c r="K164" s="26">
        <f>H164*$J164</f>
        <v>6.5</v>
      </c>
      <c r="L164" s="4">
        <f>I164*$J164</f>
        <v>6</v>
      </c>
      <c r="M164" s="6"/>
      <c r="N164" s="9"/>
      <c r="O164" s="9"/>
      <c r="P164" s="46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</row>
    <row r="165" spans="1:39" s="144" customFormat="1" x14ac:dyDescent="0.25">
      <c r="A165" s="138"/>
      <c r="B165" s="105"/>
      <c r="C165" s="46"/>
      <c r="D165" s="136"/>
      <c r="E165" s="79" t="s">
        <v>23</v>
      </c>
      <c r="F165" s="6">
        <f>F$163</f>
        <v>0</v>
      </c>
      <c r="G165" s="138"/>
      <c r="H165" s="26">
        <f>$A4*H$163</f>
        <v>9</v>
      </c>
      <c r="I165" s="4">
        <f>$A11*I$163</f>
        <v>7</v>
      </c>
      <c r="J165" s="138">
        <v>1</v>
      </c>
      <c r="K165" s="26">
        <f>H165*$J165</f>
        <v>9</v>
      </c>
      <c r="L165" s="4">
        <f>I165*$J165</f>
        <v>7</v>
      </c>
      <c r="M165" s="6"/>
      <c r="N165" s="9"/>
      <c r="O165" s="9"/>
      <c r="P165" s="46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</row>
    <row r="166" spans="1:39" s="144" customFormat="1" x14ac:dyDescent="0.25">
      <c r="A166" s="138"/>
      <c r="B166" s="105"/>
      <c r="C166" s="46"/>
      <c r="D166" s="136"/>
      <c r="E166" s="76" t="s">
        <v>24</v>
      </c>
      <c r="F166" s="6">
        <f>F$163</f>
        <v>0</v>
      </c>
      <c r="G166" s="138"/>
      <c r="H166" s="26">
        <f>$A5*H$163</f>
        <v>12</v>
      </c>
      <c r="I166" s="4">
        <f>$A12*I$163</f>
        <v>8.5</v>
      </c>
      <c r="J166" s="138">
        <v>1</v>
      </c>
      <c r="K166" s="26">
        <f>H166*$J166</f>
        <v>12</v>
      </c>
      <c r="L166" s="4">
        <f>I166*$J166</f>
        <v>8.5</v>
      </c>
      <c r="M166" s="6"/>
      <c r="N166" s="9"/>
      <c r="O166" s="9"/>
      <c r="P166" s="46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</row>
    <row r="167" spans="1:39" s="144" customFormat="1" x14ac:dyDescent="0.25">
      <c r="A167" s="138"/>
      <c r="B167" s="105"/>
      <c r="C167" s="46"/>
      <c r="D167" s="136"/>
      <c r="E167" s="77" t="s">
        <v>25</v>
      </c>
      <c r="F167" s="6">
        <f>F$163</f>
        <v>0</v>
      </c>
      <c r="G167" s="138"/>
      <c r="H167" s="26">
        <f>$A6*H$163</f>
        <v>16</v>
      </c>
      <c r="I167" s="4">
        <f>$A13*I$163</f>
        <v>10.5</v>
      </c>
      <c r="J167" s="138">
        <v>1</v>
      </c>
      <c r="K167" s="26">
        <f>H167*$J167</f>
        <v>16</v>
      </c>
      <c r="L167" s="4">
        <f>I167*$J167</f>
        <v>10.5</v>
      </c>
      <c r="M167" s="6"/>
      <c r="N167" s="9"/>
      <c r="O167" s="9"/>
      <c r="P167" s="46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</row>
    <row r="168" spans="1:39" s="144" customFormat="1" x14ac:dyDescent="0.25">
      <c r="A168" s="138"/>
      <c r="B168" s="105"/>
      <c r="C168" s="46"/>
      <c r="D168" s="136"/>
      <c r="E168" s="140" t="s">
        <v>26</v>
      </c>
      <c r="F168" s="6">
        <f>F$163</f>
        <v>0</v>
      </c>
      <c r="G168" s="138"/>
      <c r="H168" s="26">
        <f>$A7*H$163*$B163</f>
        <v>40</v>
      </c>
      <c r="I168" s="4">
        <f>$A14*I$163</f>
        <v>12.5</v>
      </c>
      <c r="J168" s="138">
        <v>1</v>
      </c>
      <c r="K168" s="26">
        <f>H168*$J168</f>
        <v>40</v>
      </c>
      <c r="L168" s="4">
        <f>I168*$J168</f>
        <v>12.5</v>
      </c>
      <c r="M168" s="6"/>
      <c r="N168" s="9"/>
      <c r="O168" s="9"/>
      <c r="P168" s="46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</row>
    <row r="169" spans="1:39" s="3" customFormat="1" ht="15.75" customHeight="1" thickBot="1" x14ac:dyDescent="0.3">
      <c r="A169" s="6"/>
      <c r="B169" s="11"/>
      <c r="C169" s="47"/>
      <c r="D169" s="137"/>
      <c r="E169" s="143" t="s">
        <v>162</v>
      </c>
      <c r="F169" s="7">
        <f>F$163</f>
        <v>0</v>
      </c>
      <c r="G169" s="2"/>
      <c r="H169" s="27">
        <f>$A8*H$163*$B163</f>
        <v>100</v>
      </c>
      <c r="I169" s="5">
        <f>$A15*I$163</f>
        <v>25</v>
      </c>
      <c r="J169" s="2">
        <v>1</v>
      </c>
      <c r="K169" s="27">
        <f>H169*$J169</f>
        <v>100</v>
      </c>
      <c r="L169" s="5">
        <f>I169*$J169</f>
        <v>25</v>
      </c>
      <c r="M169" s="7"/>
      <c r="N169" s="10"/>
      <c r="O169" s="10"/>
      <c r="P169" s="47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 s="144" customFormat="1" ht="15.75" customHeight="1" x14ac:dyDescent="0.25">
      <c r="A170" s="138"/>
      <c r="B170" s="105" t="s">
        <v>45</v>
      </c>
      <c r="C170" s="46" t="s">
        <v>45</v>
      </c>
      <c r="D170" s="135" t="s">
        <v>72</v>
      </c>
      <c r="E170" s="145" t="s">
        <v>21</v>
      </c>
      <c r="F170" s="6">
        <v>10</v>
      </c>
      <c r="G170" s="138"/>
      <c r="H170" s="26">
        <v>4</v>
      </c>
      <c r="I170" s="4">
        <v>900</v>
      </c>
      <c r="J170" s="138">
        <v>1</v>
      </c>
      <c r="K170" s="26">
        <f>H170*$J170</f>
        <v>4</v>
      </c>
      <c r="L170" s="4">
        <f>I170*$J170</f>
        <v>900</v>
      </c>
      <c r="M170" s="6"/>
      <c r="N170" s="9"/>
      <c r="O170" s="9"/>
      <c r="P170" s="46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</row>
    <row r="171" spans="1:39" s="144" customFormat="1" x14ac:dyDescent="0.25">
      <c r="A171" s="138"/>
      <c r="B171" s="105"/>
      <c r="C171" s="46"/>
      <c r="D171" s="136"/>
      <c r="E171" s="75" t="s">
        <v>22</v>
      </c>
      <c r="F171" s="6">
        <f>F$170</f>
        <v>10</v>
      </c>
      <c r="G171" s="138"/>
      <c r="H171" s="26">
        <f>$A10*H$170</f>
        <v>4.8</v>
      </c>
      <c r="I171" s="4">
        <f>$A3*I$170</f>
        <v>1170</v>
      </c>
      <c r="J171" s="138">
        <v>1</v>
      </c>
      <c r="K171" s="26">
        <f>H171*$J171</f>
        <v>4.8</v>
      </c>
      <c r="L171" s="4">
        <f>I171*$J171</f>
        <v>1170</v>
      </c>
      <c r="M171" s="6"/>
      <c r="N171" s="9"/>
      <c r="O171" s="9"/>
      <c r="P171" s="46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</row>
    <row r="172" spans="1:39" s="144" customFormat="1" x14ac:dyDescent="0.25">
      <c r="A172" s="138"/>
      <c r="B172" s="105"/>
      <c r="C172" s="46"/>
      <c r="D172" s="136"/>
      <c r="E172" s="79" t="s">
        <v>23</v>
      </c>
      <c r="F172" s="6">
        <f>F$170</f>
        <v>10</v>
      </c>
      <c r="G172" s="138"/>
      <c r="H172" s="26">
        <f>$A11*H$170</f>
        <v>5.6</v>
      </c>
      <c r="I172" s="4">
        <f>$A4*I$170</f>
        <v>1620</v>
      </c>
      <c r="J172" s="138">
        <v>1</v>
      </c>
      <c r="K172" s="26">
        <f>H172*$J172</f>
        <v>5.6</v>
      </c>
      <c r="L172" s="4">
        <f>I172*$J172</f>
        <v>1620</v>
      </c>
      <c r="M172" s="6"/>
      <c r="N172" s="9"/>
      <c r="O172" s="9"/>
      <c r="P172" s="46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</row>
    <row r="173" spans="1:39" s="144" customFormat="1" x14ac:dyDescent="0.25">
      <c r="A173" s="138"/>
      <c r="B173" s="105"/>
      <c r="C173" s="46"/>
      <c r="D173" s="136"/>
      <c r="E173" s="76" t="s">
        <v>24</v>
      </c>
      <c r="F173" s="6">
        <f>F$170</f>
        <v>10</v>
      </c>
      <c r="G173" s="138"/>
      <c r="H173" s="26">
        <f>$A12*H$170</f>
        <v>6.8</v>
      </c>
      <c r="I173" s="4">
        <f>$A5*I$170</f>
        <v>2160</v>
      </c>
      <c r="J173" s="138">
        <v>1</v>
      </c>
      <c r="K173" s="26">
        <f>H173*$J173</f>
        <v>6.8</v>
      </c>
      <c r="L173" s="4">
        <f>I173*$J173</f>
        <v>2160</v>
      </c>
      <c r="M173" s="6"/>
      <c r="N173" s="9"/>
      <c r="O173" s="9"/>
      <c r="P173" s="46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</row>
    <row r="174" spans="1:39" s="144" customFormat="1" x14ac:dyDescent="0.25">
      <c r="A174" s="138"/>
      <c r="B174" s="105"/>
      <c r="C174" s="46"/>
      <c r="D174" s="136"/>
      <c r="E174" s="77" t="s">
        <v>25</v>
      </c>
      <c r="F174" s="6">
        <f>F$170</f>
        <v>10</v>
      </c>
      <c r="G174" s="138"/>
      <c r="H174" s="26">
        <f>$A13*H$170</f>
        <v>8.4</v>
      </c>
      <c r="I174" s="4">
        <f>$A6*I$170</f>
        <v>2880</v>
      </c>
      <c r="J174" s="138">
        <v>1</v>
      </c>
      <c r="K174" s="26">
        <f>H174*$J174</f>
        <v>8.4</v>
      </c>
      <c r="L174" s="4">
        <f>I174*$J174</f>
        <v>2880</v>
      </c>
      <c r="M174" s="6"/>
      <c r="N174" s="9"/>
      <c r="O174" s="9"/>
      <c r="P174" s="46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</row>
    <row r="175" spans="1:39" s="144" customFormat="1" x14ac:dyDescent="0.25">
      <c r="A175" s="138"/>
      <c r="B175" s="105"/>
      <c r="C175" s="46"/>
      <c r="D175" s="136"/>
      <c r="E175" s="140" t="s">
        <v>26</v>
      </c>
      <c r="F175" s="6">
        <f>F$170</f>
        <v>10</v>
      </c>
      <c r="G175" s="138"/>
      <c r="H175" s="26">
        <f>$A14*H$170</f>
        <v>10</v>
      </c>
      <c r="I175" s="4">
        <f>$A7*I$170</f>
        <v>3600</v>
      </c>
      <c r="J175" s="138">
        <v>1</v>
      </c>
      <c r="K175" s="26">
        <f>H175*$J175</f>
        <v>10</v>
      </c>
      <c r="L175" s="4">
        <f>I175*$J175</f>
        <v>3600</v>
      </c>
      <c r="M175" s="6"/>
      <c r="N175" s="9"/>
      <c r="O175" s="9"/>
      <c r="P175" s="46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</row>
    <row r="176" spans="1:39" s="144" customFormat="1" ht="15.75" customHeight="1" thickBot="1" x14ac:dyDescent="0.3">
      <c r="A176" s="138"/>
      <c r="B176" s="105"/>
      <c r="C176" s="46"/>
      <c r="D176" s="137"/>
      <c r="E176" s="143" t="s">
        <v>162</v>
      </c>
      <c r="F176" s="6">
        <f>F$170</f>
        <v>10</v>
      </c>
      <c r="G176" s="138"/>
      <c r="H176" s="26">
        <f>$A15*H$170</f>
        <v>20</v>
      </c>
      <c r="I176" s="4">
        <f>$A8*I$170</f>
        <v>9000</v>
      </c>
      <c r="J176" s="138">
        <v>1</v>
      </c>
      <c r="K176" s="26">
        <f>H176*$J176</f>
        <v>20</v>
      </c>
      <c r="L176" s="4">
        <f>I176*$J176</f>
        <v>9000</v>
      </c>
      <c r="M176" s="6"/>
      <c r="N176" s="9"/>
      <c r="O176" s="9"/>
      <c r="P176" s="46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</row>
    <row r="177" spans="1:39" s="149" customFormat="1" ht="15.75" customHeight="1" x14ac:dyDescent="0.25">
      <c r="A177" s="138"/>
      <c r="B177" s="147">
        <f>1/2</f>
        <v>0.5</v>
      </c>
      <c r="C177" s="56" t="s">
        <v>45</v>
      </c>
      <c r="D177" s="135" t="s">
        <v>73</v>
      </c>
      <c r="E177" s="74" t="s">
        <v>21</v>
      </c>
      <c r="F177" s="148">
        <v>0.8</v>
      </c>
      <c r="G177" s="146"/>
      <c r="H177" s="60">
        <v>5</v>
      </c>
      <c r="I177" s="34">
        <v>5</v>
      </c>
      <c r="J177" s="146">
        <v>4</v>
      </c>
      <c r="K177" s="60">
        <f>H177*$J177</f>
        <v>20</v>
      </c>
      <c r="L177" s="34">
        <f>I177*$J177</f>
        <v>20</v>
      </c>
      <c r="M177" s="148"/>
      <c r="N177" s="59"/>
      <c r="O177" s="59"/>
      <c r="P177" s="56" t="s">
        <v>28</v>
      </c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6"/>
      <c r="AG177" s="146"/>
      <c r="AH177" s="146"/>
      <c r="AI177" s="146"/>
      <c r="AJ177" s="146"/>
      <c r="AK177" s="146"/>
      <c r="AL177" s="146"/>
      <c r="AM177" s="146"/>
    </row>
    <row r="178" spans="1:39" s="144" customFormat="1" x14ac:dyDescent="0.25">
      <c r="A178" s="138"/>
      <c r="B178" s="105"/>
      <c r="C178" s="46"/>
      <c r="D178" s="136"/>
      <c r="E178" s="75" t="s">
        <v>22</v>
      </c>
      <c r="F178" s="6">
        <f>F$177</f>
        <v>0.8</v>
      </c>
      <c r="G178" s="138"/>
      <c r="H178" s="26">
        <f>$A3*H$177</f>
        <v>6.5</v>
      </c>
      <c r="I178" s="4">
        <f>$A10*I$177</f>
        <v>6</v>
      </c>
      <c r="J178" s="138">
        <v>4</v>
      </c>
      <c r="K178" s="26">
        <f>H178*$J178</f>
        <v>26</v>
      </c>
      <c r="L178" s="4">
        <f>I178*$J178</f>
        <v>24</v>
      </c>
      <c r="M178" s="6"/>
      <c r="N178" s="9"/>
      <c r="O178" s="9"/>
      <c r="P178" s="46" t="s">
        <v>28</v>
      </c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</row>
    <row r="179" spans="1:39" s="144" customFormat="1" x14ac:dyDescent="0.25">
      <c r="A179" s="138"/>
      <c r="B179" s="105"/>
      <c r="C179" s="46"/>
      <c r="D179" s="136"/>
      <c r="E179" s="79" t="s">
        <v>23</v>
      </c>
      <c r="F179" s="6">
        <f>F$177</f>
        <v>0.8</v>
      </c>
      <c r="G179" s="138"/>
      <c r="H179" s="26">
        <f>$A4*H$177</f>
        <v>9</v>
      </c>
      <c r="I179" s="4">
        <f>$A11*I$177</f>
        <v>7</v>
      </c>
      <c r="J179" s="138">
        <v>4</v>
      </c>
      <c r="K179" s="26">
        <f>H179*$J179</f>
        <v>36</v>
      </c>
      <c r="L179" s="4">
        <f>I179*$J179</f>
        <v>28</v>
      </c>
      <c r="M179" s="6"/>
      <c r="N179" s="9"/>
      <c r="O179" s="9"/>
      <c r="P179" s="46" t="s">
        <v>28</v>
      </c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</row>
    <row r="180" spans="1:39" s="144" customFormat="1" x14ac:dyDescent="0.25">
      <c r="A180" s="138"/>
      <c r="B180" s="105"/>
      <c r="C180" s="46"/>
      <c r="D180" s="136"/>
      <c r="E180" s="76" t="s">
        <v>24</v>
      </c>
      <c r="F180" s="6">
        <f>F$177</f>
        <v>0.8</v>
      </c>
      <c r="G180" s="138"/>
      <c r="H180" s="26">
        <f>$A5*H$177</f>
        <v>12</v>
      </c>
      <c r="I180" s="4">
        <f>$A12*I$177</f>
        <v>8.5</v>
      </c>
      <c r="J180" s="138">
        <v>4</v>
      </c>
      <c r="K180" s="26">
        <f>H180*$J180</f>
        <v>48</v>
      </c>
      <c r="L180" s="4">
        <f>I180*$J180</f>
        <v>34</v>
      </c>
      <c r="M180" s="6"/>
      <c r="N180" s="9"/>
      <c r="O180" s="9"/>
      <c r="P180" s="46" t="s">
        <v>28</v>
      </c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</row>
    <row r="181" spans="1:39" s="144" customFormat="1" ht="16.5" customHeight="1" x14ac:dyDescent="0.25">
      <c r="A181" s="138"/>
      <c r="B181" s="105"/>
      <c r="C181" s="46"/>
      <c r="D181" s="136"/>
      <c r="E181" s="77" t="s">
        <v>25</v>
      </c>
      <c r="F181" s="6">
        <f>F$177</f>
        <v>0.8</v>
      </c>
      <c r="G181" s="138"/>
      <c r="H181" s="26">
        <f>$A6*H$177</f>
        <v>16</v>
      </c>
      <c r="I181" s="4">
        <f>$A13*I$177</f>
        <v>10.5</v>
      </c>
      <c r="J181" s="138">
        <v>4</v>
      </c>
      <c r="K181" s="26">
        <f>H181*$J181</f>
        <v>64</v>
      </c>
      <c r="L181" s="4">
        <f>I181*$J181</f>
        <v>42</v>
      </c>
      <c r="M181" s="6"/>
      <c r="N181" s="9"/>
      <c r="O181" s="9"/>
      <c r="P181" s="46" t="s">
        <v>28</v>
      </c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</row>
    <row r="182" spans="1:39" s="144" customFormat="1" x14ac:dyDescent="0.25">
      <c r="A182" s="138"/>
      <c r="B182" s="105"/>
      <c r="C182" s="46"/>
      <c r="D182" s="136"/>
      <c r="E182" s="140" t="s">
        <v>26</v>
      </c>
      <c r="F182" s="6">
        <f>F$177*$B177</f>
        <v>0.4</v>
      </c>
      <c r="G182" s="138"/>
      <c r="H182" s="26">
        <f>$A7*H$177</f>
        <v>20</v>
      </c>
      <c r="I182" s="4">
        <f>$A14*I$177</f>
        <v>12.5</v>
      </c>
      <c r="J182" s="138">
        <v>4</v>
      </c>
      <c r="K182" s="26">
        <f>H182*$J182</f>
        <v>80</v>
      </c>
      <c r="L182" s="4">
        <f>I182*$J182</f>
        <v>50</v>
      </c>
      <c r="M182" s="6"/>
      <c r="N182" s="9"/>
      <c r="O182" s="9"/>
      <c r="P182" s="46" t="s">
        <v>28</v>
      </c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</row>
    <row r="183" spans="1:39" s="144" customFormat="1" ht="15.75" customHeight="1" thickBot="1" x14ac:dyDescent="0.3">
      <c r="A183" s="138"/>
      <c r="B183" s="105"/>
      <c r="C183" s="46"/>
      <c r="D183" s="137"/>
      <c r="E183" s="143" t="s">
        <v>162</v>
      </c>
      <c r="F183" s="6">
        <f>F$177*$B177</f>
        <v>0.4</v>
      </c>
      <c r="G183" s="138"/>
      <c r="H183" s="26">
        <f>$A8*H$177</f>
        <v>50</v>
      </c>
      <c r="I183" s="4">
        <f>$A15*I$177</f>
        <v>25</v>
      </c>
      <c r="J183" s="138">
        <v>4</v>
      </c>
      <c r="K183" s="26">
        <f>H183*$J183</f>
        <v>200</v>
      </c>
      <c r="L183" s="4">
        <f>I183*$J183</f>
        <v>100</v>
      </c>
      <c r="M183" s="6"/>
      <c r="N183" s="9"/>
      <c r="O183" s="9"/>
      <c r="P183" s="46" t="s">
        <v>28</v>
      </c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</row>
    <row r="184" spans="1:39" s="149" customFormat="1" ht="15.75" customHeight="1" x14ac:dyDescent="0.25">
      <c r="A184" s="138"/>
      <c r="B184" s="147">
        <f>1/3</f>
        <v>0.33333333333333331</v>
      </c>
      <c r="C184" s="56" t="s">
        <v>45</v>
      </c>
      <c r="D184" s="135" t="s">
        <v>74</v>
      </c>
      <c r="E184" s="44" t="s">
        <v>21</v>
      </c>
      <c r="F184" s="160">
        <v>2.5</v>
      </c>
      <c r="G184" s="39"/>
      <c r="H184" s="68">
        <v>5</v>
      </c>
      <c r="I184" s="69">
        <v>5</v>
      </c>
      <c r="J184" s="39">
        <v>1</v>
      </c>
      <c r="K184" s="68">
        <f>H184*$J184</f>
        <v>5</v>
      </c>
      <c r="L184" s="69">
        <f>I184*$J184</f>
        <v>5</v>
      </c>
      <c r="M184" s="148"/>
      <c r="N184" s="28" t="s">
        <v>28</v>
      </c>
      <c r="O184" s="28"/>
      <c r="P184" s="56"/>
      <c r="Q184" s="39"/>
      <c r="R184" s="163">
        <v>8</v>
      </c>
      <c r="S184" s="39">
        <f>$R184/$V184</f>
        <v>16</v>
      </c>
      <c r="T184" s="39"/>
      <c r="U184" s="39"/>
      <c r="V184" s="39">
        <v>0.5</v>
      </c>
      <c r="W184" s="39"/>
      <c r="X184" s="39"/>
      <c r="Y184" s="39"/>
      <c r="Z184" s="39">
        <v>80</v>
      </c>
      <c r="AA184" s="39"/>
      <c r="AB184" s="39"/>
      <c r="AC184" s="39"/>
      <c r="AD184" s="39"/>
      <c r="AE184" s="39"/>
      <c r="AF184" s="39"/>
      <c r="AG184" s="39"/>
      <c r="AH184" s="39"/>
      <c r="AI184" s="146"/>
      <c r="AJ184" s="146"/>
      <c r="AK184" s="146"/>
      <c r="AL184" s="146"/>
      <c r="AM184" s="146"/>
    </row>
    <row r="185" spans="1:39" s="144" customFormat="1" x14ac:dyDescent="0.25">
      <c r="A185" s="138"/>
      <c r="B185" s="105"/>
      <c r="C185" s="46"/>
      <c r="D185" s="136"/>
      <c r="E185" s="75" t="s">
        <v>22</v>
      </c>
      <c r="F185" s="6">
        <f>F$184</f>
        <v>2.5</v>
      </c>
      <c r="G185" s="138"/>
      <c r="H185" s="26">
        <f>$A3*H$184</f>
        <v>6.5</v>
      </c>
      <c r="I185" s="4">
        <f>$A10*I$184</f>
        <v>6</v>
      </c>
      <c r="J185" s="138">
        <v>1</v>
      </c>
      <c r="K185" s="26">
        <f>H185*$J185</f>
        <v>6.5</v>
      </c>
      <c r="L185" s="4">
        <f>I185*$J185</f>
        <v>6</v>
      </c>
      <c r="M185" s="6"/>
      <c r="N185" s="9" t="s">
        <v>28</v>
      </c>
      <c r="O185" s="9"/>
      <c r="P185" s="46"/>
      <c r="Q185" s="138"/>
      <c r="R185" s="138">
        <f>$A3*R$184</f>
        <v>10.4</v>
      </c>
      <c r="S185" s="138">
        <f>$R185/$V185</f>
        <v>16</v>
      </c>
      <c r="T185" s="138"/>
      <c r="U185" s="138"/>
      <c r="V185" s="138">
        <f>$A3*V$184</f>
        <v>0.65</v>
      </c>
      <c r="W185" s="138"/>
      <c r="X185" s="138"/>
      <c r="Y185" s="138"/>
      <c r="Z185" s="138">
        <f>Z$184</f>
        <v>80</v>
      </c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</row>
    <row r="186" spans="1:39" s="144" customFormat="1" x14ac:dyDescent="0.25">
      <c r="A186" s="138"/>
      <c r="B186" s="105"/>
      <c r="C186" s="46"/>
      <c r="D186" s="136"/>
      <c r="E186" s="79" t="s">
        <v>23</v>
      </c>
      <c r="F186" s="6">
        <f>F$184</f>
        <v>2.5</v>
      </c>
      <c r="G186" s="138"/>
      <c r="H186" s="26">
        <f>$A4*H$184</f>
        <v>9</v>
      </c>
      <c r="I186" s="4">
        <f>$A11*I$184</f>
        <v>7</v>
      </c>
      <c r="J186" s="138">
        <v>1</v>
      </c>
      <c r="K186" s="26">
        <f>H186*$J186</f>
        <v>9</v>
      </c>
      <c r="L186" s="4">
        <f>I186*$J186</f>
        <v>7</v>
      </c>
      <c r="M186" s="6"/>
      <c r="N186" s="9" t="s">
        <v>28</v>
      </c>
      <c r="O186" s="9"/>
      <c r="P186" s="46"/>
      <c r="Q186" s="138"/>
      <c r="R186" s="138">
        <f>$A4*R$184</f>
        <v>14.4</v>
      </c>
      <c r="S186" s="138">
        <f>$R186/$V186</f>
        <v>16</v>
      </c>
      <c r="T186" s="138"/>
      <c r="U186" s="138"/>
      <c r="V186" s="138">
        <f>$A4*V$184</f>
        <v>0.9</v>
      </c>
      <c r="W186" s="138"/>
      <c r="X186" s="138"/>
      <c r="Y186" s="138"/>
      <c r="Z186" s="138">
        <f>Z$184</f>
        <v>80</v>
      </c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</row>
    <row r="187" spans="1:39" s="144" customFormat="1" x14ac:dyDescent="0.25">
      <c r="A187" s="138"/>
      <c r="B187" s="105"/>
      <c r="C187" s="46"/>
      <c r="D187" s="136"/>
      <c r="E187" s="76" t="s">
        <v>24</v>
      </c>
      <c r="F187" s="6">
        <f>F$184</f>
        <v>2.5</v>
      </c>
      <c r="G187" s="138"/>
      <c r="H187" s="26">
        <f>$A5*H$184</f>
        <v>12</v>
      </c>
      <c r="I187" s="4">
        <f>$A12*I$184</f>
        <v>8.5</v>
      </c>
      <c r="J187" s="138">
        <v>1</v>
      </c>
      <c r="K187" s="26">
        <f>H187*$J187</f>
        <v>12</v>
      </c>
      <c r="L187" s="4">
        <f>I187*$J187</f>
        <v>8.5</v>
      </c>
      <c r="M187" s="6"/>
      <c r="N187" s="9" t="s">
        <v>28</v>
      </c>
      <c r="O187" s="9"/>
      <c r="P187" s="46"/>
      <c r="Q187" s="138"/>
      <c r="R187" s="138">
        <f>$A5*R$184</f>
        <v>19.2</v>
      </c>
      <c r="S187" s="138">
        <f>$R187/$V187</f>
        <v>16</v>
      </c>
      <c r="T187" s="138"/>
      <c r="U187" s="138"/>
      <c r="V187" s="138">
        <f>$A5*V$184</f>
        <v>1.2</v>
      </c>
      <c r="W187" s="138"/>
      <c r="X187" s="138"/>
      <c r="Y187" s="138"/>
      <c r="Z187" s="138">
        <f>Z$184</f>
        <v>80</v>
      </c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</row>
    <row r="188" spans="1:39" s="144" customFormat="1" x14ac:dyDescent="0.25">
      <c r="A188" s="138"/>
      <c r="B188" s="105"/>
      <c r="C188" s="46"/>
      <c r="D188" s="136"/>
      <c r="E188" s="77" t="s">
        <v>25</v>
      </c>
      <c r="F188" s="6">
        <f>F$184</f>
        <v>2.5</v>
      </c>
      <c r="G188" s="138"/>
      <c r="H188" s="26">
        <f>$A6*H$184</f>
        <v>16</v>
      </c>
      <c r="I188" s="4">
        <f>$A13*I$184</f>
        <v>10.5</v>
      </c>
      <c r="J188" s="138">
        <v>1</v>
      </c>
      <c r="K188" s="26">
        <f>H188*$J188</f>
        <v>16</v>
      </c>
      <c r="L188" s="4">
        <f>I188*$J188</f>
        <v>10.5</v>
      </c>
      <c r="M188" s="6"/>
      <c r="N188" s="9" t="s">
        <v>28</v>
      </c>
      <c r="O188" s="9"/>
      <c r="P188" s="46"/>
      <c r="Q188" s="138"/>
      <c r="R188" s="138">
        <f>$A6*R$184</f>
        <v>25.6</v>
      </c>
      <c r="S188" s="138">
        <f>$R188/$V188</f>
        <v>16</v>
      </c>
      <c r="T188" s="138"/>
      <c r="U188" s="138"/>
      <c r="V188" s="138">
        <f>$A6*V$184</f>
        <v>1.6</v>
      </c>
      <c r="W188" s="138"/>
      <c r="X188" s="138"/>
      <c r="Y188" s="138"/>
      <c r="Z188" s="138">
        <f>Z$184</f>
        <v>80</v>
      </c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</row>
    <row r="189" spans="1:39" s="144" customFormat="1" x14ac:dyDescent="0.25">
      <c r="A189" s="138"/>
      <c r="B189" s="105"/>
      <c r="C189" s="46"/>
      <c r="D189" s="136"/>
      <c r="E189" s="140" t="s">
        <v>26</v>
      </c>
      <c r="F189" s="6">
        <f>F$184*$B184</f>
        <v>0.83333333333333326</v>
      </c>
      <c r="G189" s="138"/>
      <c r="H189" s="26">
        <f>$A7*H$184</f>
        <v>20</v>
      </c>
      <c r="I189" s="4">
        <f>$A14*I$184</f>
        <v>12.5</v>
      </c>
      <c r="J189" s="138">
        <v>1</v>
      </c>
      <c r="K189" s="26">
        <f>H189*$J189</f>
        <v>20</v>
      </c>
      <c r="L189" s="4">
        <f>I189*$J189</f>
        <v>12.5</v>
      </c>
      <c r="M189" s="6"/>
      <c r="N189" s="9" t="s">
        <v>28</v>
      </c>
      <c r="O189" s="9"/>
      <c r="P189" s="46"/>
      <c r="Q189" s="138"/>
      <c r="R189" s="138">
        <f>$A7*R$184</f>
        <v>32</v>
      </c>
      <c r="S189" s="138">
        <f>$R189/$V189</f>
        <v>16</v>
      </c>
      <c r="T189" s="138"/>
      <c r="U189" s="138"/>
      <c r="V189" s="138">
        <f>$A7*V$184</f>
        <v>2</v>
      </c>
      <c r="W189" s="138"/>
      <c r="X189" s="138"/>
      <c r="Y189" s="138"/>
      <c r="Z189" s="138">
        <f>Z$184</f>
        <v>80</v>
      </c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</row>
    <row r="190" spans="1:39" s="144" customFormat="1" ht="15.75" customHeight="1" thickBot="1" x14ac:dyDescent="0.3">
      <c r="A190" s="138"/>
      <c r="B190" s="105"/>
      <c r="C190" s="46"/>
      <c r="D190" s="137"/>
      <c r="E190" s="143" t="s">
        <v>162</v>
      </c>
      <c r="F190" s="6">
        <f>F$184*$B184</f>
        <v>0.83333333333333326</v>
      </c>
      <c r="G190" s="138"/>
      <c r="H190" s="26">
        <f>$A8*H$184</f>
        <v>50</v>
      </c>
      <c r="I190" s="4">
        <f>$A15*I$184</f>
        <v>25</v>
      </c>
      <c r="J190" s="138">
        <v>1</v>
      </c>
      <c r="K190" s="26">
        <f>H190*$J190</f>
        <v>50</v>
      </c>
      <c r="L190" s="4">
        <f>I190*$J190</f>
        <v>25</v>
      </c>
      <c r="M190" s="6"/>
      <c r="N190" s="9" t="s">
        <v>28</v>
      </c>
      <c r="O190" s="9"/>
      <c r="P190" s="46"/>
      <c r="Q190" s="138"/>
      <c r="R190" s="138">
        <f>$A8*R$184</f>
        <v>80</v>
      </c>
      <c r="S190" s="138">
        <f>$R190/$V190</f>
        <v>16</v>
      </c>
      <c r="T190" s="138"/>
      <c r="U190" s="138"/>
      <c r="V190" s="138">
        <f>$A8*V$184</f>
        <v>5</v>
      </c>
      <c r="W190" s="138"/>
      <c r="X190" s="138"/>
      <c r="Y190" s="138"/>
      <c r="Z190" s="138">
        <f>Z$184</f>
        <v>80</v>
      </c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</row>
    <row r="191" spans="1:39" s="149" customFormat="1" ht="15.75" customHeight="1" x14ac:dyDescent="0.25">
      <c r="A191" s="138"/>
      <c r="B191" s="147">
        <v>10</v>
      </c>
      <c r="C191" s="56" t="s">
        <v>45</v>
      </c>
      <c r="D191" s="135" t="s">
        <v>75</v>
      </c>
      <c r="E191" s="44" t="s">
        <v>21</v>
      </c>
      <c r="F191" s="160">
        <v>1</v>
      </c>
      <c r="G191" s="39"/>
      <c r="H191" s="68">
        <v>8</v>
      </c>
      <c r="I191" s="69">
        <v>10</v>
      </c>
      <c r="J191" s="39">
        <v>1</v>
      </c>
      <c r="K191" s="68">
        <f>H191*$J191</f>
        <v>8</v>
      </c>
      <c r="L191" s="69">
        <f>I191*$J191</f>
        <v>10</v>
      </c>
      <c r="M191" s="160" t="s">
        <v>28</v>
      </c>
      <c r="N191" s="28" t="s">
        <v>28</v>
      </c>
      <c r="O191" s="28"/>
      <c r="P191" s="56"/>
      <c r="Q191" s="39">
        <v>2.1</v>
      </c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146"/>
      <c r="AJ191" s="146"/>
      <c r="AK191" s="146"/>
      <c r="AL191" s="146"/>
      <c r="AM191" s="146"/>
    </row>
    <row r="192" spans="1:39" s="144" customFormat="1" x14ac:dyDescent="0.25">
      <c r="A192" s="138"/>
      <c r="B192" s="105"/>
      <c r="C192" s="46"/>
      <c r="D192" s="136"/>
      <c r="E192" s="75" t="s">
        <v>22</v>
      </c>
      <c r="F192" s="6">
        <f>F$191</f>
        <v>1</v>
      </c>
      <c r="G192" s="138"/>
      <c r="H192" s="26">
        <f>$A10*H$191</f>
        <v>9.6</v>
      </c>
      <c r="I192" s="4">
        <f>$A3*I$191</f>
        <v>13</v>
      </c>
      <c r="J192" s="138">
        <v>1</v>
      </c>
      <c r="K192" s="26">
        <f>H192*$J192</f>
        <v>9.6</v>
      </c>
      <c r="L192" s="4">
        <f>I192*$J192</f>
        <v>13</v>
      </c>
      <c r="M192" s="6" t="s">
        <v>28</v>
      </c>
      <c r="N192" s="9" t="s">
        <v>28</v>
      </c>
      <c r="O192" s="9"/>
      <c r="P192" s="46"/>
      <c r="Q192" s="138">
        <f>$A3*Q$191</f>
        <v>2.7300000000000004</v>
      </c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</row>
    <row r="193" spans="1:39" s="144" customFormat="1" x14ac:dyDescent="0.25">
      <c r="A193" s="138"/>
      <c r="B193" s="105"/>
      <c r="C193" s="46"/>
      <c r="D193" s="136"/>
      <c r="E193" s="79" t="s">
        <v>23</v>
      </c>
      <c r="F193" s="6">
        <f>F$191</f>
        <v>1</v>
      </c>
      <c r="G193" s="138"/>
      <c r="H193" s="26">
        <f>$A11*H$191</f>
        <v>11.2</v>
      </c>
      <c r="I193" s="4">
        <f>$A4*I$191</f>
        <v>18</v>
      </c>
      <c r="J193" s="138">
        <v>1</v>
      </c>
      <c r="K193" s="26">
        <f>H193*$J193</f>
        <v>11.2</v>
      </c>
      <c r="L193" s="4">
        <f>I193*$J193</f>
        <v>18</v>
      </c>
      <c r="M193" s="6" t="s">
        <v>28</v>
      </c>
      <c r="N193" s="9" t="s">
        <v>28</v>
      </c>
      <c r="O193" s="9"/>
      <c r="P193" s="46"/>
      <c r="Q193" s="138">
        <f>$A4*Q$191</f>
        <v>3.7800000000000002</v>
      </c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</row>
    <row r="194" spans="1:39" s="144" customFormat="1" x14ac:dyDescent="0.25">
      <c r="A194" s="138"/>
      <c r="B194" s="105"/>
      <c r="C194" s="46"/>
      <c r="D194" s="136"/>
      <c r="E194" s="76" t="s">
        <v>24</v>
      </c>
      <c r="F194" s="6">
        <f>F$191</f>
        <v>1</v>
      </c>
      <c r="G194" s="138"/>
      <c r="H194" s="26">
        <f>$A12*H$191</f>
        <v>13.6</v>
      </c>
      <c r="I194" s="4">
        <f>$A5*I$191</f>
        <v>24</v>
      </c>
      <c r="J194" s="138">
        <v>1</v>
      </c>
      <c r="K194" s="26">
        <f>H194*$J194</f>
        <v>13.6</v>
      </c>
      <c r="L194" s="4">
        <f>I194*$J194</f>
        <v>24</v>
      </c>
      <c r="M194" s="6" t="s">
        <v>28</v>
      </c>
      <c r="N194" s="9" t="s">
        <v>28</v>
      </c>
      <c r="O194" s="9"/>
      <c r="P194" s="46"/>
      <c r="Q194" s="138">
        <f>$A5*Q$191</f>
        <v>5.04</v>
      </c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</row>
    <row r="195" spans="1:39" s="144" customFormat="1" x14ac:dyDescent="0.25">
      <c r="A195" s="138"/>
      <c r="B195" s="105"/>
      <c r="C195" s="46"/>
      <c r="D195" s="136"/>
      <c r="E195" s="77" t="s">
        <v>25</v>
      </c>
      <c r="F195" s="6">
        <f>F$191</f>
        <v>1</v>
      </c>
      <c r="G195" s="138"/>
      <c r="H195" s="26">
        <f>$A13*H$191</f>
        <v>16.8</v>
      </c>
      <c r="I195" s="4">
        <f>$A6*I$191</f>
        <v>32</v>
      </c>
      <c r="J195" s="138">
        <v>1</v>
      </c>
      <c r="K195" s="26">
        <f>H195*$J195</f>
        <v>16.8</v>
      </c>
      <c r="L195" s="4">
        <f>I195*$J195</f>
        <v>32</v>
      </c>
      <c r="M195" s="6" t="s">
        <v>28</v>
      </c>
      <c r="N195" s="9" t="s">
        <v>28</v>
      </c>
      <c r="O195" s="9"/>
      <c r="P195" s="46"/>
      <c r="Q195" s="138">
        <f>$A6*Q$191</f>
        <v>6.7200000000000006</v>
      </c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</row>
    <row r="196" spans="1:39" s="144" customFormat="1" x14ac:dyDescent="0.25">
      <c r="A196" s="138"/>
      <c r="B196" s="105"/>
      <c r="C196" s="46"/>
      <c r="D196" s="136"/>
      <c r="E196" s="140" t="s">
        <v>26</v>
      </c>
      <c r="F196" s="6">
        <f>F$191</f>
        <v>1</v>
      </c>
      <c r="G196" s="138"/>
      <c r="H196" s="26">
        <f>$A14*H$191</f>
        <v>20</v>
      </c>
      <c r="I196" s="4">
        <f>$A7*I$191*$B191</f>
        <v>400</v>
      </c>
      <c r="J196" s="138">
        <v>1</v>
      </c>
      <c r="K196" s="26">
        <f>H196*$J196</f>
        <v>20</v>
      </c>
      <c r="L196" s="4">
        <f>I196*$J196</f>
        <v>400</v>
      </c>
      <c r="M196" s="6" t="s">
        <v>28</v>
      </c>
      <c r="N196" s="9" t="s">
        <v>28</v>
      </c>
      <c r="O196" s="9"/>
      <c r="P196" s="46"/>
      <c r="Q196" s="138">
        <f>$A7*Q$191</f>
        <v>8.4</v>
      </c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</row>
    <row r="197" spans="1:39" s="144" customFormat="1" ht="15.75" customHeight="1" thickBot="1" x14ac:dyDescent="0.3">
      <c r="A197" s="138"/>
      <c r="B197" s="105"/>
      <c r="C197" s="46"/>
      <c r="D197" s="137"/>
      <c r="E197" s="143" t="s">
        <v>162</v>
      </c>
      <c r="F197" s="6">
        <f>F$191</f>
        <v>1</v>
      </c>
      <c r="G197" s="138"/>
      <c r="H197" s="26">
        <f>$A15*H$191</f>
        <v>40</v>
      </c>
      <c r="I197" s="4">
        <f>$A8*I$191*$B191</f>
        <v>1000</v>
      </c>
      <c r="J197" s="138">
        <v>1</v>
      </c>
      <c r="K197" s="26">
        <f>H197*$J197</f>
        <v>40</v>
      </c>
      <c r="L197" s="4">
        <f>I197*$J197</f>
        <v>1000</v>
      </c>
      <c r="M197" s="6" t="s">
        <v>28</v>
      </c>
      <c r="N197" s="9" t="s">
        <v>28</v>
      </c>
      <c r="O197" s="9"/>
      <c r="P197" s="46"/>
      <c r="Q197" s="138">
        <f>$A8*Q$191</f>
        <v>21</v>
      </c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</row>
    <row r="198" spans="1:39" s="149" customFormat="1" ht="15.75" customHeight="1" x14ac:dyDescent="0.25">
      <c r="A198" s="156"/>
      <c r="B198" s="147">
        <f>4/3</f>
        <v>1.3333333333333333</v>
      </c>
      <c r="C198" s="56">
        <v>1.25</v>
      </c>
      <c r="D198" s="135" t="s">
        <v>76</v>
      </c>
      <c r="E198" s="44" t="s">
        <v>21</v>
      </c>
      <c r="F198" s="160">
        <v>1.5</v>
      </c>
      <c r="G198" s="39"/>
      <c r="H198" s="68">
        <v>5</v>
      </c>
      <c r="I198" s="69">
        <v>15</v>
      </c>
      <c r="J198" s="39">
        <v>1</v>
      </c>
      <c r="K198" s="68">
        <f>H198*$J198</f>
        <v>5</v>
      </c>
      <c r="L198" s="69">
        <f>I198*$J198</f>
        <v>15</v>
      </c>
      <c r="M198" s="160" t="s">
        <v>29</v>
      </c>
      <c r="N198" s="28" t="s">
        <v>29</v>
      </c>
      <c r="O198" s="28"/>
      <c r="P198" s="56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>
        <v>150</v>
      </c>
      <c r="AD198" s="39"/>
      <c r="AE198" s="39"/>
      <c r="AF198" s="39"/>
      <c r="AG198" s="39"/>
      <c r="AH198" s="39"/>
      <c r="AI198" s="146"/>
      <c r="AJ198" s="146"/>
      <c r="AK198" s="146"/>
      <c r="AL198" s="146"/>
      <c r="AM198" s="146"/>
    </row>
    <row r="199" spans="1:39" s="144" customFormat="1" x14ac:dyDescent="0.25">
      <c r="A199" s="138"/>
      <c r="B199" s="105"/>
      <c r="C199" s="46"/>
      <c r="D199" s="136"/>
      <c r="E199" s="43" t="s">
        <v>22</v>
      </c>
      <c r="F199" s="23">
        <f>F$198</f>
        <v>1.5</v>
      </c>
      <c r="G199" s="150"/>
      <c r="H199" s="29">
        <f>$A10*H$198</f>
        <v>6</v>
      </c>
      <c r="I199" s="35">
        <f>$A3*I$198</f>
        <v>19.5</v>
      </c>
      <c r="J199" s="150">
        <v>1</v>
      </c>
      <c r="K199" s="29">
        <f>H199*$J199</f>
        <v>6</v>
      </c>
      <c r="L199" s="35">
        <f>I199*$J199</f>
        <v>19.5</v>
      </c>
      <c r="M199" s="23" t="s">
        <v>29</v>
      </c>
      <c r="N199" s="25" t="s">
        <v>29</v>
      </c>
      <c r="O199" s="25"/>
      <c r="P199" s="46"/>
      <c r="Q199" s="150"/>
      <c r="R199" s="150"/>
      <c r="S199" s="150"/>
      <c r="T199" s="150"/>
      <c r="U199" s="150"/>
      <c r="V199" s="150"/>
      <c r="W199" s="150"/>
      <c r="X199" s="150"/>
      <c r="Y199" s="150"/>
      <c r="Z199" s="150"/>
      <c r="AA199" s="150"/>
      <c r="AB199" s="150"/>
      <c r="AC199" s="150">
        <f>$A3*AC$198</f>
        <v>195</v>
      </c>
      <c r="AD199" s="150"/>
      <c r="AE199" s="150"/>
      <c r="AF199" s="150"/>
      <c r="AG199" s="150"/>
      <c r="AH199" s="150"/>
      <c r="AI199" s="138"/>
      <c r="AJ199" s="138"/>
      <c r="AK199" s="138"/>
      <c r="AL199" s="138"/>
      <c r="AM199" s="138"/>
    </row>
    <row r="200" spans="1:39" s="144" customFormat="1" x14ac:dyDescent="0.25">
      <c r="A200" s="138"/>
      <c r="B200" s="105"/>
      <c r="C200" s="46"/>
      <c r="D200" s="136"/>
      <c r="E200" s="79" t="s">
        <v>23</v>
      </c>
      <c r="F200" s="6">
        <f>F$198</f>
        <v>1.5</v>
      </c>
      <c r="G200" s="138"/>
      <c r="H200" s="26">
        <f>$A11*H$198</f>
        <v>7</v>
      </c>
      <c r="I200" s="4">
        <f>$A4*I$198</f>
        <v>27</v>
      </c>
      <c r="J200" s="138">
        <v>1</v>
      </c>
      <c r="K200" s="26">
        <f>H200*$J200</f>
        <v>7</v>
      </c>
      <c r="L200" s="4">
        <f>I200*$J200</f>
        <v>27</v>
      </c>
      <c r="M200" s="6" t="s">
        <v>29</v>
      </c>
      <c r="N200" s="9" t="s">
        <v>29</v>
      </c>
      <c r="O200" s="9"/>
      <c r="P200" s="46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>
        <f>$A4*AC$198</f>
        <v>270</v>
      </c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</row>
    <row r="201" spans="1:39" s="144" customFormat="1" x14ac:dyDescent="0.25">
      <c r="A201" s="138"/>
      <c r="B201" s="105"/>
      <c r="C201" s="46"/>
      <c r="D201" s="136"/>
      <c r="E201" s="76" t="s">
        <v>24</v>
      </c>
      <c r="F201" s="6">
        <f>F$198</f>
        <v>1.5</v>
      </c>
      <c r="G201" s="138"/>
      <c r="H201" s="26">
        <f>$A12*H$198</f>
        <v>8.5</v>
      </c>
      <c r="I201" s="4">
        <f>$A5*I$198</f>
        <v>36</v>
      </c>
      <c r="J201" s="138">
        <v>1</v>
      </c>
      <c r="K201" s="26">
        <f>H201*$J201</f>
        <v>8.5</v>
      </c>
      <c r="L201" s="4">
        <f>I201*$J201</f>
        <v>36</v>
      </c>
      <c r="M201" s="6" t="s">
        <v>29</v>
      </c>
      <c r="N201" s="9" t="s">
        <v>29</v>
      </c>
      <c r="O201" s="9"/>
      <c r="P201" s="46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>
        <f>$A5*AC$198</f>
        <v>360</v>
      </c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</row>
    <row r="202" spans="1:39" s="144" customFormat="1" x14ac:dyDescent="0.25">
      <c r="A202" s="138"/>
      <c r="B202" s="105"/>
      <c r="C202" s="46"/>
      <c r="D202" s="136"/>
      <c r="E202" s="77" t="s">
        <v>25</v>
      </c>
      <c r="F202" s="6">
        <f>F$198</f>
        <v>1.5</v>
      </c>
      <c r="G202" s="138"/>
      <c r="H202" s="26">
        <f>$A13*H$198</f>
        <v>10.5</v>
      </c>
      <c r="I202" s="4">
        <f>$A6*I$198</f>
        <v>48</v>
      </c>
      <c r="J202" s="138">
        <v>1</v>
      </c>
      <c r="K202" s="26">
        <f>H202*$J202</f>
        <v>10.5</v>
      </c>
      <c r="L202" s="4">
        <f>I202*$J202</f>
        <v>48</v>
      </c>
      <c r="M202" s="6" t="s">
        <v>29</v>
      </c>
      <c r="N202" s="9" t="s">
        <v>29</v>
      </c>
      <c r="O202" s="9"/>
      <c r="P202" s="46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>
        <f>$A6*AC$198</f>
        <v>480</v>
      </c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</row>
    <row r="203" spans="1:39" s="144" customFormat="1" x14ac:dyDescent="0.25">
      <c r="A203" s="138"/>
      <c r="B203" s="105"/>
      <c r="C203" s="46"/>
      <c r="D203" s="136"/>
      <c r="E203" s="140" t="s">
        <v>26</v>
      </c>
      <c r="F203" s="6">
        <f>F$198</f>
        <v>1.5</v>
      </c>
      <c r="G203" s="138"/>
      <c r="H203" s="26">
        <f>$A14*H$198</f>
        <v>12.5</v>
      </c>
      <c r="I203" s="4">
        <f>$A7*I$198</f>
        <v>60</v>
      </c>
      <c r="J203" s="138">
        <v>1</v>
      </c>
      <c r="K203" s="26">
        <f>H203*$J203</f>
        <v>12.5</v>
      </c>
      <c r="L203" s="4">
        <f>I203*$J203</f>
        <v>60</v>
      </c>
      <c r="M203" s="6" t="s">
        <v>29</v>
      </c>
      <c r="N203" s="9" t="s">
        <v>29</v>
      </c>
      <c r="O203" s="9"/>
      <c r="P203" s="46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>
        <f>$A7*AC$198*$B198</f>
        <v>800</v>
      </c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</row>
    <row r="204" spans="1:39" s="144" customFormat="1" ht="15.75" customHeight="1" thickBot="1" x14ac:dyDescent="0.3">
      <c r="A204" s="138"/>
      <c r="B204" s="105"/>
      <c r="C204" s="46"/>
      <c r="D204" s="137"/>
      <c r="E204" s="143" t="s">
        <v>162</v>
      </c>
      <c r="F204" s="6">
        <f>F$198</f>
        <v>1.5</v>
      </c>
      <c r="G204" s="138"/>
      <c r="H204" s="26">
        <f>$A15*H$198</f>
        <v>25</v>
      </c>
      <c r="I204" s="4">
        <f>$A8*I$198</f>
        <v>150</v>
      </c>
      <c r="J204" s="138">
        <v>1</v>
      </c>
      <c r="K204" s="26">
        <f>H204*$J204</f>
        <v>25</v>
      </c>
      <c r="L204" s="4">
        <f>I204*$J204</f>
        <v>150</v>
      </c>
      <c r="M204" s="6" t="s">
        <v>29</v>
      </c>
      <c r="N204" s="9" t="s">
        <v>29</v>
      </c>
      <c r="O204" s="9"/>
      <c r="P204" s="46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>
        <f>$A8*AC$198*$B198*$C198</f>
        <v>2500</v>
      </c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</row>
    <row r="205" spans="1:39" s="149" customFormat="1" ht="15.75" customHeight="1" x14ac:dyDescent="0.25">
      <c r="A205" s="138"/>
      <c r="B205" s="147">
        <f>1/3</f>
        <v>0.33333333333333331</v>
      </c>
      <c r="C205" s="56">
        <f>1/10</f>
        <v>0.1</v>
      </c>
      <c r="D205" s="170" t="s">
        <v>77</v>
      </c>
      <c r="E205" s="44" t="s">
        <v>21</v>
      </c>
      <c r="F205" s="160">
        <v>2.5</v>
      </c>
      <c r="G205" s="39">
        <v>15</v>
      </c>
      <c r="H205" s="68">
        <v>10</v>
      </c>
      <c r="I205" s="69">
        <v>10</v>
      </c>
      <c r="J205" s="39">
        <v>1</v>
      </c>
      <c r="K205" s="68">
        <f>H205*$J205</f>
        <v>10</v>
      </c>
      <c r="L205" s="69">
        <f>I205*$J205</f>
        <v>10</v>
      </c>
      <c r="M205" s="148"/>
      <c r="N205" s="28"/>
      <c r="O205" s="28" t="s">
        <v>28</v>
      </c>
      <c r="P205" s="56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146"/>
      <c r="AJ205" s="146"/>
      <c r="AK205" s="146"/>
      <c r="AL205" s="146"/>
      <c r="AM205" s="146"/>
    </row>
    <row r="206" spans="1:39" s="144" customFormat="1" x14ac:dyDescent="0.25">
      <c r="A206" s="138"/>
      <c r="B206" s="105"/>
      <c r="C206" s="46"/>
      <c r="D206" s="171"/>
      <c r="E206" s="43" t="s">
        <v>22</v>
      </c>
      <c r="F206" s="23">
        <f>F$205</f>
        <v>2.5</v>
      </c>
      <c r="G206" s="150">
        <f>G$205</f>
        <v>15</v>
      </c>
      <c r="H206" s="29">
        <f>$A10*H$205</f>
        <v>12</v>
      </c>
      <c r="I206" s="35">
        <f>$A3*I$205</f>
        <v>13</v>
      </c>
      <c r="J206" s="150">
        <v>1</v>
      </c>
      <c r="K206" s="29">
        <f>H206*$J206</f>
        <v>12</v>
      </c>
      <c r="L206" s="35">
        <f>I206*$J206</f>
        <v>13</v>
      </c>
      <c r="M206" s="6"/>
      <c r="N206" s="25"/>
      <c r="O206" s="25" t="s">
        <v>28</v>
      </c>
      <c r="P206" s="46"/>
      <c r="Q206" s="150"/>
      <c r="R206" s="150"/>
      <c r="S206" s="150"/>
      <c r="T206" s="150"/>
      <c r="U206" s="150"/>
      <c r="V206" s="150"/>
      <c r="W206" s="150"/>
      <c r="X206" s="150"/>
      <c r="Y206" s="150"/>
      <c r="Z206" s="150"/>
      <c r="AA206" s="150"/>
      <c r="AB206" s="150"/>
      <c r="AC206" s="150"/>
      <c r="AD206" s="150"/>
      <c r="AE206" s="150"/>
      <c r="AF206" s="150"/>
      <c r="AG206" s="150"/>
      <c r="AH206" s="150"/>
      <c r="AI206" s="138"/>
      <c r="AJ206" s="138"/>
      <c r="AK206" s="138"/>
      <c r="AL206" s="138"/>
      <c r="AM206" s="138"/>
    </row>
    <row r="207" spans="1:39" s="144" customFormat="1" x14ac:dyDescent="0.25">
      <c r="A207" s="138"/>
      <c r="B207" s="105"/>
      <c r="C207" s="46"/>
      <c r="D207" s="171"/>
      <c r="E207" s="43" t="s">
        <v>23</v>
      </c>
      <c r="F207" s="23">
        <f>F$205</f>
        <v>2.5</v>
      </c>
      <c r="G207" s="150">
        <f>G$205</f>
        <v>15</v>
      </c>
      <c r="H207" s="29">
        <f>$A11*H$205</f>
        <v>14</v>
      </c>
      <c r="I207" s="35">
        <f>$A4*I$205</f>
        <v>18</v>
      </c>
      <c r="J207" s="150">
        <v>1</v>
      </c>
      <c r="K207" s="29">
        <f>H207*$J207</f>
        <v>14</v>
      </c>
      <c r="L207" s="35">
        <f>I207*$J207</f>
        <v>18</v>
      </c>
      <c r="M207" s="6"/>
      <c r="N207" s="25"/>
      <c r="O207" s="25" t="s">
        <v>28</v>
      </c>
      <c r="P207" s="46"/>
      <c r="Q207" s="150"/>
      <c r="R207" s="150"/>
      <c r="S207" s="150"/>
      <c r="T207" s="150"/>
      <c r="U207" s="150"/>
      <c r="V207" s="150"/>
      <c r="W207" s="150"/>
      <c r="X207" s="150"/>
      <c r="Y207" s="150"/>
      <c r="Z207" s="150"/>
      <c r="AA207" s="150"/>
      <c r="AB207" s="150"/>
      <c r="AC207" s="150"/>
      <c r="AD207" s="150"/>
      <c r="AE207" s="150"/>
      <c r="AF207" s="150"/>
      <c r="AG207" s="150"/>
      <c r="AH207" s="150"/>
      <c r="AI207" s="138"/>
      <c r="AJ207" s="138"/>
      <c r="AK207" s="138"/>
      <c r="AL207" s="138"/>
      <c r="AM207" s="138"/>
    </row>
    <row r="208" spans="1:39" s="144" customFormat="1" x14ac:dyDescent="0.25">
      <c r="A208" s="138"/>
      <c r="B208" s="105"/>
      <c r="C208" s="46"/>
      <c r="D208" s="171"/>
      <c r="E208" s="43" t="s">
        <v>24</v>
      </c>
      <c r="F208" s="23">
        <f>F$205</f>
        <v>2.5</v>
      </c>
      <c r="G208" s="150">
        <f>G$205</f>
        <v>15</v>
      </c>
      <c r="H208" s="29">
        <f>$A12*H$205</f>
        <v>17</v>
      </c>
      <c r="I208" s="35">
        <f>$A5*I$205</f>
        <v>24</v>
      </c>
      <c r="J208" s="150">
        <v>1</v>
      </c>
      <c r="K208" s="29">
        <f>H208*$J208</f>
        <v>17</v>
      </c>
      <c r="L208" s="35">
        <f>I208*$J208</f>
        <v>24</v>
      </c>
      <c r="M208" s="6"/>
      <c r="N208" s="25"/>
      <c r="O208" s="25" t="s">
        <v>28</v>
      </c>
      <c r="P208" s="46"/>
      <c r="Q208" s="150"/>
      <c r="R208" s="150"/>
      <c r="S208" s="150"/>
      <c r="T208" s="150"/>
      <c r="U208" s="150"/>
      <c r="V208" s="150"/>
      <c r="W208" s="150"/>
      <c r="X208" s="150"/>
      <c r="Y208" s="150"/>
      <c r="Z208" s="150"/>
      <c r="AA208" s="150"/>
      <c r="AB208" s="150"/>
      <c r="AC208" s="150"/>
      <c r="AD208" s="150"/>
      <c r="AE208" s="150"/>
      <c r="AF208" s="150"/>
      <c r="AG208" s="150"/>
      <c r="AH208" s="150"/>
      <c r="AI208" s="138"/>
      <c r="AJ208" s="138"/>
      <c r="AK208" s="138"/>
      <c r="AL208" s="138"/>
      <c r="AM208" s="138"/>
    </row>
    <row r="209" spans="1:39" s="144" customFormat="1" x14ac:dyDescent="0.25">
      <c r="A209" s="138"/>
      <c r="B209" s="105"/>
      <c r="C209" s="46"/>
      <c r="D209" s="171"/>
      <c r="E209" s="77" t="s">
        <v>25</v>
      </c>
      <c r="F209" s="6">
        <f>F$205</f>
        <v>2.5</v>
      </c>
      <c r="G209" s="138">
        <f>G$205</f>
        <v>15</v>
      </c>
      <c r="H209" s="26">
        <f>$A13*H$205</f>
        <v>21</v>
      </c>
      <c r="I209" s="4">
        <f>$A6*I$205</f>
        <v>32</v>
      </c>
      <c r="J209" s="138">
        <v>1</v>
      </c>
      <c r="K209" s="26">
        <f>H209*$J209</f>
        <v>21</v>
      </c>
      <c r="L209" s="4">
        <f>I209*$J209</f>
        <v>32</v>
      </c>
      <c r="M209" s="6"/>
      <c r="N209" s="9"/>
      <c r="O209" s="9" t="s">
        <v>28</v>
      </c>
      <c r="P209" s="46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</row>
    <row r="210" spans="1:39" s="144" customFormat="1" x14ac:dyDescent="0.25">
      <c r="A210" s="138"/>
      <c r="B210" s="105"/>
      <c r="C210" s="46"/>
      <c r="D210" s="171"/>
      <c r="E210" s="140" t="s">
        <v>26</v>
      </c>
      <c r="F210" s="6">
        <f>F$205</f>
        <v>2.5</v>
      </c>
      <c r="G210" s="138">
        <f>G$205*$B205</f>
        <v>5</v>
      </c>
      <c r="H210" s="26">
        <f>$A14*H$205</f>
        <v>25</v>
      </c>
      <c r="I210" s="4">
        <f>$A7*I$205</f>
        <v>40</v>
      </c>
      <c r="J210" s="138">
        <v>1</v>
      </c>
      <c r="K210" s="26">
        <f>H210*$J210</f>
        <v>25</v>
      </c>
      <c r="L210" s="4">
        <f>I210*$J210</f>
        <v>40</v>
      </c>
      <c r="M210" s="6"/>
      <c r="N210" s="9"/>
      <c r="O210" s="9" t="s">
        <v>28</v>
      </c>
      <c r="P210" s="46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</row>
    <row r="211" spans="1:39" s="144" customFormat="1" ht="15.75" customHeight="1" thickBot="1" x14ac:dyDescent="0.3">
      <c r="A211" s="138"/>
      <c r="B211" s="105"/>
      <c r="C211" s="46"/>
      <c r="D211" s="172"/>
      <c r="E211" s="143" t="s">
        <v>162</v>
      </c>
      <c r="F211" s="6">
        <f>F$205</f>
        <v>2.5</v>
      </c>
      <c r="G211" s="138">
        <f>G$205*$B205*$C205</f>
        <v>0.5</v>
      </c>
      <c r="H211" s="26">
        <f>$A15*H$205</f>
        <v>50</v>
      </c>
      <c r="I211" s="4">
        <f>$A8*I$205</f>
        <v>100</v>
      </c>
      <c r="J211" s="138">
        <v>1</v>
      </c>
      <c r="K211" s="26">
        <f>H211*$J211</f>
        <v>50</v>
      </c>
      <c r="L211" s="4">
        <f>I211*$J211</f>
        <v>100</v>
      </c>
      <c r="M211" s="6"/>
      <c r="N211" s="9"/>
      <c r="O211" s="9" t="s">
        <v>28</v>
      </c>
      <c r="P211" s="46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8"/>
    </row>
    <row r="212" spans="1:39" s="149" customFormat="1" ht="15.75" customHeight="1" x14ac:dyDescent="0.25">
      <c r="A212" s="138"/>
      <c r="B212" s="147">
        <v>2</v>
      </c>
      <c r="C212" s="56" t="s">
        <v>45</v>
      </c>
      <c r="D212" s="135" t="s">
        <v>78</v>
      </c>
      <c r="E212" s="44" t="s">
        <v>21</v>
      </c>
      <c r="F212" s="160">
        <v>1.5</v>
      </c>
      <c r="G212" s="39"/>
      <c r="H212" s="68">
        <v>10</v>
      </c>
      <c r="I212" s="69">
        <v>7</v>
      </c>
      <c r="J212" s="39">
        <v>1</v>
      </c>
      <c r="K212" s="68">
        <f>H212*$J212</f>
        <v>10</v>
      </c>
      <c r="L212" s="69">
        <f>I212*$J212</f>
        <v>7</v>
      </c>
      <c r="M212" s="160" t="s">
        <v>28</v>
      </c>
      <c r="N212" s="28" t="s">
        <v>28</v>
      </c>
      <c r="O212" s="28"/>
      <c r="P212" s="56"/>
      <c r="Q212" s="39">
        <v>2.4</v>
      </c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146"/>
      <c r="AJ212" s="146"/>
      <c r="AK212" s="146"/>
      <c r="AL212" s="146"/>
      <c r="AM212" s="146"/>
    </row>
    <row r="213" spans="1:39" s="144" customFormat="1" x14ac:dyDescent="0.25">
      <c r="A213" s="138"/>
      <c r="B213" s="105"/>
      <c r="C213" s="46"/>
      <c r="D213" s="136"/>
      <c r="E213" s="75" t="s">
        <v>22</v>
      </c>
      <c r="F213" s="6">
        <f>F$212</f>
        <v>1.5</v>
      </c>
      <c r="G213" s="138"/>
      <c r="H213" s="26">
        <f>$A10*H$212</f>
        <v>12</v>
      </c>
      <c r="I213" s="4">
        <f>$A3*I$212</f>
        <v>9.1</v>
      </c>
      <c r="J213" s="138">
        <v>1</v>
      </c>
      <c r="K213" s="26">
        <f>H213*$J213</f>
        <v>12</v>
      </c>
      <c r="L213" s="4">
        <f>I213*$J213</f>
        <v>9.1</v>
      </c>
      <c r="M213" s="6" t="s">
        <v>28</v>
      </c>
      <c r="N213" s="9" t="s">
        <v>28</v>
      </c>
      <c r="O213" s="9"/>
      <c r="P213" s="46"/>
      <c r="Q213" s="138">
        <f>$A3*Q$212</f>
        <v>3.12</v>
      </c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</row>
    <row r="214" spans="1:39" s="144" customFormat="1" x14ac:dyDescent="0.25">
      <c r="A214" s="138"/>
      <c r="B214" s="105"/>
      <c r="C214" s="46"/>
      <c r="D214" s="136"/>
      <c r="E214" s="79" t="s">
        <v>23</v>
      </c>
      <c r="F214" s="6">
        <f>F$212</f>
        <v>1.5</v>
      </c>
      <c r="G214" s="138"/>
      <c r="H214" s="26">
        <f>$A11*H$212</f>
        <v>14</v>
      </c>
      <c r="I214" s="4">
        <f>$A4*I$212</f>
        <v>12.6</v>
      </c>
      <c r="J214" s="138">
        <v>1</v>
      </c>
      <c r="K214" s="26">
        <f>H214*$J214</f>
        <v>14</v>
      </c>
      <c r="L214" s="4">
        <f>I214*$J214</f>
        <v>12.6</v>
      </c>
      <c r="M214" s="6" t="s">
        <v>28</v>
      </c>
      <c r="N214" s="9" t="s">
        <v>28</v>
      </c>
      <c r="O214" s="9"/>
      <c r="P214" s="46"/>
      <c r="Q214" s="138">
        <f>$A4*Q$212</f>
        <v>4.32</v>
      </c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</row>
    <row r="215" spans="1:39" s="144" customFormat="1" x14ac:dyDescent="0.25">
      <c r="A215" s="138"/>
      <c r="B215" s="105"/>
      <c r="C215" s="46"/>
      <c r="D215" s="136"/>
      <c r="E215" s="76" t="s">
        <v>24</v>
      </c>
      <c r="F215" s="6">
        <f>F$212</f>
        <v>1.5</v>
      </c>
      <c r="G215" s="138"/>
      <c r="H215" s="26">
        <f>$A12*H$212</f>
        <v>17</v>
      </c>
      <c r="I215" s="4">
        <f>$A5*I$212</f>
        <v>16.8</v>
      </c>
      <c r="J215" s="138">
        <v>1</v>
      </c>
      <c r="K215" s="26">
        <f>H215*$J215</f>
        <v>17</v>
      </c>
      <c r="L215" s="4">
        <f>I215*$J215</f>
        <v>16.8</v>
      </c>
      <c r="M215" s="6" t="s">
        <v>28</v>
      </c>
      <c r="N215" s="9" t="s">
        <v>28</v>
      </c>
      <c r="O215" s="9"/>
      <c r="P215" s="46"/>
      <c r="Q215" s="138">
        <f>$A5*Q$212</f>
        <v>5.76</v>
      </c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</row>
    <row r="216" spans="1:39" s="144" customFormat="1" x14ac:dyDescent="0.25">
      <c r="A216" s="138"/>
      <c r="B216" s="105"/>
      <c r="C216" s="46"/>
      <c r="D216" s="136"/>
      <c r="E216" s="77" t="s">
        <v>25</v>
      </c>
      <c r="F216" s="6">
        <f>F$212</f>
        <v>1.5</v>
      </c>
      <c r="G216" s="138"/>
      <c r="H216" s="26">
        <f>$A13*H$212</f>
        <v>21</v>
      </c>
      <c r="I216" s="4">
        <f>$A6*I$212</f>
        <v>22.400000000000002</v>
      </c>
      <c r="J216" s="138">
        <v>1</v>
      </c>
      <c r="K216" s="26">
        <f>H216*$J216</f>
        <v>21</v>
      </c>
      <c r="L216" s="4">
        <f>I216*$J216</f>
        <v>22.400000000000002</v>
      </c>
      <c r="M216" s="6" t="s">
        <v>28</v>
      </c>
      <c r="N216" s="9" t="s">
        <v>28</v>
      </c>
      <c r="O216" s="9"/>
      <c r="P216" s="46"/>
      <c r="Q216" s="138">
        <f>$A6*Q$212</f>
        <v>7.68</v>
      </c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</row>
    <row r="217" spans="1:39" s="144" customFormat="1" x14ac:dyDescent="0.25">
      <c r="A217" s="138"/>
      <c r="B217" s="105"/>
      <c r="C217" s="46"/>
      <c r="D217" s="136"/>
      <c r="E217" s="140" t="s">
        <v>26</v>
      </c>
      <c r="F217" s="6">
        <f>F$212</f>
        <v>1.5</v>
      </c>
      <c r="G217" s="138"/>
      <c r="H217" s="26">
        <f>$A14*H$212</f>
        <v>25</v>
      </c>
      <c r="I217" s="4">
        <f>$A7*I$212</f>
        <v>28</v>
      </c>
      <c r="J217" s="138">
        <v>1</v>
      </c>
      <c r="K217" s="26">
        <f>H217*$J217</f>
        <v>25</v>
      </c>
      <c r="L217" s="4">
        <f>I217*$J217</f>
        <v>28</v>
      </c>
      <c r="M217" s="6" t="s">
        <v>28</v>
      </c>
      <c r="N217" s="9" t="s">
        <v>28</v>
      </c>
      <c r="O217" s="9"/>
      <c r="P217" s="46"/>
      <c r="Q217" s="138">
        <f>$A7*Q$212*$B212</f>
        <v>19.2</v>
      </c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</row>
    <row r="218" spans="1:39" s="144" customFormat="1" ht="15.75" customHeight="1" thickBot="1" x14ac:dyDescent="0.3">
      <c r="A218" s="138"/>
      <c r="B218" s="105"/>
      <c r="C218" s="46"/>
      <c r="D218" s="137"/>
      <c r="E218" s="143" t="s">
        <v>162</v>
      </c>
      <c r="F218" s="6">
        <f>F$212</f>
        <v>1.5</v>
      </c>
      <c r="G218" s="138"/>
      <c r="H218" s="26">
        <f>$A15*H$212</f>
        <v>50</v>
      </c>
      <c r="I218" s="4">
        <f>$A8*I$212</f>
        <v>70</v>
      </c>
      <c r="J218" s="138">
        <v>1</v>
      </c>
      <c r="K218" s="26">
        <f>H218*$J218</f>
        <v>50</v>
      </c>
      <c r="L218" s="4">
        <f>I218*$J218</f>
        <v>70</v>
      </c>
      <c r="M218" s="6" t="s">
        <v>28</v>
      </c>
      <c r="N218" s="9" t="s">
        <v>28</v>
      </c>
      <c r="O218" s="9"/>
      <c r="P218" s="46"/>
      <c r="Q218" s="138">
        <f>$A8*Q$212*$B212</f>
        <v>48</v>
      </c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</row>
    <row r="219" spans="1:39" s="149" customFormat="1" ht="15.75" customHeight="1" x14ac:dyDescent="0.25">
      <c r="A219" s="138"/>
      <c r="B219" s="147">
        <v>2</v>
      </c>
      <c r="C219" s="56" t="s">
        <v>45</v>
      </c>
      <c r="D219" s="135" t="s">
        <v>79</v>
      </c>
      <c r="E219" s="74" t="s">
        <v>21</v>
      </c>
      <c r="F219" s="148">
        <v>4</v>
      </c>
      <c r="G219" s="146">
        <v>0.5</v>
      </c>
      <c r="H219" s="60">
        <v>10</v>
      </c>
      <c r="I219" s="34">
        <v>100</v>
      </c>
      <c r="J219" s="146">
        <v>1</v>
      </c>
      <c r="K219" s="60">
        <f>H219*$J219</f>
        <v>10</v>
      </c>
      <c r="L219" s="34">
        <f>I219*$J219</f>
        <v>100</v>
      </c>
      <c r="M219" s="148"/>
      <c r="N219" s="59"/>
      <c r="O219" s="59" t="s">
        <v>28</v>
      </c>
      <c r="P219" s="5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  <c r="AC219" s="146"/>
      <c r="AD219" s="146"/>
      <c r="AE219" s="146"/>
      <c r="AF219" s="146"/>
      <c r="AG219" s="146"/>
      <c r="AH219" s="146"/>
      <c r="AI219" s="146"/>
      <c r="AJ219" s="146"/>
      <c r="AK219" s="146"/>
      <c r="AL219" s="146"/>
      <c r="AM219" s="146"/>
    </row>
    <row r="220" spans="1:39" s="144" customFormat="1" x14ac:dyDescent="0.25">
      <c r="A220" s="138"/>
      <c r="B220" s="105"/>
      <c r="C220" s="46"/>
      <c r="D220" s="136"/>
      <c r="E220" s="75" t="s">
        <v>22</v>
      </c>
      <c r="F220" s="6">
        <f>F$219</f>
        <v>4</v>
      </c>
      <c r="G220" s="138">
        <f>G$219</f>
        <v>0.5</v>
      </c>
      <c r="H220" s="26">
        <f>$A3*H$219</f>
        <v>13</v>
      </c>
      <c r="I220" s="4">
        <f>$A10*I$219</f>
        <v>120</v>
      </c>
      <c r="J220" s="138">
        <v>1</v>
      </c>
      <c r="K220" s="26">
        <f>H220*$J220</f>
        <v>13</v>
      </c>
      <c r="L220" s="4">
        <f>I220*$J220</f>
        <v>120</v>
      </c>
      <c r="M220" s="6"/>
      <c r="N220" s="9"/>
      <c r="O220" s="9" t="s">
        <v>28</v>
      </c>
      <c r="P220" s="46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</row>
    <row r="221" spans="1:39" s="144" customFormat="1" x14ac:dyDescent="0.25">
      <c r="A221" s="138"/>
      <c r="B221" s="105"/>
      <c r="C221" s="46"/>
      <c r="D221" s="136"/>
      <c r="E221" s="79" t="s">
        <v>23</v>
      </c>
      <c r="F221" s="6">
        <f>F$219</f>
        <v>4</v>
      </c>
      <c r="G221" s="138">
        <f>G$219</f>
        <v>0.5</v>
      </c>
      <c r="H221" s="26">
        <f>$A4*H$219</f>
        <v>18</v>
      </c>
      <c r="I221" s="4">
        <f>$A11*I$219</f>
        <v>140</v>
      </c>
      <c r="J221" s="138">
        <v>1</v>
      </c>
      <c r="K221" s="26">
        <f>H221*$J221</f>
        <v>18</v>
      </c>
      <c r="L221" s="4">
        <f>I221*$J221</f>
        <v>140</v>
      </c>
      <c r="M221" s="6"/>
      <c r="N221" s="9"/>
      <c r="O221" s="9" t="s">
        <v>28</v>
      </c>
      <c r="P221" s="46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8"/>
    </row>
    <row r="222" spans="1:39" s="144" customFormat="1" x14ac:dyDescent="0.25">
      <c r="A222" s="138"/>
      <c r="B222" s="105"/>
      <c r="C222" s="46"/>
      <c r="D222" s="136"/>
      <c r="E222" s="76" t="s">
        <v>24</v>
      </c>
      <c r="F222" s="6">
        <f>F$219</f>
        <v>4</v>
      </c>
      <c r="G222" s="138">
        <f>G$219</f>
        <v>0.5</v>
      </c>
      <c r="H222" s="26">
        <f>$A5*H$219</f>
        <v>24</v>
      </c>
      <c r="I222" s="4">
        <f>$A12*I$219</f>
        <v>170</v>
      </c>
      <c r="J222" s="138">
        <v>1</v>
      </c>
      <c r="K222" s="26">
        <f>H222*$J222</f>
        <v>24</v>
      </c>
      <c r="L222" s="4">
        <f>I222*$J222</f>
        <v>170</v>
      </c>
      <c r="M222" s="6"/>
      <c r="N222" s="9"/>
      <c r="O222" s="9" t="s">
        <v>28</v>
      </c>
      <c r="P222" s="46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8"/>
    </row>
    <row r="223" spans="1:39" s="144" customFormat="1" x14ac:dyDescent="0.25">
      <c r="A223" s="138"/>
      <c r="B223" s="105"/>
      <c r="C223" s="46"/>
      <c r="D223" s="136"/>
      <c r="E223" s="77" t="s">
        <v>25</v>
      </c>
      <c r="F223" s="6">
        <f>F$219</f>
        <v>4</v>
      </c>
      <c r="G223" s="138">
        <f>G$219</f>
        <v>0.5</v>
      </c>
      <c r="H223" s="26">
        <f>$A6*H$219</f>
        <v>32</v>
      </c>
      <c r="I223" s="4">
        <f>$A13*I$219</f>
        <v>210</v>
      </c>
      <c r="J223" s="138">
        <v>1</v>
      </c>
      <c r="K223" s="26">
        <f>H223*$J223</f>
        <v>32</v>
      </c>
      <c r="L223" s="4">
        <f>I223*$J223</f>
        <v>210</v>
      </c>
      <c r="M223" s="6"/>
      <c r="N223" s="9"/>
      <c r="O223" s="9" t="s">
        <v>28</v>
      </c>
      <c r="P223" s="46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</row>
    <row r="224" spans="1:39" s="144" customFormat="1" x14ac:dyDescent="0.25">
      <c r="A224" s="138"/>
      <c r="B224" s="105"/>
      <c r="C224" s="46"/>
      <c r="D224" s="136"/>
      <c r="E224" s="140" t="s">
        <v>26</v>
      </c>
      <c r="F224" s="6">
        <f>F$219</f>
        <v>4</v>
      </c>
      <c r="G224" s="138">
        <f>G$219</f>
        <v>0.5</v>
      </c>
      <c r="H224" s="26">
        <f>$A7*H$219</f>
        <v>40</v>
      </c>
      <c r="I224" s="4">
        <f>$A14*I$219*$B219</f>
        <v>500</v>
      </c>
      <c r="J224" s="138">
        <v>1</v>
      </c>
      <c r="K224" s="26">
        <f>H224*$J224</f>
        <v>40</v>
      </c>
      <c r="L224" s="4">
        <f>I224*$J224</f>
        <v>500</v>
      </c>
      <c r="M224" s="6"/>
      <c r="N224" s="9"/>
      <c r="O224" s="9" t="s">
        <v>28</v>
      </c>
      <c r="P224" s="46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</row>
    <row r="225" spans="1:39" s="144" customFormat="1" ht="15.75" customHeight="1" thickBot="1" x14ac:dyDescent="0.3">
      <c r="A225" s="138"/>
      <c r="B225" s="105"/>
      <c r="C225" s="46"/>
      <c r="D225" s="137"/>
      <c r="E225" s="143" t="s">
        <v>162</v>
      </c>
      <c r="F225" s="6">
        <f>F$219</f>
        <v>4</v>
      </c>
      <c r="G225" s="138">
        <f>G$219</f>
        <v>0.5</v>
      </c>
      <c r="H225" s="26">
        <f>$A8*H$219</f>
        <v>100</v>
      </c>
      <c r="I225" s="4">
        <f>$A15*I$219*$B219</f>
        <v>1000</v>
      </c>
      <c r="J225" s="138">
        <v>1</v>
      </c>
      <c r="K225" s="26">
        <f>H225*$J225</f>
        <v>100</v>
      </c>
      <c r="L225" s="4">
        <f>I225*$J225</f>
        <v>1000</v>
      </c>
      <c r="M225" s="6"/>
      <c r="N225" s="9"/>
      <c r="O225" s="9" t="s">
        <v>28</v>
      </c>
      <c r="P225" s="46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</row>
    <row r="226" spans="1:39" s="149" customFormat="1" ht="15.75" customHeight="1" x14ac:dyDescent="0.25">
      <c r="A226" s="138"/>
      <c r="B226" s="147">
        <v>2.6</v>
      </c>
      <c r="C226" s="56" t="s">
        <v>45</v>
      </c>
      <c r="D226" s="170" t="s">
        <v>80</v>
      </c>
      <c r="E226" s="44" t="s">
        <v>21</v>
      </c>
      <c r="F226" s="160">
        <v>2.5</v>
      </c>
      <c r="G226" s="39"/>
      <c r="H226" s="68">
        <v>0</v>
      </c>
      <c r="I226" s="69">
        <v>10</v>
      </c>
      <c r="J226" s="39">
        <v>1</v>
      </c>
      <c r="K226" s="68">
        <f>H226*$J226</f>
        <v>0</v>
      </c>
      <c r="L226" s="69">
        <f>I226*$J226</f>
        <v>10</v>
      </c>
      <c r="M226" s="148"/>
      <c r="N226" s="28"/>
      <c r="O226" s="28" t="s">
        <v>28</v>
      </c>
      <c r="P226" s="56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>
        <v>2</v>
      </c>
      <c r="AE226" s="39"/>
      <c r="AF226" s="39"/>
      <c r="AG226" s="39"/>
      <c r="AH226" s="39"/>
      <c r="AI226" s="146"/>
      <c r="AJ226" s="80">
        <v>12</v>
      </c>
      <c r="AK226" s="146"/>
      <c r="AL226" s="146"/>
      <c r="AM226" s="146"/>
    </row>
    <row r="227" spans="1:39" s="144" customFormat="1" x14ac:dyDescent="0.25">
      <c r="A227" s="138"/>
      <c r="B227" s="105"/>
      <c r="C227" s="46"/>
      <c r="D227" s="171"/>
      <c r="E227" s="75" t="s">
        <v>22</v>
      </c>
      <c r="F227" s="6">
        <f>F$226</f>
        <v>2.5</v>
      </c>
      <c r="G227" s="138"/>
      <c r="H227" s="26">
        <f>$A3*H$226</f>
        <v>0</v>
      </c>
      <c r="I227" s="4">
        <f>$A10*I$226</f>
        <v>12</v>
      </c>
      <c r="J227" s="138">
        <v>1</v>
      </c>
      <c r="K227" s="26">
        <f>H227*$J227</f>
        <v>0</v>
      </c>
      <c r="L227" s="4">
        <f>I227*$J227</f>
        <v>12</v>
      </c>
      <c r="M227" s="6"/>
      <c r="N227" s="9"/>
      <c r="O227" s="9" t="s">
        <v>28</v>
      </c>
      <c r="P227" s="46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>
        <f>AD$226+AD$226/2*1</f>
        <v>3</v>
      </c>
      <c r="AE227" s="138"/>
      <c r="AF227" s="138"/>
      <c r="AG227" s="138"/>
      <c r="AH227" s="138"/>
      <c r="AI227" s="138"/>
      <c r="AJ227" s="157">
        <f>$A3*AJ$226</f>
        <v>15.600000000000001</v>
      </c>
      <c r="AK227" s="138"/>
      <c r="AL227" s="138"/>
      <c r="AM227" s="138"/>
    </row>
    <row r="228" spans="1:39" s="144" customFormat="1" x14ac:dyDescent="0.25">
      <c r="A228" s="138"/>
      <c r="B228" s="105"/>
      <c r="C228" s="46"/>
      <c r="D228" s="171"/>
      <c r="E228" s="79" t="s">
        <v>23</v>
      </c>
      <c r="F228" s="6">
        <f>F$226</f>
        <v>2.5</v>
      </c>
      <c r="G228" s="138"/>
      <c r="H228" s="26">
        <f>$A4*H$226</f>
        <v>0</v>
      </c>
      <c r="I228" s="4">
        <f>$A11*I$226</f>
        <v>14</v>
      </c>
      <c r="J228" s="138">
        <v>1</v>
      </c>
      <c r="K228" s="26">
        <f>H228*$J228</f>
        <v>0</v>
      </c>
      <c r="L228" s="4">
        <f>I228*$J228</f>
        <v>14</v>
      </c>
      <c r="M228" s="6"/>
      <c r="N228" s="9"/>
      <c r="O228" s="9" t="s">
        <v>28</v>
      </c>
      <c r="P228" s="46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>
        <f>AD$226+AD$226/2*2</f>
        <v>4</v>
      </c>
      <c r="AE228" s="138"/>
      <c r="AF228" s="138"/>
      <c r="AG228" s="138"/>
      <c r="AH228" s="138"/>
      <c r="AI228" s="138"/>
      <c r="AJ228" s="157">
        <f>$A4*AJ$226</f>
        <v>21.6</v>
      </c>
      <c r="AK228" s="138"/>
      <c r="AL228" s="138"/>
      <c r="AM228" s="138"/>
    </row>
    <row r="229" spans="1:39" s="144" customFormat="1" x14ac:dyDescent="0.25">
      <c r="A229" s="138"/>
      <c r="B229" s="105"/>
      <c r="C229" s="46"/>
      <c r="D229" s="171"/>
      <c r="E229" s="76" t="s">
        <v>24</v>
      </c>
      <c r="F229" s="6">
        <f>F$226</f>
        <v>2.5</v>
      </c>
      <c r="G229" s="138"/>
      <c r="H229" s="26">
        <f>$A5*H$226</f>
        <v>0</v>
      </c>
      <c r="I229" s="4">
        <f>$A12*I$226</f>
        <v>17</v>
      </c>
      <c r="J229" s="138">
        <v>1</v>
      </c>
      <c r="K229" s="26">
        <f>H229*$J229</f>
        <v>0</v>
      </c>
      <c r="L229" s="4">
        <f>I229*$J229</f>
        <v>17</v>
      </c>
      <c r="M229" s="6"/>
      <c r="N229" s="9"/>
      <c r="O229" s="9" t="s">
        <v>28</v>
      </c>
      <c r="P229" s="46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>
        <f>AD$226+AD$226/2*3</f>
        <v>5</v>
      </c>
      <c r="AE229" s="138"/>
      <c r="AF229" s="138"/>
      <c r="AG229" s="138"/>
      <c r="AH229" s="138"/>
      <c r="AI229" s="138"/>
      <c r="AJ229" s="157">
        <f>$A5*AJ$226</f>
        <v>28.799999999999997</v>
      </c>
      <c r="AK229" s="138"/>
      <c r="AL229" s="138"/>
      <c r="AM229" s="138"/>
    </row>
    <row r="230" spans="1:39" s="144" customFormat="1" x14ac:dyDescent="0.25">
      <c r="A230" s="138"/>
      <c r="B230" s="105"/>
      <c r="C230" s="46"/>
      <c r="D230" s="171"/>
      <c r="E230" s="77" t="s">
        <v>25</v>
      </c>
      <c r="F230" s="6">
        <f>F$226</f>
        <v>2.5</v>
      </c>
      <c r="G230" s="138"/>
      <c r="H230" s="26">
        <f>$A6*H$226</f>
        <v>0</v>
      </c>
      <c r="I230" s="4">
        <f>$A13*I$226</f>
        <v>21</v>
      </c>
      <c r="J230" s="138">
        <v>1</v>
      </c>
      <c r="K230" s="26">
        <f>H230*$J230</f>
        <v>0</v>
      </c>
      <c r="L230" s="4">
        <f>I230*$J230</f>
        <v>21</v>
      </c>
      <c r="M230" s="6"/>
      <c r="N230" s="9"/>
      <c r="O230" s="9" t="s">
        <v>28</v>
      </c>
      <c r="P230" s="46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>
        <f>AD$226+AD$226/2*4</f>
        <v>6</v>
      </c>
      <c r="AE230" s="138"/>
      <c r="AF230" s="138"/>
      <c r="AG230" s="138"/>
      <c r="AH230" s="138"/>
      <c r="AI230" s="138"/>
      <c r="AJ230" s="157">
        <f>$A6*AJ$226</f>
        <v>38.400000000000006</v>
      </c>
      <c r="AK230" s="138"/>
      <c r="AL230" s="138"/>
      <c r="AM230" s="138"/>
    </row>
    <row r="231" spans="1:39" s="144" customFormat="1" x14ac:dyDescent="0.25">
      <c r="A231" s="138"/>
      <c r="B231" s="105"/>
      <c r="C231" s="46"/>
      <c r="D231" s="171"/>
      <c r="E231" s="140" t="s">
        <v>26</v>
      </c>
      <c r="F231" s="6">
        <f>F$226</f>
        <v>2.5</v>
      </c>
      <c r="G231" s="138"/>
      <c r="H231" s="26">
        <f>$A7*H$226</f>
        <v>0</v>
      </c>
      <c r="I231" s="4">
        <f>$A14*I$226</f>
        <v>25</v>
      </c>
      <c r="J231" s="138">
        <v>1</v>
      </c>
      <c r="K231" s="26">
        <f>H231*$J231</f>
        <v>0</v>
      </c>
      <c r="L231" s="4">
        <f>I231*$J231</f>
        <v>25</v>
      </c>
      <c r="M231" s="6"/>
      <c r="N231" s="9"/>
      <c r="O231" s="9" t="s">
        <v>28</v>
      </c>
      <c r="P231" s="46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>
        <f>AD$226+AD$226/2*5*$B226</f>
        <v>15</v>
      </c>
      <c r="AE231" s="138"/>
      <c r="AF231" s="138"/>
      <c r="AG231" s="138"/>
      <c r="AH231" s="138"/>
      <c r="AI231" s="138"/>
      <c r="AJ231" s="157">
        <f>$A7*AJ$226</f>
        <v>48</v>
      </c>
      <c r="AK231" s="138"/>
      <c r="AL231" s="138"/>
      <c r="AM231" s="138"/>
    </row>
    <row r="232" spans="1:39" s="144" customFormat="1" ht="15.75" customHeight="1" thickBot="1" x14ac:dyDescent="0.3">
      <c r="A232" s="138"/>
      <c r="B232" s="105"/>
      <c r="C232" s="46"/>
      <c r="D232" s="172"/>
      <c r="E232" s="143" t="s">
        <v>162</v>
      </c>
      <c r="F232" s="6">
        <f>F$226</f>
        <v>2.5</v>
      </c>
      <c r="G232" s="138"/>
      <c r="H232" s="26">
        <f>$A8*H$226</f>
        <v>0</v>
      </c>
      <c r="I232" s="4">
        <f>$A15*I$226</f>
        <v>50</v>
      </c>
      <c r="J232" s="138">
        <v>1</v>
      </c>
      <c r="K232" s="26">
        <f>H232*$J232</f>
        <v>0</v>
      </c>
      <c r="L232" s="4">
        <f>I232*$J232</f>
        <v>50</v>
      </c>
      <c r="M232" s="6"/>
      <c r="N232" s="9"/>
      <c r="O232" s="9" t="s">
        <v>28</v>
      </c>
      <c r="P232" s="46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>
        <f>AD$226+AD$226/2*5*$B226</f>
        <v>15</v>
      </c>
      <c r="AE232" s="138"/>
      <c r="AF232" s="138"/>
      <c r="AG232" s="138"/>
      <c r="AH232" s="138"/>
      <c r="AI232" s="138"/>
      <c r="AJ232" s="157">
        <f>$A8*AJ$226</f>
        <v>120</v>
      </c>
      <c r="AK232" s="138"/>
      <c r="AL232" s="138"/>
      <c r="AM232" s="138"/>
    </row>
    <row r="233" spans="1:39" s="149" customFormat="1" ht="15.75" customHeight="1" x14ac:dyDescent="0.25">
      <c r="A233" s="138"/>
      <c r="B233" s="147">
        <v>2</v>
      </c>
      <c r="C233" s="56" t="s">
        <v>45</v>
      </c>
      <c r="D233" s="135" t="s">
        <v>81</v>
      </c>
      <c r="E233" s="74" t="s">
        <v>21</v>
      </c>
      <c r="F233" s="148">
        <v>2.5</v>
      </c>
      <c r="G233" s="146"/>
      <c r="H233" s="60">
        <v>10</v>
      </c>
      <c r="I233" s="34">
        <v>10</v>
      </c>
      <c r="J233" s="146">
        <v>1</v>
      </c>
      <c r="K233" s="60">
        <f>H233*$J233</f>
        <v>10</v>
      </c>
      <c r="L233" s="34">
        <f>I233*$J233</f>
        <v>10</v>
      </c>
      <c r="M233" s="148" t="s">
        <v>29</v>
      </c>
      <c r="N233" s="59"/>
      <c r="O233" s="59"/>
      <c r="P233" s="5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  <c r="AA233" s="146"/>
      <c r="AB233" s="146"/>
      <c r="AC233" s="146"/>
      <c r="AD233" s="146"/>
      <c r="AE233" s="146">
        <v>2500</v>
      </c>
      <c r="AF233" s="146"/>
      <c r="AG233" s="146"/>
      <c r="AH233" s="146"/>
      <c r="AI233" s="146"/>
      <c r="AJ233" s="146"/>
      <c r="AK233" s="146"/>
      <c r="AL233" s="146"/>
      <c r="AM233" s="146"/>
    </row>
    <row r="234" spans="1:39" s="144" customFormat="1" x14ac:dyDescent="0.25">
      <c r="A234" s="138"/>
      <c r="B234" s="105"/>
      <c r="C234" s="46"/>
      <c r="D234" s="136"/>
      <c r="E234" s="75" t="s">
        <v>22</v>
      </c>
      <c r="F234" s="6">
        <f>F$233</f>
        <v>2.5</v>
      </c>
      <c r="G234" s="138"/>
      <c r="H234" s="26">
        <f>$A3*H$233</f>
        <v>13</v>
      </c>
      <c r="I234" s="4">
        <f>$A10*I$233</f>
        <v>12</v>
      </c>
      <c r="J234" s="138">
        <v>1</v>
      </c>
      <c r="K234" s="26">
        <f>H234*$J234</f>
        <v>13</v>
      </c>
      <c r="L234" s="4">
        <f>I234*$J234</f>
        <v>12</v>
      </c>
      <c r="M234" s="6" t="s">
        <v>29</v>
      </c>
      <c r="N234" s="9"/>
      <c r="O234" s="9"/>
      <c r="P234" s="46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>
        <f>$A3*AE$233</f>
        <v>3250</v>
      </c>
      <c r="AF234" s="138"/>
      <c r="AG234" s="138"/>
      <c r="AH234" s="138"/>
      <c r="AI234" s="138"/>
      <c r="AJ234" s="138"/>
      <c r="AK234" s="138"/>
      <c r="AL234" s="138"/>
      <c r="AM234" s="138"/>
    </row>
    <row r="235" spans="1:39" s="144" customFormat="1" x14ac:dyDescent="0.25">
      <c r="A235" s="138"/>
      <c r="B235" s="105"/>
      <c r="C235" s="46"/>
      <c r="D235" s="136"/>
      <c r="E235" s="79" t="s">
        <v>23</v>
      </c>
      <c r="F235" s="6">
        <f>F$233</f>
        <v>2.5</v>
      </c>
      <c r="G235" s="138"/>
      <c r="H235" s="26">
        <f>$A4*H$233</f>
        <v>18</v>
      </c>
      <c r="I235" s="4">
        <f>$A11*I$233</f>
        <v>14</v>
      </c>
      <c r="J235" s="138">
        <v>1</v>
      </c>
      <c r="K235" s="26">
        <f>H235*$J235</f>
        <v>18</v>
      </c>
      <c r="L235" s="4">
        <f>I235*$J235</f>
        <v>14</v>
      </c>
      <c r="M235" s="6" t="s">
        <v>29</v>
      </c>
      <c r="N235" s="9"/>
      <c r="O235" s="9"/>
      <c r="P235" s="46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>
        <f>$A4*AE$233</f>
        <v>4500</v>
      </c>
      <c r="AF235" s="138"/>
      <c r="AG235" s="138"/>
      <c r="AH235" s="138"/>
      <c r="AI235" s="138"/>
      <c r="AJ235" s="138"/>
      <c r="AK235" s="138"/>
      <c r="AL235" s="138"/>
      <c r="AM235" s="138"/>
    </row>
    <row r="236" spans="1:39" s="144" customFormat="1" x14ac:dyDescent="0.25">
      <c r="A236" s="138"/>
      <c r="B236" s="105"/>
      <c r="C236" s="46"/>
      <c r="D236" s="136"/>
      <c r="E236" s="76" t="s">
        <v>24</v>
      </c>
      <c r="F236" s="6">
        <f>F$233</f>
        <v>2.5</v>
      </c>
      <c r="G236" s="138"/>
      <c r="H236" s="26">
        <f>$A5*H$233</f>
        <v>24</v>
      </c>
      <c r="I236" s="4">
        <f>$A12*I$233</f>
        <v>17</v>
      </c>
      <c r="J236" s="138">
        <v>1</v>
      </c>
      <c r="K236" s="26">
        <f>H236*$J236</f>
        <v>24</v>
      </c>
      <c r="L236" s="4">
        <f>I236*$J236</f>
        <v>17</v>
      </c>
      <c r="M236" s="6" t="s">
        <v>29</v>
      </c>
      <c r="N236" s="9"/>
      <c r="O236" s="9"/>
      <c r="P236" s="46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>
        <f>$A5*AE$233</f>
        <v>6000</v>
      </c>
      <c r="AF236" s="138"/>
      <c r="AG236" s="138"/>
      <c r="AH236" s="138"/>
      <c r="AI236" s="138"/>
      <c r="AJ236" s="138"/>
      <c r="AK236" s="138"/>
      <c r="AL236" s="138"/>
      <c r="AM236" s="138"/>
    </row>
    <row r="237" spans="1:39" s="144" customFormat="1" x14ac:dyDescent="0.25">
      <c r="A237" s="138"/>
      <c r="B237" s="105"/>
      <c r="C237" s="46"/>
      <c r="D237" s="136"/>
      <c r="E237" s="77" t="s">
        <v>25</v>
      </c>
      <c r="F237" s="6">
        <f>F$233</f>
        <v>2.5</v>
      </c>
      <c r="G237" s="138"/>
      <c r="H237" s="26">
        <f>$A6*H$233</f>
        <v>32</v>
      </c>
      <c r="I237" s="4">
        <f>$A13*I$233</f>
        <v>21</v>
      </c>
      <c r="J237" s="138">
        <v>1</v>
      </c>
      <c r="K237" s="26">
        <f>H237*$J237</f>
        <v>32</v>
      </c>
      <c r="L237" s="4">
        <f>I237*$J237</f>
        <v>21</v>
      </c>
      <c r="M237" s="6" t="s">
        <v>29</v>
      </c>
      <c r="N237" s="9"/>
      <c r="O237" s="9"/>
      <c r="P237" s="46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>
        <f>$A6*AE$233</f>
        <v>8000</v>
      </c>
      <c r="AF237" s="138"/>
      <c r="AG237" s="138"/>
      <c r="AH237" s="138"/>
      <c r="AI237" s="138"/>
      <c r="AJ237" s="138"/>
      <c r="AK237" s="138"/>
      <c r="AL237" s="138"/>
      <c r="AM237" s="138"/>
    </row>
    <row r="238" spans="1:39" s="144" customFormat="1" x14ac:dyDescent="0.25">
      <c r="A238" s="138"/>
      <c r="B238" s="105"/>
      <c r="C238" s="46"/>
      <c r="D238" s="136"/>
      <c r="E238" s="140" t="s">
        <v>26</v>
      </c>
      <c r="F238" s="6">
        <f>F$233</f>
        <v>2.5</v>
      </c>
      <c r="G238" s="138"/>
      <c r="H238" s="26">
        <f>$A7*H$233</f>
        <v>40</v>
      </c>
      <c r="I238" s="4">
        <f>$A14*I$233</f>
        <v>25</v>
      </c>
      <c r="J238" s="138">
        <v>1</v>
      </c>
      <c r="K238" s="26">
        <f>H238*$J238</f>
        <v>40</v>
      </c>
      <c r="L238" s="4">
        <f>I238*$J238</f>
        <v>25</v>
      </c>
      <c r="M238" s="6" t="s">
        <v>29</v>
      </c>
      <c r="N238" s="9"/>
      <c r="O238" s="9"/>
      <c r="P238" s="46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>
        <f>$A7*AE$233*$B233</f>
        <v>20000</v>
      </c>
      <c r="AF238" s="138"/>
      <c r="AG238" s="138"/>
      <c r="AH238" s="138"/>
      <c r="AI238" s="138"/>
      <c r="AJ238" s="138"/>
      <c r="AK238" s="138"/>
      <c r="AL238" s="138"/>
      <c r="AM238" s="138"/>
    </row>
    <row r="239" spans="1:39" s="144" customFormat="1" ht="15.75" customHeight="1" thickBot="1" x14ac:dyDescent="0.3">
      <c r="A239" s="138"/>
      <c r="B239" s="105"/>
      <c r="C239" s="46"/>
      <c r="D239" s="137"/>
      <c r="E239" s="143" t="s">
        <v>162</v>
      </c>
      <c r="F239" s="6">
        <f>F$233</f>
        <v>2.5</v>
      </c>
      <c r="G239" s="138"/>
      <c r="H239" s="26">
        <f>$A8*H$233</f>
        <v>100</v>
      </c>
      <c r="I239" s="4">
        <f>$A15*I$233</f>
        <v>50</v>
      </c>
      <c r="J239" s="138">
        <v>1</v>
      </c>
      <c r="K239" s="26">
        <f>H239*$J239</f>
        <v>100</v>
      </c>
      <c r="L239" s="4">
        <f>I239*$J239</f>
        <v>50</v>
      </c>
      <c r="M239" s="6" t="s">
        <v>29</v>
      </c>
      <c r="N239" s="9"/>
      <c r="O239" s="9"/>
      <c r="P239" s="46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>
        <f>$A8*AE$233*$B233</f>
        <v>50000</v>
      </c>
      <c r="AF239" s="138"/>
      <c r="AG239" s="138"/>
      <c r="AH239" s="138"/>
      <c r="AI239" s="138"/>
      <c r="AJ239" s="138"/>
      <c r="AK239" s="138"/>
      <c r="AL239" s="138"/>
      <c r="AM239" s="138"/>
    </row>
    <row r="240" spans="1:39" s="149" customFormat="1" ht="15.75" customHeight="1" x14ac:dyDescent="0.25">
      <c r="A240" s="138"/>
      <c r="B240" s="147">
        <v>3</v>
      </c>
      <c r="C240" s="56" t="s">
        <v>45</v>
      </c>
      <c r="D240" s="135" t="s">
        <v>82</v>
      </c>
      <c r="E240" s="74" t="s">
        <v>21</v>
      </c>
      <c r="F240" s="148">
        <v>3.5</v>
      </c>
      <c r="G240" s="146"/>
      <c r="H240" s="60">
        <v>10</v>
      </c>
      <c r="I240" s="34">
        <v>10</v>
      </c>
      <c r="J240" s="146">
        <v>1</v>
      </c>
      <c r="K240" s="60">
        <f>H240*$J240</f>
        <v>10</v>
      </c>
      <c r="L240" s="34">
        <f>I240*$J240</f>
        <v>10</v>
      </c>
      <c r="M240" s="148"/>
      <c r="N240" s="59"/>
      <c r="O240" s="59"/>
      <c r="P240" s="5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  <c r="AA240" s="146"/>
      <c r="AB240" s="146"/>
      <c r="AC240" s="146"/>
      <c r="AD240" s="146"/>
      <c r="AE240" s="146"/>
      <c r="AF240" s="146">
        <v>9</v>
      </c>
      <c r="AG240" s="146">
        <v>100</v>
      </c>
      <c r="AH240" s="146"/>
      <c r="AI240" s="146"/>
      <c r="AJ240" s="146"/>
      <c r="AK240" s="146"/>
      <c r="AL240" s="146"/>
      <c r="AM240" s="146"/>
    </row>
    <row r="241" spans="1:39" s="144" customFormat="1" x14ac:dyDescent="0.25">
      <c r="A241" s="138"/>
      <c r="B241" s="105"/>
      <c r="C241" s="46"/>
      <c r="D241" s="136"/>
      <c r="E241" s="75" t="s">
        <v>22</v>
      </c>
      <c r="F241" s="6">
        <f>F$240</f>
        <v>3.5</v>
      </c>
      <c r="G241" s="138"/>
      <c r="H241" s="26">
        <f>$A3*H$240</f>
        <v>13</v>
      </c>
      <c r="I241" s="4">
        <f>$A10*I$240</f>
        <v>12</v>
      </c>
      <c r="J241" s="138">
        <v>1</v>
      </c>
      <c r="K241" s="26">
        <f>H241*$J241</f>
        <v>13</v>
      </c>
      <c r="L241" s="4">
        <f>I241*$J241</f>
        <v>12</v>
      </c>
      <c r="M241" s="6"/>
      <c r="N241" s="9"/>
      <c r="O241" s="9"/>
      <c r="P241" s="46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>
        <f>$A3*AF$240</f>
        <v>11.700000000000001</v>
      </c>
      <c r="AG241" s="138">
        <f>$A3*AG$240</f>
        <v>130</v>
      </c>
      <c r="AH241" s="138"/>
      <c r="AI241" s="138"/>
      <c r="AJ241" s="138"/>
      <c r="AK241" s="138"/>
      <c r="AL241" s="138"/>
      <c r="AM241" s="138"/>
    </row>
    <row r="242" spans="1:39" s="144" customFormat="1" x14ac:dyDescent="0.25">
      <c r="A242" s="138"/>
      <c r="B242" s="105"/>
      <c r="C242" s="46"/>
      <c r="D242" s="136"/>
      <c r="E242" s="79" t="s">
        <v>23</v>
      </c>
      <c r="F242" s="6">
        <f>F$240</f>
        <v>3.5</v>
      </c>
      <c r="G242" s="138"/>
      <c r="H242" s="26">
        <f>$A4*H$240</f>
        <v>18</v>
      </c>
      <c r="I242" s="4">
        <f>$A11*I$240</f>
        <v>14</v>
      </c>
      <c r="J242" s="138">
        <v>1</v>
      </c>
      <c r="K242" s="26">
        <f>H242*$J242</f>
        <v>18</v>
      </c>
      <c r="L242" s="4">
        <f>I242*$J242</f>
        <v>14</v>
      </c>
      <c r="M242" s="6"/>
      <c r="N242" s="9"/>
      <c r="O242" s="9"/>
      <c r="P242" s="46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>
        <f>$A4*AF$240</f>
        <v>16.2</v>
      </c>
      <c r="AG242" s="138">
        <f>$A4*AG$240</f>
        <v>180</v>
      </c>
      <c r="AH242" s="138"/>
      <c r="AI242" s="138"/>
      <c r="AJ242" s="138"/>
      <c r="AK242" s="138"/>
      <c r="AL242" s="138"/>
      <c r="AM242" s="138"/>
    </row>
    <row r="243" spans="1:39" s="144" customFormat="1" x14ac:dyDescent="0.25">
      <c r="A243" s="138"/>
      <c r="B243" s="105"/>
      <c r="C243" s="46"/>
      <c r="D243" s="136"/>
      <c r="E243" s="76" t="s">
        <v>24</v>
      </c>
      <c r="F243" s="6">
        <f>F$240</f>
        <v>3.5</v>
      </c>
      <c r="G243" s="138"/>
      <c r="H243" s="26">
        <f>$A5*H$240</f>
        <v>24</v>
      </c>
      <c r="I243" s="4">
        <f>$A12*I$240</f>
        <v>17</v>
      </c>
      <c r="J243" s="138">
        <v>1</v>
      </c>
      <c r="K243" s="26">
        <f>H243*$J243</f>
        <v>24</v>
      </c>
      <c r="L243" s="4">
        <f>I243*$J243</f>
        <v>17</v>
      </c>
      <c r="M243" s="6"/>
      <c r="N243" s="9"/>
      <c r="O243" s="9"/>
      <c r="P243" s="46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>
        <f>$A5*AF$240</f>
        <v>21.599999999999998</v>
      </c>
      <c r="AG243" s="138">
        <f>$A5*AG$240</f>
        <v>240</v>
      </c>
      <c r="AH243" s="138"/>
      <c r="AI243" s="138"/>
      <c r="AJ243" s="138"/>
      <c r="AK243" s="138"/>
      <c r="AL243" s="138"/>
      <c r="AM243" s="138"/>
    </row>
    <row r="244" spans="1:39" s="144" customFormat="1" x14ac:dyDescent="0.25">
      <c r="A244" s="138"/>
      <c r="B244" s="105"/>
      <c r="C244" s="46"/>
      <c r="D244" s="136"/>
      <c r="E244" s="77" t="s">
        <v>25</v>
      </c>
      <c r="F244" s="6">
        <f>F$240</f>
        <v>3.5</v>
      </c>
      <c r="G244" s="138"/>
      <c r="H244" s="26">
        <f>$A6*H$240</f>
        <v>32</v>
      </c>
      <c r="I244" s="4">
        <f>$A13*I$240</f>
        <v>21</v>
      </c>
      <c r="J244" s="138">
        <v>1</v>
      </c>
      <c r="K244" s="26">
        <f>H244*$J244</f>
        <v>32</v>
      </c>
      <c r="L244" s="4">
        <f>I244*$J244</f>
        <v>21</v>
      </c>
      <c r="M244" s="6"/>
      <c r="N244" s="9"/>
      <c r="O244" s="9"/>
      <c r="P244" s="46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>
        <f>$A6*AF$240</f>
        <v>28.8</v>
      </c>
      <c r="AG244" s="138">
        <f>$A6*AG$240</f>
        <v>320</v>
      </c>
      <c r="AH244" s="138"/>
      <c r="AI244" s="138"/>
      <c r="AJ244" s="138"/>
      <c r="AK244" s="138"/>
      <c r="AL244" s="138"/>
      <c r="AM244" s="138"/>
    </row>
    <row r="245" spans="1:39" s="144" customFormat="1" x14ac:dyDescent="0.25">
      <c r="A245" s="138"/>
      <c r="B245" s="105"/>
      <c r="C245" s="46"/>
      <c r="D245" s="136"/>
      <c r="E245" s="140" t="s">
        <v>26</v>
      </c>
      <c r="F245" s="6">
        <f>F$240</f>
        <v>3.5</v>
      </c>
      <c r="G245" s="138"/>
      <c r="H245" s="26">
        <f>$A7*H$240</f>
        <v>40</v>
      </c>
      <c r="I245" s="4">
        <f>$A14*I$240</f>
        <v>25</v>
      </c>
      <c r="J245" s="138">
        <v>1</v>
      </c>
      <c r="K245" s="26">
        <f>H245*$J245</f>
        <v>40</v>
      </c>
      <c r="L245" s="4">
        <f>I245*$J245</f>
        <v>25</v>
      </c>
      <c r="M245" s="6"/>
      <c r="N245" s="9"/>
      <c r="O245" s="9"/>
      <c r="P245" s="46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>
        <f>$A7*AF$240</f>
        <v>36</v>
      </c>
      <c r="AG245" s="138">
        <f>$A7*AG$240*$B240</f>
        <v>1200</v>
      </c>
      <c r="AH245" s="138"/>
      <c r="AI245" s="138"/>
      <c r="AJ245" s="138"/>
      <c r="AK245" s="138"/>
      <c r="AL245" s="138"/>
      <c r="AM245" s="138"/>
    </row>
    <row r="246" spans="1:39" s="144" customFormat="1" ht="15.75" customHeight="1" thickBot="1" x14ac:dyDescent="0.3">
      <c r="A246" s="138"/>
      <c r="B246" s="105"/>
      <c r="C246" s="46"/>
      <c r="D246" s="137"/>
      <c r="E246" s="143" t="s">
        <v>162</v>
      </c>
      <c r="F246" s="6">
        <f>F$240</f>
        <v>3.5</v>
      </c>
      <c r="G246" s="138"/>
      <c r="H246" s="26">
        <f>$A8*H$240</f>
        <v>100</v>
      </c>
      <c r="I246" s="4">
        <f>$A15*I$240</f>
        <v>50</v>
      </c>
      <c r="J246" s="138">
        <v>1</v>
      </c>
      <c r="K246" s="26">
        <f>H246*$J246</f>
        <v>100</v>
      </c>
      <c r="L246" s="4">
        <f>I246*$J246</f>
        <v>50</v>
      </c>
      <c r="M246" s="6"/>
      <c r="N246" s="9"/>
      <c r="O246" s="9"/>
      <c r="P246" s="46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>
        <f>$A8*AF$240</f>
        <v>90</v>
      </c>
      <c r="AG246" s="138">
        <f>$A8*AG$240*$B240</f>
        <v>3000</v>
      </c>
      <c r="AH246" s="138"/>
      <c r="AI246" s="138"/>
      <c r="AJ246" s="138"/>
      <c r="AK246" s="138"/>
      <c r="AL246" s="138"/>
      <c r="AM246" s="138"/>
    </row>
    <row r="247" spans="1:39" s="149" customFormat="1" ht="15.75" customHeight="1" x14ac:dyDescent="0.25">
      <c r="A247" s="138"/>
      <c r="B247" s="147">
        <v>3</v>
      </c>
      <c r="C247" s="56" t="s">
        <v>45</v>
      </c>
      <c r="D247" s="135" t="s">
        <v>83</v>
      </c>
      <c r="E247" s="74" t="s">
        <v>21</v>
      </c>
      <c r="F247" s="148">
        <v>3.5</v>
      </c>
      <c r="G247" s="146">
        <v>1</v>
      </c>
      <c r="H247" s="60">
        <v>5</v>
      </c>
      <c r="I247" s="34">
        <v>25</v>
      </c>
      <c r="J247" s="146">
        <v>1</v>
      </c>
      <c r="K247" s="60">
        <f>H247*$J247</f>
        <v>5</v>
      </c>
      <c r="L247" s="34">
        <f>I247*$J247</f>
        <v>25</v>
      </c>
      <c r="M247" s="148"/>
      <c r="N247" s="59" t="s">
        <v>28</v>
      </c>
      <c r="O247" s="59" t="s">
        <v>29</v>
      </c>
      <c r="P247" s="5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  <c r="AA247" s="146"/>
      <c r="AB247" s="146"/>
      <c r="AC247" s="146"/>
      <c r="AD247" s="146"/>
      <c r="AE247" s="146"/>
      <c r="AF247" s="146"/>
      <c r="AG247" s="146"/>
      <c r="AH247" s="146">
        <v>8</v>
      </c>
      <c r="AI247" s="146"/>
      <c r="AJ247" s="146"/>
      <c r="AK247" s="146"/>
      <c r="AL247" s="146"/>
      <c r="AM247" s="146"/>
    </row>
    <row r="248" spans="1:39" s="144" customFormat="1" x14ac:dyDescent="0.25">
      <c r="A248" s="138"/>
      <c r="B248" s="105"/>
      <c r="C248" s="46"/>
      <c r="D248" s="136"/>
      <c r="E248" s="75" t="s">
        <v>22</v>
      </c>
      <c r="F248" s="6">
        <f>F$247</f>
        <v>3.5</v>
      </c>
      <c r="G248" s="138">
        <f>G$247</f>
        <v>1</v>
      </c>
      <c r="H248" s="26">
        <f>$A10*H$247</f>
        <v>6</v>
      </c>
      <c r="I248" s="4">
        <f>$A3*I$247</f>
        <v>32.5</v>
      </c>
      <c r="J248" s="138">
        <v>1</v>
      </c>
      <c r="K248" s="26">
        <f>H248*$J248</f>
        <v>6</v>
      </c>
      <c r="L248" s="4">
        <f>I248*$J248</f>
        <v>32.5</v>
      </c>
      <c r="M248" s="6"/>
      <c r="N248" s="9" t="s">
        <v>28</v>
      </c>
      <c r="O248" s="9" t="s">
        <v>29</v>
      </c>
      <c r="P248" s="46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H248" s="138">
        <f>$A3*AH$247</f>
        <v>10.4</v>
      </c>
      <c r="AI248" s="138"/>
      <c r="AJ248" s="138"/>
      <c r="AK248" s="138"/>
      <c r="AL248" s="138"/>
      <c r="AM248" s="138"/>
    </row>
    <row r="249" spans="1:39" s="144" customFormat="1" x14ac:dyDescent="0.25">
      <c r="A249" s="138"/>
      <c r="B249" s="105"/>
      <c r="C249" s="46"/>
      <c r="D249" s="136"/>
      <c r="E249" s="79" t="s">
        <v>23</v>
      </c>
      <c r="F249" s="6">
        <f>F$247</f>
        <v>3.5</v>
      </c>
      <c r="G249" s="138">
        <f>G$247</f>
        <v>1</v>
      </c>
      <c r="H249" s="26">
        <f>$A11*H$247</f>
        <v>7</v>
      </c>
      <c r="I249" s="4">
        <f>$A4*I$247</f>
        <v>45</v>
      </c>
      <c r="J249" s="138">
        <v>1</v>
      </c>
      <c r="K249" s="26">
        <f>H249*$J249</f>
        <v>7</v>
      </c>
      <c r="L249" s="4">
        <f>I249*$J249</f>
        <v>45</v>
      </c>
      <c r="M249" s="6"/>
      <c r="N249" s="9" t="s">
        <v>28</v>
      </c>
      <c r="O249" s="9" t="s">
        <v>29</v>
      </c>
      <c r="P249" s="46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H249" s="138">
        <f>$A4*AH$247</f>
        <v>14.4</v>
      </c>
      <c r="AI249" s="138"/>
      <c r="AJ249" s="138"/>
      <c r="AK249" s="138"/>
      <c r="AL249" s="138"/>
      <c r="AM249" s="138"/>
    </row>
    <row r="250" spans="1:39" s="144" customFormat="1" x14ac:dyDescent="0.25">
      <c r="A250" s="138"/>
      <c r="B250" s="105"/>
      <c r="C250" s="46"/>
      <c r="D250" s="136"/>
      <c r="E250" s="76" t="s">
        <v>24</v>
      </c>
      <c r="F250" s="6">
        <f>F$247</f>
        <v>3.5</v>
      </c>
      <c r="G250" s="138">
        <f>G$247</f>
        <v>1</v>
      </c>
      <c r="H250" s="26">
        <f>$A12*H$247</f>
        <v>8.5</v>
      </c>
      <c r="I250" s="4">
        <f>$A5*I$247</f>
        <v>60</v>
      </c>
      <c r="J250" s="138">
        <v>1</v>
      </c>
      <c r="K250" s="26">
        <f>H250*$J250</f>
        <v>8.5</v>
      </c>
      <c r="L250" s="4">
        <f>I250*$J250</f>
        <v>60</v>
      </c>
      <c r="M250" s="6"/>
      <c r="N250" s="9" t="s">
        <v>28</v>
      </c>
      <c r="O250" s="9" t="s">
        <v>29</v>
      </c>
      <c r="P250" s="46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H250" s="138">
        <f>$A5*AH$247</f>
        <v>19.2</v>
      </c>
      <c r="AI250" s="138"/>
      <c r="AJ250" s="138"/>
      <c r="AK250" s="138"/>
      <c r="AL250" s="138"/>
      <c r="AM250" s="138"/>
    </row>
    <row r="251" spans="1:39" s="144" customFormat="1" x14ac:dyDescent="0.25">
      <c r="A251" s="138"/>
      <c r="B251" s="105"/>
      <c r="C251" s="46"/>
      <c r="D251" s="136"/>
      <c r="E251" s="77" t="s">
        <v>25</v>
      </c>
      <c r="F251" s="6">
        <f>F$247</f>
        <v>3.5</v>
      </c>
      <c r="G251" s="138">
        <f>G$247</f>
        <v>1</v>
      </c>
      <c r="H251" s="26">
        <f>$A13*H$247</f>
        <v>10.5</v>
      </c>
      <c r="I251" s="4">
        <f>$A6*I$247</f>
        <v>80</v>
      </c>
      <c r="J251" s="138">
        <v>1</v>
      </c>
      <c r="K251" s="26">
        <f>H251*$J251</f>
        <v>10.5</v>
      </c>
      <c r="L251" s="4">
        <f>I251*$J251</f>
        <v>80</v>
      </c>
      <c r="M251" s="6"/>
      <c r="N251" s="9" t="s">
        <v>28</v>
      </c>
      <c r="O251" s="9" t="s">
        <v>29</v>
      </c>
      <c r="P251" s="46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H251" s="138">
        <f>$A6*AH$247</f>
        <v>25.6</v>
      </c>
      <c r="AI251" s="138"/>
      <c r="AJ251" s="138"/>
      <c r="AK251" s="138"/>
      <c r="AL251" s="138"/>
      <c r="AM251" s="138"/>
    </row>
    <row r="252" spans="1:39" s="144" customFormat="1" x14ac:dyDescent="0.25">
      <c r="A252" s="138"/>
      <c r="B252" s="105"/>
      <c r="C252" s="46"/>
      <c r="D252" s="136"/>
      <c r="E252" s="140" t="s">
        <v>26</v>
      </c>
      <c r="F252" s="6">
        <f>F$247</f>
        <v>3.5</v>
      </c>
      <c r="G252" s="138">
        <f>G$247</f>
        <v>1</v>
      </c>
      <c r="H252" s="26">
        <f>$A14*H$247</f>
        <v>12.5</v>
      </c>
      <c r="I252" s="4">
        <f>$A7*I$247</f>
        <v>100</v>
      </c>
      <c r="J252" s="138">
        <v>1</v>
      </c>
      <c r="K252" s="26">
        <f>H252*$J252</f>
        <v>12.5</v>
      </c>
      <c r="L252" s="4">
        <f>I252*$J252</f>
        <v>100</v>
      </c>
      <c r="M252" s="6"/>
      <c r="N252" s="9" t="s">
        <v>28</v>
      </c>
      <c r="O252" s="9" t="s">
        <v>29</v>
      </c>
      <c r="P252" s="46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H252" s="138">
        <f>$A7*AH$247*$B247</f>
        <v>96</v>
      </c>
      <c r="AI252" s="138"/>
      <c r="AJ252" s="138"/>
      <c r="AK252" s="138"/>
      <c r="AL252" s="138"/>
      <c r="AM252" s="138"/>
    </row>
    <row r="253" spans="1:39" s="144" customFormat="1" ht="15.75" customHeight="1" thickBot="1" x14ac:dyDescent="0.3">
      <c r="A253" s="138"/>
      <c r="B253" s="105"/>
      <c r="C253" s="46"/>
      <c r="D253" s="137"/>
      <c r="E253" s="143" t="s">
        <v>162</v>
      </c>
      <c r="F253" s="6">
        <f>F$247</f>
        <v>3.5</v>
      </c>
      <c r="G253" s="138">
        <f>G$247</f>
        <v>1</v>
      </c>
      <c r="H253" s="26">
        <f>$A15*H$247</f>
        <v>25</v>
      </c>
      <c r="I253" s="4">
        <f>$A8*I$247</f>
        <v>250</v>
      </c>
      <c r="J253" s="138">
        <v>1</v>
      </c>
      <c r="K253" s="26">
        <f>H253*$J253</f>
        <v>25</v>
      </c>
      <c r="L253" s="4">
        <f>I253*$J253</f>
        <v>250</v>
      </c>
      <c r="M253" s="6"/>
      <c r="N253" s="9" t="s">
        <v>28</v>
      </c>
      <c r="O253" s="9" t="s">
        <v>29</v>
      </c>
      <c r="P253" s="46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H253" s="138">
        <f>$A8*AH$247*$B247</f>
        <v>240</v>
      </c>
      <c r="AI253" s="138"/>
      <c r="AJ253" s="138"/>
      <c r="AK253" s="138"/>
      <c r="AL253" s="138"/>
      <c r="AM253" s="138"/>
    </row>
    <row r="254" spans="1:39" s="149" customFormat="1" ht="15.75" customHeight="1" x14ac:dyDescent="0.25">
      <c r="A254" s="138"/>
      <c r="B254" s="147">
        <v>1.6</v>
      </c>
      <c r="C254" s="56">
        <v>3</v>
      </c>
      <c r="D254" s="135" t="s">
        <v>91</v>
      </c>
      <c r="E254" s="74" t="s">
        <v>21</v>
      </c>
      <c r="F254" s="146">
        <v>0</v>
      </c>
      <c r="G254" s="56"/>
      <c r="H254" s="146">
        <v>0</v>
      </c>
      <c r="I254" s="146">
        <v>0</v>
      </c>
      <c r="J254" s="53">
        <v>0</v>
      </c>
      <c r="K254" s="60">
        <f>H254*$J254</f>
        <v>0</v>
      </c>
      <c r="L254" s="34">
        <f>I254*$J254</f>
        <v>0</v>
      </c>
      <c r="M254" s="57" t="s">
        <v>28</v>
      </c>
      <c r="N254" s="146" t="s">
        <v>29</v>
      </c>
      <c r="O254" s="59"/>
      <c r="P254" s="146"/>
      <c r="Q254" s="60"/>
      <c r="R254" s="146"/>
      <c r="S254" s="146"/>
      <c r="T254" s="146"/>
      <c r="U254" s="146"/>
      <c r="V254" s="146"/>
      <c r="W254" s="146"/>
      <c r="X254" s="146"/>
      <c r="Y254" s="146"/>
      <c r="Z254" s="146"/>
      <c r="AA254" s="146"/>
      <c r="AB254" s="146"/>
      <c r="AC254" s="146"/>
      <c r="AD254" s="146"/>
      <c r="AE254" s="146"/>
      <c r="AF254" s="146"/>
      <c r="AG254" s="146"/>
      <c r="AH254" s="146"/>
      <c r="AI254" s="146">
        <v>20</v>
      </c>
      <c r="AJ254" s="146"/>
      <c r="AK254" s="146"/>
      <c r="AL254" s="146"/>
      <c r="AM254" s="146"/>
    </row>
    <row r="255" spans="1:39" s="144" customFormat="1" x14ac:dyDescent="0.25">
      <c r="A255" s="138"/>
      <c r="B255" s="105"/>
      <c r="C255" s="46"/>
      <c r="D255" s="136"/>
      <c r="E255" s="75" t="s">
        <v>22</v>
      </c>
      <c r="F255" s="138">
        <f>F$254</f>
        <v>0</v>
      </c>
      <c r="G255" s="46"/>
      <c r="H255" s="138">
        <f>$A3*H$254</f>
        <v>0</v>
      </c>
      <c r="I255" s="138">
        <f>$A10*I$254</f>
        <v>0</v>
      </c>
      <c r="J255" s="54">
        <v>0</v>
      </c>
      <c r="K255" s="26">
        <f>H255*$J255</f>
        <v>0</v>
      </c>
      <c r="L255" s="4">
        <f>I255*$J255</f>
        <v>0</v>
      </c>
      <c r="M255" s="58" t="s">
        <v>28</v>
      </c>
      <c r="N255" s="138" t="s">
        <v>29</v>
      </c>
      <c r="O255" s="9"/>
      <c r="P255" s="138"/>
      <c r="Q255" s="26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>
        <f>AI$254+AI$254/2*1</f>
        <v>30</v>
      </c>
      <c r="AJ255" s="138"/>
      <c r="AK255" s="138"/>
      <c r="AL255" s="138"/>
      <c r="AM255" s="138"/>
    </row>
    <row r="256" spans="1:39" s="144" customFormat="1" x14ac:dyDescent="0.25">
      <c r="A256" s="138"/>
      <c r="B256" s="105"/>
      <c r="C256" s="46"/>
      <c r="D256" s="136"/>
      <c r="E256" s="79" t="s">
        <v>23</v>
      </c>
      <c r="F256" s="138">
        <f>F$254</f>
        <v>0</v>
      </c>
      <c r="G256" s="46"/>
      <c r="H256" s="138">
        <f>$A4*H$254</f>
        <v>0</v>
      </c>
      <c r="I256" s="138">
        <f>$A11*I$254</f>
        <v>0</v>
      </c>
      <c r="J256" s="54">
        <v>0</v>
      </c>
      <c r="K256" s="26">
        <f>H256*$J256</f>
        <v>0</v>
      </c>
      <c r="L256" s="4">
        <f>I256*$J256</f>
        <v>0</v>
      </c>
      <c r="M256" s="58" t="s">
        <v>28</v>
      </c>
      <c r="N256" s="138" t="s">
        <v>29</v>
      </c>
      <c r="O256" s="9"/>
      <c r="P256" s="138"/>
      <c r="Q256" s="26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  <c r="AI256" s="138">
        <f>AI$254+AI$254/2*2</f>
        <v>40</v>
      </c>
      <c r="AJ256" s="138"/>
      <c r="AK256" s="138"/>
      <c r="AL256" s="138"/>
      <c r="AM256" s="138"/>
    </row>
    <row r="257" spans="1:39" s="144" customFormat="1" x14ac:dyDescent="0.25">
      <c r="A257" s="138"/>
      <c r="B257" s="105"/>
      <c r="C257" s="46"/>
      <c r="D257" s="136"/>
      <c r="E257" s="76" t="s">
        <v>24</v>
      </c>
      <c r="F257" s="138">
        <f>F$254</f>
        <v>0</v>
      </c>
      <c r="G257" s="46"/>
      <c r="H257" s="138">
        <f>$A5*H$254</f>
        <v>0</v>
      </c>
      <c r="I257" s="138">
        <f>$A12*I$254</f>
        <v>0</v>
      </c>
      <c r="J257" s="54">
        <v>0</v>
      </c>
      <c r="K257" s="26">
        <f>H257*$J257</f>
        <v>0</v>
      </c>
      <c r="L257" s="4">
        <f>I257*$J257</f>
        <v>0</v>
      </c>
      <c r="M257" s="58" t="s">
        <v>28</v>
      </c>
      <c r="N257" s="138" t="s">
        <v>29</v>
      </c>
      <c r="O257" s="9"/>
      <c r="P257" s="138"/>
      <c r="Q257" s="26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38"/>
      <c r="AI257" s="138">
        <f>AI$254+AI$254/2*3</f>
        <v>50</v>
      </c>
      <c r="AJ257" s="138"/>
      <c r="AK257" s="138"/>
      <c r="AL257" s="138"/>
      <c r="AM257" s="138"/>
    </row>
    <row r="258" spans="1:39" s="144" customFormat="1" x14ac:dyDescent="0.25">
      <c r="A258" s="138"/>
      <c r="B258" s="105"/>
      <c r="C258" s="46"/>
      <c r="D258" s="136"/>
      <c r="E258" s="77" t="s">
        <v>25</v>
      </c>
      <c r="F258" s="138">
        <f>F$254</f>
        <v>0</v>
      </c>
      <c r="G258" s="46"/>
      <c r="H258" s="138">
        <f>$A6*H$254</f>
        <v>0</v>
      </c>
      <c r="I258" s="138">
        <f>$A13*I$254</f>
        <v>0</v>
      </c>
      <c r="J258" s="54">
        <v>0</v>
      </c>
      <c r="K258" s="26">
        <f>H258*$J258</f>
        <v>0</v>
      </c>
      <c r="L258" s="4">
        <f>I258*$J258</f>
        <v>0</v>
      </c>
      <c r="M258" s="58" t="s">
        <v>28</v>
      </c>
      <c r="N258" s="138" t="s">
        <v>29</v>
      </c>
      <c r="O258" s="9"/>
      <c r="P258" s="138"/>
      <c r="Q258" s="26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  <c r="AH258" s="138"/>
      <c r="AI258" s="138">
        <f>AI$254+AI$254/2*4</f>
        <v>60</v>
      </c>
      <c r="AJ258" s="138"/>
      <c r="AK258" s="138"/>
      <c r="AL258" s="138"/>
      <c r="AM258" s="138"/>
    </row>
    <row r="259" spans="1:39" s="144" customFormat="1" x14ac:dyDescent="0.25">
      <c r="A259" s="138"/>
      <c r="B259" s="105"/>
      <c r="C259" s="46"/>
      <c r="D259" s="136"/>
      <c r="E259" s="140" t="s">
        <v>26</v>
      </c>
      <c r="F259" s="106">
        <f>F$254</f>
        <v>0</v>
      </c>
      <c r="G259" s="46"/>
      <c r="H259" s="26">
        <f>$A7*H$254</f>
        <v>0</v>
      </c>
      <c r="I259" s="4">
        <f>$A14*I$254</f>
        <v>0</v>
      </c>
      <c r="J259" s="54">
        <v>0</v>
      </c>
      <c r="K259" s="26">
        <f>H259*$J259</f>
        <v>0</v>
      </c>
      <c r="L259" s="4">
        <f>I259*$J259</f>
        <v>0</v>
      </c>
      <c r="M259" s="58" t="s">
        <v>28</v>
      </c>
      <c r="N259" s="138" t="s">
        <v>29</v>
      </c>
      <c r="O259" s="9"/>
      <c r="P259" s="138"/>
      <c r="Q259" s="26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>
        <f>AI$254+AI$254/2*5*$B254</f>
        <v>100</v>
      </c>
      <c r="AJ259" s="138"/>
      <c r="AK259" s="138"/>
      <c r="AL259" s="138"/>
      <c r="AM259" s="138"/>
    </row>
    <row r="260" spans="1:39" s="144" customFormat="1" ht="15.75" customHeight="1" thickBot="1" x14ac:dyDescent="0.3">
      <c r="A260" s="138"/>
      <c r="B260" s="105"/>
      <c r="C260" s="46"/>
      <c r="D260" s="137"/>
      <c r="E260" s="143" t="s">
        <v>162</v>
      </c>
      <c r="F260" s="106">
        <f>F$254</f>
        <v>0</v>
      </c>
      <c r="G260" s="46"/>
      <c r="H260" s="26">
        <f>$A8*H$254</f>
        <v>0</v>
      </c>
      <c r="I260" s="4">
        <f>$A15*I$254</f>
        <v>0</v>
      </c>
      <c r="J260" s="54">
        <v>0</v>
      </c>
      <c r="K260" s="26">
        <f>H260*$J260</f>
        <v>0</v>
      </c>
      <c r="L260" s="4">
        <f>I260*$J260</f>
        <v>0</v>
      </c>
      <c r="M260" s="58" t="s">
        <v>28</v>
      </c>
      <c r="N260" s="138" t="s">
        <v>29</v>
      </c>
      <c r="O260" s="9"/>
      <c r="P260" s="138"/>
      <c r="Q260" s="26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>
        <f>(AI$254+AI$254/2*5*$B254)*$C254</f>
        <v>300</v>
      </c>
      <c r="AJ260" s="138"/>
      <c r="AK260" s="138"/>
      <c r="AL260" s="138"/>
      <c r="AM260" s="138"/>
    </row>
    <row r="261" spans="1:39" s="149" customFormat="1" ht="15.75" customHeight="1" x14ac:dyDescent="0.25">
      <c r="A261" s="138"/>
      <c r="B261" s="147">
        <f>1/3</f>
        <v>0.33333333333333331</v>
      </c>
      <c r="C261" s="56" t="s">
        <v>45</v>
      </c>
      <c r="D261" s="135" t="s">
        <v>84</v>
      </c>
      <c r="E261" s="74" t="s">
        <v>21</v>
      </c>
      <c r="F261" s="146">
        <v>3.5</v>
      </c>
      <c r="G261" s="56">
        <v>1</v>
      </c>
      <c r="H261" s="146">
        <v>5</v>
      </c>
      <c r="I261" s="146">
        <v>5</v>
      </c>
      <c r="J261" s="53">
        <v>3</v>
      </c>
      <c r="K261" s="60">
        <f>H261*$J261</f>
        <v>15</v>
      </c>
      <c r="L261" s="34">
        <f>I261*$J261</f>
        <v>15</v>
      </c>
      <c r="M261" s="57"/>
      <c r="N261" s="146"/>
      <c r="O261" s="59" t="s">
        <v>29</v>
      </c>
      <c r="P261" s="146" t="s">
        <v>28</v>
      </c>
      <c r="Q261" s="60">
        <v>2.75</v>
      </c>
      <c r="R261" s="146"/>
      <c r="S261" s="146"/>
      <c r="T261" s="146"/>
      <c r="U261" s="146"/>
      <c r="V261" s="146"/>
      <c r="W261" s="146"/>
      <c r="X261" s="146"/>
      <c r="Y261" s="146"/>
      <c r="Z261" s="146"/>
      <c r="AA261" s="146"/>
      <c r="AB261" s="146"/>
      <c r="AC261" s="146"/>
      <c r="AD261" s="146"/>
      <c r="AE261" s="146"/>
      <c r="AF261" s="146"/>
      <c r="AG261" s="146"/>
      <c r="AH261" s="146"/>
      <c r="AI261" s="146"/>
      <c r="AJ261" s="146"/>
      <c r="AK261" s="146"/>
      <c r="AL261" s="146"/>
      <c r="AM261" s="146"/>
    </row>
    <row r="262" spans="1:39" s="144" customFormat="1" x14ac:dyDescent="0.25">
      <c r="A262" s="138"/>
      <c r="B262" s="105"/>
      <c r="C262" s="46"/>
      <c r="D262" s="136"/>
      <c r="E262" s="75" t="s">
        <v>22</v>
      </c>
      <c r="F262" s="138">
        <f>F$261</f>
        <v>3.5</v>
      </c>
      <c r="G262" s="46">
        <f>G$261</f>
        <v>1</v>
      </c>
      <c r="H262" s="26">
        <f>$A10*H$261</f>
        <v>6</v>
      </c>
      <c r="I262" s="4">
        <f>$A3*I$261</f>
        <v>6.5</v>
      </c>
      <c r="J262" s="54">
        <v>3</v>
      </c>
      <c r="K262" s="26">
        <f>H262*$J262</f>
        <v>18</v>
      </c>
      <c r="L262" s="4">
        <f>I262*$J262</f>
        <v>19.5</v>
      </c>
      <c r="M262" s="58"/>
      <c r="N262" s="138"/>
      <c r="O262" s="9" t="s">
        <v>29</v>
      </c>
      <c r="P262" s="138" t="s">
        <v>28</v>
      </c>
      <c r="Q262" s="26">
        <f>$A3*Q$261</f>
        <v>3.5750000000000002</v>
      </c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</row>
    <row r="263" spans="1:39" s="144" customFormat="1" x14ac:dyDescent="0.25">
      <c r="A263" s="138"/>
      <c r="B263" s="105"/>
      <c r="C263" s="46"/>
      <c r="D263" s="136"/>
      <c r="E263" s="79" t="s">
        <v>23</v>
      </c>
      <c r="F263" s="138">
        <f>F$261</f>
        <v>3.5</v>
      </c>
      <c r="G263" s="46">
        <f>G$261</f>
        <v>1</v>
      </c>
      <c r="H263" s="26">
        <f>$A11*H$261</f>
        <v>7</v>
      </c>
      <c r="I263" s="4">
        <f>$A4*I$261</f>
        <v>9</v>
      </c>
      <c r="J263" s="54">
        <v>3</v>
      </c>
      <c r="K263" s="26">
        <f>H263*$J263</f>
        <v>21</v>
      </c>
      <c r="L263" s="4">
        <f>I263*$J263</f>
        <v>27</v>
      </c>
      <c r="M263" s="58"/>
      <c r="N263" s="138"/>
      <c r="O263" s="9" t="s">
        <v>29</v>
      </c>
      <c r="P263" s="138" t="s">
        <v>28</v>
      </c>
      <c r="Q263" s="26">
        <f>$A4*Q$261</f>
        <v>4.95</v>
      </c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</row>
    <row r="264" spans="1:39" s="144" customFormat="1" x14ac:dyDescent="0.25">
      <c r="A264" s="138"/>
      <c r="B264" s="105"/>
      <c r="C264" s="46"/>
      <c r="D264" s="136"/>
      <c r="E264" s="76" t="s">
        <v>24</v>
      </c>
      <c r="F264" s="138">
        <f>F$261</f>
        <v>3.5</v>
      </c>
      <c r="G264" s="46">
        <f>G$261</f>
        <v>1</v>
      </c>
      <c r="H264" s="26">
        <f>$A12*H$261</f>
        <v>8.5</v>
      </c>
      <c r="I264" s="4">
        <f>$A5*I$261</f>
        <v>12</v>
      </c>
      <c r="J264" s="54">
        <v>3</v>
      </c>
      <c r="K264" s="26">
        <f>H264*$J264</f>
        <v>25.5</v>
      </c>
      <c r="L264" s="4">
        <f>I264*$J264</f>
        <v>36</v>
      </c>
      <c r="M264" s="58"/>
      <c r="N264" s="138"/>
      <c r="O264" s="9" t="s">
        <v>29</v>
      </c>
      <c r="P264" s="138" t="s">
        <v>28</v>
      </c>
      <c r="Q264" s="26">
        <f>$A5*Q$261</f>
        <v>6.6</v>
      </c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</row>
    <row r="265" spans="1:39" s="144" customFormat="1" x14ac:dyDescent="0.25">
      <c r="A265" s="138"/>
      <c r="B265" s="105"/>
      <c r="C265" s="46"/>
      <c r="D265" s="136"/>
      <c r="E265" s="77" t="s">
        <v>25</v>
      </c>
      <c r="F265" s="138">
        <f>F$261</f>
        <v>3.5</v>
      </c>
      <c r="G265" s="46">
        <f>G$261</f>
        <v>1</v>
      </c>
      <c r="H265" s="26">
        <f>$A13*H$261</f>
        <v>10.5</v>
      </c>
      <c r="I265" s="4">
        <f>$A6*I$261</f>
        <v>16</v>
      </c>
      <c r="J265" s="54">
        <v>3</v>
      </c>
      <c r="K265" s="26">
        <f>H265*$J265</f>
        <v>31.5</v>
      </c>
      <c r="L265" s="4">
        <f>I265*$J265</f>
        <v>48</v>
      </c>
      <c r="M265" s="58"/>
      <c r="N265" s="138"/>
      <c r="O265" s="9" t="s">
        <v>29</v>
      </c>
      <c r="P265" s="138" t="s">
        <v>28</v>
      </c>
      <c r="Q265" s="26">
        <f>$A6*Q$261</f>
        <v>8.8000000000000007</v>
      </c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8"/>
    </row>
    <row r="266" spans="1:39" s="144" customFormat="1" x14ac:dyDescent="0.25">
      <c r="A266" s="6"/>
      <c r="B266" s="105"/>
      <c r="C266" s="46"/>
      <c r="D266" s="136"/>
      <c r="E266" s="140" t="s">
        <v>26</v>
      </c>
      <c r="F266" s="106">
        <f>F$261*$B261</f>
        <v>1.1666666666666665</v>
      </c>
      <c r="G266" s="46">
        <f>G$261</f>
        <v>1</v>
      </c>
      <c r="H266" s="26">
        <f>$A14*H$261</f>
        <v>12.5</v>
      </c>
      <c r="I266" s="4">
        <f>$A7*I$261</f>
        <v>20</v>
      </c>
      <c r="J266" s="54">
        <v>3</v>
      </c>
      <c r="K266" s="26">
        <f>H266*$J266</f>
        <v>37.5</v>
      </c>
      <c r="L266" s="4">
        <f>I266*$J266</f>
        <v>60</v>
      </c>
      <c r="M266" s="58"/>
      <c r="N266" s="138"/>
      <c r="O266" s="9" t="s">
        <v>29</v>
      </c>
      <c r="P266" s="138" t="s">
        <v>28</v>
      </c>
      <c r="Q266" s="26">
        <f>$A7*Q$261</f>
        <v>11</v>
      </c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8"/>
    </row>
    <row r="267" spans="1:39" s="144" customFormat="1" ht="15.75" customHeight="1" thickBot="1" x14ac:dyDescent="0.3">
      <c r="A267" s="6"/>
      <c r="B267" s="105"/>
      <c r="C267" s="46"/>
      <c r="D267" s="137"/>
      <c r="E267" s="143" t="s">
        <v>162</v>
      </c>
      <c r="F267" s="106">
        <f>F$261*$B261</f>
        <v>1.1666666666666665</v>
      </c>
      <c r="G267" s="46">
        <f>G$261</f>
        <v>1</v>
      </c>
      <c r="H267" s="26">
        <f>$A15*H$261</f>
        <v>25</v>
      </c>
      <c r="I267" s="4">
        <f>$A8*I$261</f>
        <v>50</v>
      </c>
      <c r="J267" s="54">
        <v>3</v>
      </c>
      <c r="K267" s="26">
        <f>H267*$J267</f>
        <v>75</v>
      </c>
      <c r="L267" s="4">
        <f>I267*$J267</f>
        <v>150</v>
      </c>
      <c r="M267" s="58"/>
      <c r="N267" s="138"/>
      <c r="O267" s="9" t="s">
        <v>29</v>
      </c>
      <c r="P267" s="138" t="s">
        <v>28</v>
      </c>
      <c r="Q267" s="26">
        <f>$A8*Q$261</f>
        <v>27.5</v>
      </c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8"/>
    </row>
    <row r="268" spans="1:39" s="149" customFormat="1" ht="15.75" customHeight="1" x14ac:dyDescent="0.25">
      <c r="A268" s="138"/>
      <c r="B268" s="147" t="s">
        <v>45</v>
      </c>
      <c r="C268" s="56" t="s">
        <v>45</v>
      </c>
      <c r="D268" s="135" t="s">
        <v>85</v>
      </c>
      <c r="E268" s="44" t="s">
        <v>21</v>
      </c>
      <c r="F268" s="39">
        <v>2.5</v>
      </c>
      <c r="G268" s="66">
        <v>1</v>
      </c>
      <c r="H268" s="39">
        <v>5</v>
      </c>
      <c r="I268" s="39">
        <v>25</v>
      </c>
      <c r="J268" s="67">
        <v>1</v>
      </c>
      <c r="K268" s="68">
        <f>H268*$J268</f>
        <v>5</v>
      </c>
      <c r="L268" s="69">
        <f>I268*$J268</f>
        <v>25</v>
      </c>
      <c r="M268" s="70" t="s">
        <v>28</v>
      </c>
      <c r="N268" s="39" t="s">
        <v>29</v>
      </c>
      <c r="O268" s="28" t="s">
        <v>28</v>
      </c>
      <c r="P268" s="39"/>
      <c r="Q268" s="68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</row>
    <row r="269" spans="1:39" s="144" customFormat="1" x14ac:dyDescent="0.25">
      <c r="A269" s="138"/>
      <c r="B269" s="105"/>
      <c r="C269" s="46"/>
      <c r="D269" s="136"/>
      <c r="E269" s="43" t="s">
        <v>22</v>
      </c>
      <c r="F269" s="150">
        <f>F$268</f>
        <v>2.5</v>
      </c>
      <c r="G269" s="71">
        <f>G$268</f>
        <v>1</v>
      </c>
      <c r="H269" s="29">
        <f>$A3*H$268</f>
        <v>6.5</v>
      </c>
      <c r="I269" s="35">
        <f>$A10*I$268</f>
        <v>30</v>
      </c>
      <c r="J269" s="72">
        <v>1</v>
      </c>
      <c r="K269" s="29">
        <f>H269*$J269</f>
        <v>6.5</v>
      </c>
      <c r="L269" s="35">
        <f>I269*$J269</f>
        <v>30</v>
      </c>
      <c r="M269" s="73" t="s">
        <v>28</v>
      </c>
      <c r="N269" s="150" t="s">
        <v>29</v>
      </c>
      <c r="O269" s="25" t="s">
        <v>28</v>
      </c>
      <c r="P269" s="150"/>
      <c r="Q269" s="29"/>
      <c r="R269" s="150"/>
      <c r="S269" s="150"/>
      <c r="T269" s="150"/>
      <c r="U269" s="150"/>
      <c r="V269" s="150"/>
      <c r="W269" s="150"/>
      <c r="X269" s="150"/>
      <c r="Y269" s="150"/>
      <c r="Z269" s="150"/>
      <c r="AA269" s="150"/>
      <c r="AB269" s="150"/>
      <c r="AC269" s="150"/>
      <c r="AD269" s="150"/>
      <c r="AE269" s="150"/>
      <c r="AF269" s="150"/>
      <c r="AG269" s="150"/>
      <c r="AH269" s="150"/>
      <c r="AI269" s="150"/>
      <c r="AJ269" s="150"/>
      <c r="AK269" s="150"/>
      <c r="AL269" s="150"/>
      <c r="AM269" s="150"/>
    </row>
    <row r="270" spans="1:39" s="144" customFormat="1" x14ac:dyDescent="0.25">
      <c r="A270" s="138"/>
      <c r="B270" s="105"/>
      <c r="C270" s="46"/>
      <c r="D270" s="136"/>
      <c r="E270" s="79" t="s">
        <v>23</v>
      </c>
      <c r="F270" s="138">
        <f>F$268</f>
        <v>2.5</v>
      </c>
      <c r="G270" s="46">
        <f>G$268</f>
        <v>1</v>
      </c>
      <c r="H270" s="26">
        <f>$A4*H$268</f>
        <v>9</v>
      </c>
      <c r="I270" s="4">
        <f>$A11*I$268</f>
        <v>35</v>
      </c>
      <c r="J270" s="54">
        <v>1</v>
      </c>
      <c r="K270" s="26">
        <f>H270*$J270</f>
        <v>9</v>
      </c>
      <c r="L270" s="4">
        <f>I270*$J270</f>
        <v>35</v>
      </c>
      <c r="M270" s="58" t="s">
        <v>28</v>
      </c>
      <c r="N270" s="138" t="s">
        <v>29</v>
      </c>
      <c r="O270" s="9" t="s">
        <v>28</v>
      </c>
      <c r="P270" s="138"/>
      <c r="Q270" s="26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  <c r="AI270" s="138"/>
      <c r="AJ270" s="138"/>
      <c r="AK270" s="138"/>
      <c r="AL270" s="138"/>
      <c r="AM270" s="138"/>
    </row>
    <row r="271" spans="1:39" s="144" customFormat="1" x14ac:dyDescent="0.25">
      <c r="A271" s="138"/>
      <c r="B271" s="105"/>
      <c r="C271" s="46"/>
      <c r="D271" s="136"/>
      <c r="E271" s="76" t="s">
        <v>24</v>
      </c>
      <c r="F271" s="138">
        <f>F$268</f>
        <v>2.5</v>
      </c>
      <c r="G271" s="46">
        <f>G$268</f>
        <v>1</v>
      </c>
      <c r="H271" s="26">
        <f>$A5*H$268</f>
        <v>12</v>
      </c>
      <c r="I271" s="4">
        <f>$A12*I$268</f>
        <v>42.5</v>
      </c>
      <c r="J271" s="54">
        <v>1</v>
      </c>
      <c r="K271" s="26">
        <f>H271*$J271</f>
        <v>12</v>
      </c>
      <c r="L271" s="4">
        <f>I271*$J271</f>
        <v>42.5</v>
      </c>
      <c r="M271" s="58" t="s">
        <v>28</v>
      </c>
      <c r="N271" s="138" t="s">
        <v>29</v>
      </c>
      <c r="O271" s="9" t="s">
        <v>28</v>
      </c>
      <c r="P271" s="138"/>
      <c r="Q271" s="26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38"/>
      <c r="AI271" s="138"/>
      <c r="AJ271" s="138"/>
      <c r="AK271" s="138"/>
      <c r="AL271" s="138"/>
      <c r="AM271" s="138"/>
    </row>
    <row r="272" spans="1:39" s="144" customFormat="1" x14ac:dyDescent="0.25">
      <c r="A272" s="138"/>
      <c r="B272" s="105"/>
      <c r="C272" s="46"/>
      <c r="D272" s="136"/>
      <c r="E272" s="77" t="s">
        <v>25</v>
      </c>
      <c r="F272" s="138">
        <f>F$268</f>
        <v>2.5</v>
      </c>
      <c r="G272" s="46">
        <f>G$268</f>
        <v>1</v>
      </c>
      <c r="H272" s="26">
        <f>$A6*H$268</f>
        <v>16</v>
      </c>
      <c r="I272" s="4">
        <f>$A13*I$268</f>
        <v>52.5</v>
      </c>
      <c r="J272" s="54">
        <v>1</v>
      </c>
      <c r="K272" s="26">
        <f>H272*$J272</f>
        <v>16</v>
      </c>
      <c r="L272" s="4">
        <f>I272*$J272</f>
        <v>52.5</v>
      </c>
      <c r="M272" s="58" t="s">
        <v>28</v>
      </c>
      <c r="N272" s="138" t="s">
        <v>29</v>
      </c>
      <c r="O272" s="9" t="s">
        <v>28</v>
      </c>
      <c r="P272" s="138"/>
      <c r="Q272" s="26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  <c r="AH272" s="138"/>
      <c r="AI272" s="138"/>
      <c r="AJ272" s="138"/>
      <c r="AK272" s="138"/>
      <c r="AL272" s="138"/>
      <c r="AM272" s="138"/>
    </row>
    <row r="273" spans="1:39" s="144" customFormat="1" x14ac:dyDescent="0.25">
      <c r="A273" s="6"/>
      <c r="B273" s="105"/>
      <c r="C273" s="46"/>
      <c r="D273" s="136"/>
      <c r="E273" s="140" t="s">
        <v>26</v>
      </c>
      <c r="F273" s="106">
        <f>F$268</f>
        <v>2.5</v>
      </c>
      <c r="G273" s="46">
        <f>G$268</f>
        <v>1</v>
      </c>
      <c r="H273" s="26">
        <f>$A7*H$268</f>
        <v>20</v>
      </c>
      <c r="I273" s="4">
        <f>$A14*I$268</f>
        <v>62.5</v>
      </c>
      <c r="J273" s="54">
        <v>1</v>
      </c>
      <c r="K273" s="26">
        <f>H273*$J273</f>
        <v>20</v>
      </c>
      <c r="L273" s="4">
        <f>I273*$J273</f>
        <v>62.5</v>
      </c>
      <c r="M273" s="58" t="s">
        <v>28</v>
      </c>
      <c r="N273" s="138" t="s">
        <v>29</v>
      </c>
      <c r="O273" s="9" t="s">
        <v>28</v>
      </c>
      <c r="P273" s="138"/>
      <c r="Q273" s="26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</row>
    <row r="274" spans="1:39" s="144" customFormat="1" ht="15.75" customHeight="1" thickBot="1" x14ac:dyDescent="0.3">
      <c r="A274" s="6"/>
      <c r="B274" s="105"/>
      <c r="C274" s="46"/>
      <c r="D274" s="137"/>
      <c r="E274" s="143" t="s">
        <v>162</v>
      </c>
      <c r="F274" s="106">
        <f>F$268</f>
        <v>2.5</v>
      </c>
      <c r="G274" s="46">
        <f>G$268</f>
        <v>1</v>
      </c>
      <c r="H274" s="26">
        <f>$A8*H$268</f>
        <v>50</v>
      </c>
      <c r="I274" s="4">
        <f>$A15*I$268</f>
        <v>125</v>
      </c>
      <c r="J274" s="54">
        <v>1</v>
      </c>
      <c r="K274" s="26">
        <f>H274*$J274</f>
        <v>50</v>
      </c>
      <c r="L274" s="4">
        <f>I274*$J274</f>
        <v>125</v>
      </c>
      <c r="M274" s="58" t="s">
        <v>28</v>
      </c>
      <c r="N274" s="138" t="s">
        <v>29</v>
      </c>
      <c r="O274" s="9" t="s">
        <v>28</v>
      </c>
      <c r="P274" s="138"/>
      <c r="Q274" s="26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</row>
    <row r="275" spans="1:39" s="149" customFormat="1" ht="15.75" customHeight="1" x14ac:dyDescent="0.25">
      <c r="A275" s="138"/>
      <c r="B275" s="147">
        <v>2.5</v>
      </c>
      <c r="C275" s="56">
        <v>4</v>
      </c>
      <c r="D275" s="135" t="s">
        <v>86</v>
      </c>
      <c r="E275" s="44" t="s">
        <v>21</v>
      </c>
      <c r="F275" s="39">
        <v>2.5</v>
      </c>
      <c r="G275" s="66"/>
      <c r="H275" s="39">
        <v>2</v>
      </c>
      <c r="I275" s="39">
        <v>50</v>
      </c>
      <c r="J275" s="67">
        <v>1</v>
      </c>
      <c r="K275" s="68">
        <f>H275*$J275</f>
        <v>2</v>
      </c>
      <c r="L275" s="69">
        <f>I275*$J275</f>
        <v>50</v>
      </c>
      <c r="M275" s="70" t="s">
        <v>28</v>
      </c>
      <c r="N275" s="39" t="s">
        <v>28</v>
      </c>
      <c r="O275" s="28"/>
      <c r="P275" s="39"/>
      <c r="Q275" s="68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>
        <v>3</v>
      </c>
      <c r="AL275" s="39"/>
      <c r="AM275" s="39"/>
    </row>
    <row r="276" spans="1:39" s="144" customFormat="1" x14ac:dyDescent="0.25">
      <c r="A276" s="138"/>
      <c r="B276" s="105"/>
      <c r="C276" s="46"/>
      <c r="D276" s="136"/>
      <c r="E276" s="75" t="s">
        <v>22</v>
      </c>
      <c r="F276" s="138">
        <f>F$275</f>
        <v>2.5</v>
      </c>
      <c r="G276" s="46"/>
      <c r="H276" s="26">
        <f>$A10*H$275</f>
        <v>2.4</v>
      </c>
      <c r="I276" s="4">
        <f>$A3*I$275</f>
        <v>65</v>
      </c>
      <c r="J276" s="54">
        <v>1</v>
      </c>
      <c r="K276" s="26">
        <f>H276*$J276</f>
        <v>2.4</v>
      </c>
      <c r="L276" s="4">
        <f>I276*$J276</f>
        <v>65</v>
      </c>
      <c r="M276" s="58" t="s">
        <v>28</v>
      </c>
      <c r="N276" s="138" t="s">
        <v>28</v>
      </c>
      <c r="O276" s="9"/>
      <c r="P276" s="138"/>
      <c r="Q276" s="26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  <c r="AI276" s="138"/>
      <c r="AJ276" s="138"/>
      <c r="AK276" s="138">
        <f>$A3*AK$275</f>
        <v>3.9000000000000004</v>
      </c>
      <c r="AL276" s="138"/>
      <c r="AM276" s="138"/>
    </row>
    <row r="277" spans="1:39" s="144" customFormat="1" x14ac:dyDescent="0.25">
      <c r="A277" s="138"/>
      <c r="B277" s="105"/>
      <c r="C277" s="46"/>
      <c r="D277" s="136"/>
      <c r="E277" s="79" t="s">
        <v>23</v>
      </c>
      <c r="F277" s="138">
        <f>F$275</f>
        <v>2.5</v>
      </c>
      <c r="G277" s="46"/>
      <c r="H277" s="26">
        <f>$A11*H$275</f>
        <v>2.8</v>
      </c>
      <c r="I277" s="4">
        <f>$A4*I$275</f>
        <v>90</v>
      </c>
      <c r="J277" s="54">
        <v>1</v>
      </c>
      <c r="K277" s="26">
        <f>H277*$J277</f>
        <v>2.8</v>
      </c>
      <c r="L277" s="4">
        <f>I277*$J277</f>
        <v>90</v>
      </c>
      <c r="M277" s="58" t="s">
        <v>28</v>
      </c>
      <c r="N277" s="138" t="s">
        <v>28</v>
      </c>
      <c r="O277" s="9"/>
      <c r="P277" s="138"/>
      <c r="Q277" s="26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  <c r="AI277" s="138"/>
      <c r="AJ277" s="138"/>
      <c r="AK277" s="138">
        <f>$A4*AK$275</f>
        <v>5.4</v>
      </c>
      <c r="AL277" s="138"/>
      <c r="AM277" s="138"/>
    </row>
    <row r="278" spans="1:39" s="144" customFormat="1" x14ac:dyDescent="0.25">
      <c r="A278" s="138"/>
      <c r="B278" s="105"/>
      <c r="C278" s="46"/>
      <c r="D278" s="136"/>
      <c r="E278" s="76" t="s">
        <v>24</v>
      </c>
      <c r="F278" s="138">
        <f>F$275</f>
        <v>2.5</v>
      </c>
      <c r="G278" s="46"/>
      <c r="H278" s="26">
        <f>$A12*H$275</f>
        <v>3.4</v>
      </c>
      <c r="I278" s="4">
        <f>$A5*I$275</f>
        <v>120</v>
      </c>
      <c r="J278" s="54">
        <v>1</v>
      </c>
      <c r="K278" s="26">
        <f>H278*$J278</f>
        <v>3.4</v>
      </c>
      <c r="L278" s="4">
        <f>I278*$J278</f>
        <v>120</v>
      </c>
      <c r="M278" s="58" t="s">
        <v>28</v>
      </c>
      <c r="N278" s="138" t="s">
        <v>28</v>
      </c>
      <c r="O278" s="9"/>
      <c r="P278" s="138"/>
      <c r="Q278" s="26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  <c r="AI278" s="138"/>
      <c r="AJ278" s="138"/>
      <c r="AK278" s="138">
        <f>$A5*AK$275</f>
        <v>7.1999999999999993</v>
      </c>
      <c r="AL278" s="138"/>
      <c r="AM278" s="138"/>
    </row>
    <row r="279" spans="1:39" s="144" customFormat="1" x14ac:dyDescent="0.25">
      <c r="A279" s="138"/>
      <c r="B279" s="105"/>
      <c r="C279" s="46"/>
      <c r="D279" s="136"/>
      <c r="E279" s="77" t="s">
        <v>25</v>
      </c>
      <c r="F279" s="138">
        <f>F$275</f>
        <v>2.5</v>
      </c>
      <c r="G279" s="46"/>
      <c r="H279" s="26">
        <f>$A13*H$275</f>
        <v>4.2</v>
      </c>
      <c r="I279" s="4">
        <f>$A6*I$275</f>
        <v>160</v>
      </c>
      <c r="J279" s="54">
        <v>1</v>
      </c>
      <c r="K279" s="26">
        <f>H279*$J279</f>
        <v>4.2</v>
      </c>
      <c r="L279" s="4">
        <f>I279*$J279</f>
        <v>160</v>
      </c>
      <c r="M279" s="58" t="s">
        <v>28</v>
      </c>
      <c r="N279" s="138" t="s">
        <v>28</v>
      </c>
      <c r="O279" s="9"/>
      <c r="P279" s="138"/>
      <c r="Q279" s="26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8"/>
      <c r="AJ279" s="138"/>
      <c r="AK279" s="138">
        <f>$A6*AK$275</f>
        <v>9.6000000000000014</v>
      </c>
      <c r="AL279" s="138"/>
      <c r="AM279" s="138"/>
    </row>
    <row r="280" spans="1:39" s="144" customFormat="1" x14ac:dyDescent="0.25">
      <c r="A280" s="6"/>
      <c r="B280" s="105"/>
      <c r="C280" s="46"/>
      <c r="D280" s="136"/>
      <c r="E280" s="140" t="s">
        <v>26</v>
      </c>
      <c r="F280" s="106">
        <f>F$275</f>
        <v>2.5</v>
      </c>
      <c r="G280" s="46"/>
      <c r="H280" s="26">
        <f>$A14*H$275</f>
        <v>5</v>
      </c>
      <c r="I280" s="4">
        <f>$A7*I$275</f>
        <v>200</v>
      </c>
      <c r="J280" s="54">
        <v>1</v>
      </c>
      <c r="K280" s="26">
        <f>H280*$J280</f>
        <v>5</v>
      </c>
      <c r="L280" s="4">
        <f>I280*$J280</f>
        <v>200</v>
      </c>
      <c r="M280" s="58" t="s">
        <v>28</v>
      </c>
      <c r="N280" s="138" t="s">
        <v>28</v>
      </c>
      <c r="O280" s="9"/>
      <c r="P280" s="138"/>
      <c r="Q280" s="26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  <c r="AI280" s="138"/>
      <c r="AJ280" s="138"/>
      <c r="AK280" s="138">
        <f>$A7*AK$275*$B275</f>
        <v>30</v>
      </c>
      <c r="AL280" s="138"/>
      <c r="AM280" s="138"/>
    </row>
    <row r="281" spans="1:39" s="144" customFormat="1" ht="15.75" customHeight="1" thickBot="1" x14ac:dyDescent="0.3">
      <c r="A281" s="6"/>
      <c r="B281" s="105"/>
      <c r="C281" s="46"/>
      <c r="D281" s="137"/>
      <c r="E281" s="143" t="s">
        <v>162</v>
      </c>
      <c r="F281" s="106">
        <f>F$275</f>
        <v>2.5</v>
      </c>
      <c r="G281" s="46"/>
      <c r="H281" s="26">
        <f>$A15*H$275</f>
        <v>10</v>
      </c>
      <c r="I281" s="4">
        <f>$A8*I$275</f>
        <v>500</v>
      </c>
      <c r="J281" s="54">
        <v>1</v>
      </c>
      <c r="K281" s="26">
        <f>H281*$J281</f>
        <v>10</v>
      </c>
      <c r="L281" s="4">
        <f>I281*$J281</f>
        <v>500</v>
      </c>
      <c r="M281" s="58" t="s">
        <v>28</v>
      </c>
      <c r="N281" s="138" t="s">
        <v>28</v>
      </c>
      <c r="O281" s="9"/>
      <c r="P281" s="138"/>
      <c r="Q281" s="26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  <c r="AI281" s="138"/>
      <c r="AJ281" s="138"/>
      <c r="AK281" s="138">
        <f>$A8*AK$275*$B275*$C275</f>
        <v>300</v>
      </c>
      <c r="AL281" s="138"/>
      <c r="AM281" s="138"/>
    </row>
    <row r="282" spans="1:39" s="149" customFormat="1" ht="15.75" customHeight="1" x14ac:dyDescent="0.25">
      <c r="A282" s="138"/>
      <c r="B282" s="147">
        <v>2</v>
      </c>
      <c r="C282" s="56" t="s">
        <v>45</v>
      </c>
      <c r="D282" s="135" t="s">
        <v>87</v>
      </c>
      <c r="E282" s="74" t="s">
        <v>21</v>
      </c>
      <c r="F282" s="146">
        <v>2.5</v>
      </c>
      <c r="G282" s="56"/>
      <c r="H282" s="146">
        <v>10</v>
      </c>
      <c r="I282" s="146">
        <v>10</v>
      </c>
      <c r="J282" s="53">
        <v>1</v>
      </c>
      <c r="K282" s="60">
        <f>H282*$J282</f>
        <v>10</v>
      </c>
      <c r="L282" s="34">
        <f>I282*$J282</f>
        <v>10</v>
      </c>
      <c r="M282" s="57" t="s">
        <v>28</v>
      </c>
      <c r="N282" s="146" t="s">
        <v>28</v>
      </c>
      <c r="O282" s="59"/>
      <c r="P282" s="146"/>
      <c r="Q282" s="60"/>
      <c r="R282" s="146"/>
      <c r="S282" s="146"/>
      <c r="T282" s="146">
        <v>50</v>
      </c>
      <c r="U282" s="146"/>
      <c r="V282" s="146"/>
      <c r="W282" s="146"/>
      <c r="X282" s="146"/>
      <c r="Y282" s="146"/>
      <c r="Z282" s="146"/>
      <c r="AA282" s="146"/>
      <c r="AB282" s="146"/>
      <c r="AC282" s="146"/>
      <c r="AD282" s="146"/>
      <c r="AE282" s="146"/>
      <c r="AF282" s="146"/>
      <c r="AG282" s="146"/>
      <c r="AH282" s="146"/>
      <c r="AI282" s="146"/>
      <c r="AJ282" s="146"/>
      <c r="AK282" s="146"/>
      <c r="AL282" s="146"/>
      <c r="AM282" s="146"/>
    </row>
    <row r="283" spans="1:39" s="144" customFormat="1" x14ac:dyDescent="0.25">
      <c r="A283" s="138"/>
      <c r="B283" s="105"/>
      <c r="C283" s="46"/>
      <c r="D283" s="136"/>
      <c r="E283" s="75" t="s">
        <v>22</v>
      </c>
      <c r="F283" s="138">
        <f>F$282</f>
        <v>2.5</v>
      </c>
      <c r="G283" s="46"/>
      <c r="H283" s="26">
        <f>$A10*H$282</f>
        <v>12</v>
      </c>
      <c r="I283" s="4">
        <f>$A3*I$282</f>
        <v>13</v>
      </c>
      <c r="J283" s="54">
        <v>1</v>
      </c>
      <c r="K283" s="26">
        <f>H283*$J283</f>
        <v>12</v>
      </c>
      <c r="L283" s="4">
        <f>I283*$J283</f>
        <v>13</v>
      </c>
      <c r="M283" s="58" t="s">
        <v>28</v>
      </c>
      <c r="N283" s="138" t="s">
        <v>28</v>
      </c>
      <c r="O283" s="9"/>
      <c r="P283" s="138"/>
      <c r="Q283" s="26"/>
      <c r="R283" s="138"/>
      <c r="S283" s="138"/>
      <c r="T283" s="138">
        <f>$A3*T$282</f>
        <v>65</v>
      </c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</row>
    <row r="284" spans="1:39" s="144" customFormat="1" x14ac:dyDescent="0.25">
      <c r="A284" s="138"/>
      <c r="B284" s="105"/>
      <c r="C284" s="46"/>
      <c r="D284" s="136"/>
      <c r="E284" s="79" t="s">
        <v>23</v>
      </c>
      <c r="F284" s="138">
        <f>F$282</f>
        <v>2.5</v>
      </c>
      <c r="G284" s="46"/>
      <c r="H284" s="26">
        <f>$A11*H$282</f>
        <v>14</v>
      </c>
      <c r="I284" s="4">
        <f>$A4*I$282</f>
        <v>18</v>
      </c>
      <c r="J284" s="54">
        <v>1</v>
      </c>
      <c r="K284" s="26">
        <f>H284*$J284</f>
        <v>14</v>
      </c>
      <c r="L284" s="4">
        <f>I284*$J284</f>
        <v>18</v>
      </c>
      <c r="M284" s="58" t="s">
        <v>28</v>
      </c>
      <c r="N284" s="138" t="s">
        <v>28</v>
      </c>
      <c r="O284" s="9"/>
      <c r="P284" s="138"/>
      <c r="Q284" s="26"/>
      <c r="R284" s="138"/>
      <c r="S284" s="138"/>
      <c r="T284" s="138">
        <f>$A4*T$282</f>
        <v>90</v>
      </c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</row>
    <row r="285" spans="1:39" s="144" customFormat="1" x14ac:dyDescent="0.25">
      <c r="A285" s="138"/>
      <c r="B285" s="105"/>
      <c r="C285" s="46"/>
      <c r="D285" s="136"/>
      <c r="E285" s="76" t="s">
        <v>24</v>
      </c>
      <c r="F285" s="138">
        <f>F$282</f>
        <v>2.5</v>
      </c>
      <c r="G285" s="46"/>
      <c r="H285" s="26">
        <f>$A12*H$282</f>
        <v>17</v>
      </c>
      <c r="I285" s="4">
        <f>$A5*I$282</f>
        <v>24</v>
      </c>
      <c r="J285" s="54">
        <v>1</v>
      </c>
      <c r="K285" s="26">
        <f>H285*$J285</f>
        <v>17</v>
      </c>
      <c r="L285" s="4">
        <f>I285*$J285</f>
        <v>24</v>
      </c>
      <c r="M285" s="58" t="s">
        <v>28</v>
      </c>
      <c r="N285" s="138" t="s">
        <v>28</v>
      </c>
      <c r="O285" s="9"/>
      <c r="P285" s="138"/>
      <c r="Q285" s="26"/>
      <c r="R285" s="138"/>
      <c r="S285" s="138"/>
      <c r="T285" s="138">
        <f>$A5*T$282</f>
        <v>120</v>
      </c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</row>
    <row r="286" spans="1:39" s="144" customFormat="1" x14ac:dyDescent="0.25">
      <c r="A286" s="138"/>
      <c r="B286" s="105"/>
      <c r="C286" s="46"/>
      <c r="D286" s="136"/>
      <c r="E286" s="77" t="s">
        <v>25</v>
      </c>
      <c r="F286" s="138">
        <f>F$282</f>
        <v>2.5</v>
      </c>
      <c r="G286" s="46"/>
      <c r="H286" s="26">
        <f>$A13*H$282</f>
        <v>21</v>
      </c>
      <c r="I286" s="4">
        <f>$A6*I$282</f>
        <v>32</v>
      </c>
      <c r="J286" s="54">
        <v>1</v>
      </c>
      <c r="K286" s="26">
        <f>H286*$J286</f>
        <v>21</v>
      </c>
      <c r="L286" s="4">
        <f>I286*$J286</f>
        <v>32</v>
      </c>
      <c r="M286" s="58" t="s">
        <v>28</v>
      </c>
      <c r="N286" s="138" t="s">
        <v>28</v>
      </c>
      <c r="O286" s="9"/>
      <c r="P286" s="138"/>
      <c r="Q286" s="26"/>
      <c r="R286" s="138"/>
      <c r="S286" s="138"/>
      <c r="T286" s="138">
        <f>$A6*T$282</f>
        <v>160</v>
      </c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  <c r="AI286" s="138"/>
      <c r="AJ286" s="138"/>
      <c r="AK286" s="138"/>
      <c r="AL286" s="138"/>
      <c r="AM286" s="138"/>
    </row>
    <row r="287" spans="1:39" s="144" customFormat="1" x14ac:dyDescent="0.25">
      <c r="A287" s="6"/>
      <c r="B287" s="105"/>
      <c r="C287" s="46"/>
      <c r="D287" s="136"/>
      <c r="E287" s="140" t="s">
        <v>26</v>
      </c>
      <c r="F287" s="106">
        <f>F$282</f>
        <v>2.5</v>
      </c>
      <c r="G287" s="46"/>
      <c r="H287" s="26">
        <f>$A14*H$282</f>
        <v>25</v>
      </c>
      <c r="I287" s="4">
        <f>$A7*I$282</f>
        <v>40</v>
      </c>
      <c r="J287" s="54">
        <v>1</v>
      </c>
      <c r="K287" s="26">
        <f>H287*$J287</f>
        <v>25</v>
      </c>
      <c r="L287" s="4">
        <f>I287*$J287</f>
        <v>40</v>
      </c>
      <c r="M287" s="58" t="s">
        <v>28</v>
      </c>
      <c r="N287" s="138" t="s">
        <v>28</v>
      </c>
      <c r="O287" s="9"/>
      <c r="P287" s="138"/>
      <c r="Q287" s="26"/>
      <c r="R287" s="138"/>
      <c r="S287" s="138"/>
      <c r="T287" s="138">
        <f>$A7*T$282*$B282</f>
        <v>400</v>
      </c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  <c r="AI287" s="138"/>
      <c r="AJ287" s="138"/>
      <c r="AK287" s="138"/>
      <c r="AL287" s="138"/>
      <c r="AM287" s="138"/>
    </row>
    <row r="288" spans="1:39" s="144" customFormat="1" ht="15.75" customHeight="1" thickBot="1" x14ac:dyDescent="0.3">
      <c r="A288" s="6"/>
      <c r="B288" s="105"/>
      <c r="C288" s="46"/>
      <c r="D288" s="137"/>
      <c r="E288" s="143" t="s">
        <v>162</v>
      </c>
      <c r="F288" s="106">
        <f>F$282</f>
        <v>2.5</v>
      </c>
      <c r="G288" s="46"/>
      <c r="H288" s="26">
        <f>$A15*H$282</f>
        <v>50</v>
      </c>
      <c r="I288" s="4">
        <f>$A8*I$282</f>
        <v>100</v>
      </c>
      <c r="J288" s="54">
        <v>1</v>
      </c>
      <c r="K288" s="26">
        <f>H288*$J288</f>
        <v>50</v>
      </c>
      <c r="L288" s="4">
        <f>I288*$J288</f>
        <v>100</v>
      </c>
      <c r="M288" s="58" t="s">
        <v>28</v>
      </c>
      <c r="N288" s="138" t="s">
        <v>28</v>
      </c>
      <c r="O288" s="9"/>
      <c r="P288" s="138"/>
      <c r="Q288" s="26"/>
      <c r="R288" s="138"/>
      <c r="S288" s="138"/>
      <c r="T288" s="138">
        <f>$A8*T$282*$B282</f>
        <v>1000</v>
      </c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8"/>
    </row>
    <row r="289" spans="1:39" s="149" customFormat="1" ht="15.75" customHeight="1" x14ac:dyDescent="0.25">
      <c r="A289" s="138"/>
      <c r="B289" s="147">
        <v>3</v>
      </c>
      <c r="C289" s="56" t="s">
        <v>45</v>
      </c>
      <c r="D289" s="135" t="s">
        <v>88</v>
      </c>
      <c r="E289" s="44" t="s">
        <v>21</v>
      </c>
      <c r="F289" s="160">
        <v>3.5</v>
      </c>
      <c r="G289" s="39"/>
      <c r="H289" s="68">
        <v>10</v>
      </c>
      <c r="I289" s="69">
        <v>10</v>
      </c>
      <c r="J289" s="39">
        <v>1</v>
      </c>
      <c r="K289" s="68">
        <f>H289*$J289</f>
        <v>10</v>
      </c>
      <c r="L289" s="69">
        <f>I289*$J289</f>
        <v>10</v>
      </c>
      <c r="M289" s="148"/>
      <c r="N289" s="28"/>
      <c r="O289" s="28"/>
      <c r="P289" s="56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146"/>
      <c r="AJ289" s="80"/>
      <c r="AK289" s="146"/>
      <c r="AL289" s="146">
        <v>100</v>
      </c>
      <c r="AM289" s="146"/>
    </row>
    <row r="290" spans="1:39" s="144" customFormat="1" x14ac:dyDescent="0.25">
      <c r="A290" s="138"/>
      <c r="B290" s="105"/>
      <c r="C290" s="46"/>
      <c r="D290" s="136"/>
      <c r="E290" s="75" t="s">
        <v>22</v>
      </c>
      <c r="F290" s="6">
        <f>F$289</f>
        <v>3.5</v>
      </c>
      <c r="G290" s="138"/>
      <c r="H290" s="26">
        <f>$A3*H$289</f>
        <v>13</v>
      </c>
      <c r="I290" s="4">
        <f>$A10*I$289</f>
        <v>12</v>
      </c>
      <c r="J290" s="138">
        <v>1</v>
      </c>
      <c r="K290" s="26">
        <f>H290*$J290</f>
        <v>13</v>
      </c>
      <c r="L290" s="4">
        <f>I290*$J290</f>
        <v>12</v>
      </c>
      <c r="M290" s="6"/>
      <c r="N290" s="9"/>
      <c r="O290" s="9"/>
      <c r="P290" s="46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57"/>
      <c r="AK290" s="138"/>
      <c r="AL290" s="138">
        <f>AL$289</f>
        <v>100</v>
      </c>
      <c r="AM290" s="138"/>
    </row>
    <row r="291" spans="1:39" s="144" customFormat="1" x14ac:dyDescent="0.25">
      <c r="A291" s="138"/>
      <c r="B291" s="105"/>
      <c r="C291" s="46"/>
      <c r="D291" s="136"/>
      <c r="E291" s="79" t="s">
        <v>23</v>
      </c>
      <c r="F291" s="6">
        <f>F$289</f>
        <v>3.5</v>
      </c>
      <c r="G291" s="138"/>
      <c r="H291" s="26">
        <f>$A4*H$289</f>
        <v>18</v>
      </c>
      <c r="I291" s="4">
        <f>$A11*I$289</f>
        <v>14</v>
      </c>
      <c r="J291" s="138">
        <v>1</v>
      </c>
      <c r="K291" s="26">
        <f>H291*$J291</f>
        <v>18</v>
      </c>
      <c r="L291" s="4">
        <f>I291*$J291</f>
        <v>14</v>
      </c>
      <c r="M291" s="6"/>
      <c r="N291" s="9"/>
      <c r="O291" s="9"/>
      <c r="P291" s="46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  <c r="AI291" s="138"/>
      <c r="AJ291" s="157"/>
      <c r="AK291" s="138"/>
      <c r="AL291" s="138">
        <f>AL$289</f>
        <v>100</v>
      </c>
      <c r="AM291" s="138"/>
    </row>
    <row r="292" spans="1:39" s="144" customFormat="1" x14ac:dyDescent="0.25">
      <c r="A292" s="138"/>
      <c r="B292" s="105"/>
      <c r="C292" s="46"/>
      <c r="D292" s="136"/>
      <c r="E292" s="76" t="s">
        <v>24</v>
      </c>
      <c r="F292" s="6">
        <f>F$289</f>
        <v>3.5</v>
      </c>
      <c r="G292" s="138"/>
      <c r="H292" s="26">
        <f>$A5*H$289</f>
        <v>24</v>
      </c>
      <c r="I292" s="4">
        <f>$A12*I$289</f>
        <v>17</v>
      </c>
      <c r="J292" s="138">
        <v>1</v>
      </c>
      <c r="K292" s="26">
        <f>H292*$J292</f>
        <v>24</v>
      </c>
      <c r="L292" s="4">
        <f>I292*$J292</f>
        <v>17</v>
      </c>
      <c r="M292" s="6"/>
      <c r="N292" s="9"/>
      <c r="O292" s="9"/>
      <c r="P292" s="46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57"/>
      <c r="AK292" s="138"/>
      <c r="AL292" s="138">
        <f>AL$289</f>
        <v>100</v>
      </c>
      <c r="AM292" s="138"/>
    </row>
    <row r="293" spans="1:39" s="144" customFormat="1" x14ac:dyDescent="0.25">
      <c r="A293" s="138"/>
      <c r="B293" s="105"/>
      <c r="C293" s="46"/>
      <c r="D293" s="136"/>
      <c r="E293" s="77" t="s">
        <v>25</v>
      </c>
      <c r="F293" s="6">
        <f>F$289</f>
        <v>3.5</v>
      </c>
      <c r="G293" s="138"/>
      <c r="H293" s="26">
        <f>$A6*H$289</f>
        <v>32</v>
      </c>
      <c r="I293" s="4">
        <f>$A13*I$289</f>
        <v>21</v>
      </c>
      <c r="J293" s="138">
        <v>1</v>
      </c>
      <c r="K293" s="26">
        <f>H293*$J293</f>
        <v>32</v>
      </c>
      <c r="L293" s="4">
        <f>I293*$J293</f>
        <v>21</v>
      </c>
      <c r="M293" s="6"/>
      <c r="N293" s="9"/>
      <c r="O293" s="9"/>
      <c r="P293" s="46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57"/>
      <c r="AK293" s="138"/>
      <c r="AL293" s="138">
        <f>AL$289</f>
        <v>100</v>
      </c>
      <c r="AM293" s="138"/>
    </row>
    <row r="294" spans="1:39" s="144" customFormat="1" x14ac:dyDescent="0.25">
      <c r="A294" s="6"/>
      <c r="B294" s="105"/>
      <c r="C294" s="46"/>
      <c r="D294" s="136"/>
      <c r="E294" s="140" t="s">
        <v>26</v>
      </c>
      <c r="F294" s="6">
        <f>F$289</f>
        <v>3.5</v>
      </c>
      <c r="G294" s="138"/>
      <c r="H294" s="26">
        <f>$A7*H$289</f>
        <v>40</v>
      </c>
      <c r="I294" s="4">
        <f>$A14*I$289</f>
        <v>25</v>
      </c>
      <c r="J294" s="138">
        <v>1</v>
      </c>
      <c r="K294" s="26">
        <f>H294*$J294</f>
        <v>40</v>
      </c>
      <c r="L294" s="4">
        <f>I294*$J294</f>
        <v>25</v>
      </c>
      <c r="M294" s="6"/>
      <c r="N294" s="9"/>
      <c r="O294" s="9"/>
      <c r="P294" s="46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57"/>
      <c r="AK294" s="138"/>
      <c r="AL294" s="138">
        <f>AL$289*$B289</f>
        <v>300</v>
      </c>
      <c r="AM294" s="138"/>
    </row>
    <row r="295" spans="1:39" s="144" customFormat="1" ht="15.75" customHeight="1" thickBot="1" x14ac:dyDescent="0.3">
      <c r="A295" s="6"/>
      <c r="B295" s="105"/>
      <c r="C295" s="46"/>
      <c r="D295" s="137"/>
      <c r="E295" s="143" t="s">
        <v>162</v>
      </c>
      <c r="F295" s="6">
        <f>F$289</f>
        <v>3.5</v>
      </c>
      <c r="G295" s="138"/>
      <c r="H295" s="26">
        <f>$A8*H$289</f>
        <v>100</v>
      </c>
      <c r="I295" s="4">
        <f>$A15*I$289</f>
        <v>50</v>
      </c>
      <c r="J295" s="138">
        <v>1</v>
      </c>
      <c r="K295" s="26">
        <f>H295*$J295</f>
        <v>100</v>
      </c>
      <c r="L295" s="4">
        <f>I295*$J295</f>
        <v>50</v>
      </c>
      <c r="M295" s="6"/>
      <c r="N295" s="9"/>
      <c r="O295" s="9"/>
      <c r="P295" s="46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57"/>
      <c r="AK295" s="138"/>
      <c r="AL295" s="138">
        <f>AL$289*$B290</f>
        <v>0</v>
      </c>
      <c r="AM295" s="138"/>
    </row>
    <row r="296" spans="1:39" s="149" customFormat="1" ht="15.75" customHeight="1" x14ac:dyDescent="0.25">
      <c r="A296" s="138"/>
      <c r="B296" s="147" t="s">
        <v>45</v>
      </c>
      <c r="C296" s="56" t="s">
        <v>45</v>
      </c>
      <c r="D296" s="170" t="s">
        <v>92</v>
      </c>
      <c r="E296" s="44" t="s">
        <v>21</v>
      </c>
      <c r="F296" s="160">
        <v>0</v>
      </c>
      <c r="G296" s="39"/>
      <c r="H296" s="68">
        <v>0</v>
      </c>
      <c r="I296" s="69">
        <v>0</v>
      </c>
      <c r="J296" s="39">
        <v>0</v>
      </c>
      <c r="K296" s="68">
        <f>H296*$J296</f>
        <v>0</v>
      </c>
      <c r="L296" s="69">
        <f>I296*$J296</f>
        <v>0</v>
      </c>
      <c r="M296" s="160" t="s">
        <v>28</v>
      </c>
      <c r="N296" s="28" t="s">
        <v>29</v>
      </c>
      <c r="O296" s="28"/>
      <c r="P296" s="56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146"/>
      <c r="AJ296" s="146"/>
      <c r="AK296" s="146"/>
      <c r="AL296" s="146"/>
      <c r="AM296" s="146"/>
    </row>
    <row r="297" spans="1:39" s="144" customFormat="1" x14ac:dyDescent="0.25">
      <c r="A297" s="138"/>
      <c r="B297" s="105"/>
      <c r="C297" s="46"/>
      <c r="D297" s="171"/>
      <c r="E297" s="43" t="s">
        <v>22</v>
      </c>
      <c r="F297" s="23">
        <f>F$296</f>
        <v>0</v>
      </c>
      <c r="G297" s="150"/>
      <c r="H297" s="29">
        <f>$A3*H$296</f>
        <v>0</v>
      </c>
      <c r="I297" s="35">
        <f>$A10*I$296</f>
        <v>0</v>
      </c>
      <c r="J297" s="150">
        <v>0</v>
      </c>
      <c r="K297" s="29">
        <f>H297*$J297</f>
        <v>0</v>
      </c>
      <c r="L297" s="35">
        <f>I297*$J297</f>
        <v>0</v>
      </c>
      <c r="M297" s="23" t="s">
        <v>28</v>
      </c>
      <c r="N297" s="25" t="s">
        <v>29</v>
      </c>
      <c r="O297" s="25"/>
      <c r="P297" s="46"/>
      <c r="Q297" s="150"/>
      <c r="R297" s="150"/>
      <c r="S297" s="150"/>
      <c r="T297" s="150"/>
      <c r="U297" s="150"/>
      <c r="V297" s="150"/>
      <c r="W297" s="150"/>
      <c r="X297" s="150"/>
      <c r="Y297" s="150"/>
      <c r="Z297" s="150"/>
      <c r="AA297" s="150"/>
      <c r="AB297" s="150"/>
      <c r="AC297" s="150"/>
      <c r="AD297" s="150"/>
      <c r="AE297" s="150"/>
      <c r="AF297" s="150"/>
      <c r="AG297" s="150"/>
      <c r="AH297" s="150"/>
      <c r="AI297" s="138"/>
      <c r="AJ297" s="138"/>
      <c r="AK297" s="138"/>
      <c r="AL297" s="138"/>
      <c r="AM297" s="138"/>
    </row>
    <row r="298" spans="1:39" s="144" customFormat="1" x14ac:dyDescent="0.25">
      <c r="A298" s="138"/>
      <c r="B298" s="105"/>
      <c r="C298" s="46"/>
      <c r="D298" s="171"/>
      <c r="E298" s="43" t="s">
        <v>23</v>
      </c>
      <c r="F298" s="23">
        <f>F$296</f>
        <v>0</v>
      </c>
      <c r="G298" s="158"/>
      <c r="H298" s="29">
        <f>$A4*H$296</f>
        <v>0</v>
      </c>
      <c r="I298" s="35">
        <f>$A11*I$296</f>
        <v>0</v>
      </c>
      <c r="J298" s="158">
        <v>0</v>
      </c>
      <c r="K298" s="98">
        <f>H298*$J298</f>
        <v>0</v>
      </c>
      <c r="L298" s="99">
        <f>I298*$J298</f>
        <v>0</v>
      </c>
      <c r="M298" s="97" t="s">
        <v>28</v>
      </c>
      <c r="N298" s="100" t="s">
        <v>29</v>
      </c>
      <c r="O298" s="100"/>
      <c r="P298" s="101"/>
      <c r="Q298" s="158"/>
      <c r="R298" s="158"/>
      <c r="S298" s="158"/>
      <c r="T298" s="158"/>
      <c r="U298" s="158"/>
      <c r="V298" s="158"/>
      <c r="W298" s="158"/>
      <c r="X298" s="158"/>
      <c r="Y298" s="158"/>
      <c r="Z298" s="158"/>
      <c r="AA298" s="158"/>
      <c r="AB298" s="158"/>
      <c r="AC298" s="158"/>
      <c r="AD298" s="158"/>
      <c r="AE298" s="158"/>
      <c r="AF298" s="158"/>
      <c r="AG298" s="158"/>
      <c r="AH298" s="158"/>
      <c r="AI298" s="158"/>
      <c r="AJ298" s="158"/>
      <c r="AK298" s="158"/>
      <c r="AL298" s="158"/>
      <c r="AM298" s="158"/>
    </row>
    <row r="299" spans="1:39" s="144" customFormat="1" x14ac:dyDescent="0.25">
      <c r="A299" s="138"/>
      <c r="B299" s="105"/>
      <c r="C299" s="46"/>
      <c r="D299" s="171"/>
      <c r="E299" s="43" t="s">
        <v>24</v>
      </c>
      <c r="F299" s="23">
        <f>F$296</f>
        <v>0</v>
      </c>
      <c r="G299" s="158"/>
      <c r="H299" s="29">
        <f>$A5*H$296</f>
        <v>0</v>
      </c>
      <c r="I299" s="35">
        <f>$A12*I$296</f>
        <v>0</v>
      </c>
      <c r="J299" s="158">
        <v>0</v>
      </c>
      <c r="K299" s="98">
        <f>H299*$J299</f>
        <v>0</v>
      </c>
      <c r="L299" s="99">
        <f>I299*$J299</f>
        <v>0</v>
      </c>
      <c r="M299" s="97" t="s">
        <v>28</v>
      </c>
      <c r="N299" s="100" t="s">
        <v>29</v>
      </c>
      <c r="O299" s="100"/>
      <c r="P299" s="101"/>
      <c r="Q299" s="158"/>
      <c r="R299" s="158"/>
      <c r="S299" s="158"/>
      <c r="T299" s="158"/>
      <c r="U299" s="158"/>
      <c r="V299" s="158"/>
      <c r="W299" s="158"/>
      <c r="X299" s="158"/>
      <c r="Y299" s="158"/>
      <c r="Z299" s="158"/>
      <c r="AA299" s="158"/>
      <c r="AB299" s="158"/>
      <c r="AC299" s="158"/>
      <c r="AD299" s="158"/>
      <c r="AE299" s="158"/>
      <c r="AF299" s="158"/>
      <c r="AG299" s="158"/>
      <c r="AH299" s="158"/>
      <c r="AI299" s="158"/>
      <c r="AJ299" s="158"/>
      <c r="AK299" s="158"/>
      <c r="AL299" s="158"/>
      <c r="AM299" s="158"/>
    </row>
    <row r="300" spans="1:39" s="144" customFormat="1" x14ac:dyDescent="0.25">
      <c r="A300" s="138"/>
      <c r="B300" s="105"/>
      <c r="C300" s="46"/>
      <c r="D300" s="171"/>
      <c r="E300" s="95" t="s">
        <v>25</v>
      </c>
      <c r="F300" s="23">
        <f>F$296</f>
        <v>0</v>
      </c>
      <c r="G300" s="158"/>
      <c r="H300" s="29">
        <f>$A6*H$296</f>
        <v>0</v>
      </c>
      <c r="I300" s="35">
        <f>$A13*I$296</f>
        <v>0</v>
      </c>
      <c r="J300" s="158">
        <v>0</v>
      </c>
      <c r="K300" s="98">
        <f>H300*$J300</f>
        <v>0</v>
      </c>
      <c r="L300" s="99">
        <f>I300*$J300</f>
        <v>0</v>
      </c>
      <c r="M300" s="97" t="s">
        <v>28</v>
      </c>
      <c r="N300" s="100" t="s">
        <v>29</v>
      </c>
      <c r="O300" s="100"/>
      <c r="P300" s="101"/>
      <c r="Q300" s="158"/>
      <c r="R300" s="158"/>
      <c r="S300" s="158"/>
      <c r="T300" s="158"/>
      <c r="U300" s="158"/>
      <c r="V300" s="158"/>
      <c r="W300" s="158"/>
      <c r="X300" s="158"/>
      <c r="Y300" s="158"/>
      <c r="Z300" s="158"/>
      <c r="AA300" s="158"/>
      <c r="AB300" s="158"/>
      <c r="AC300" s="158"/>
      <c r="AD300" s="158"/>
      <c r="AE300" s="158"/>
      <c r="AF300" s="158"/>
      <c r="AG300" s="158"/>
      <c r="AH300" s="158"/>
      <c r="AI300" s="158"/>
      <c r="AJ300" s="158"/>
      <c r="AK300" s="158"/>
      <c r="AL300" s="158"/>
      <c r="AM300" s="158"/>
    </row>
    <row r="301" spans="1:39" s="144" customFormat="1" x14ac:dyDescent="0.25">
      <c r="A301" s="6"/>
      <c r="B301" s="105"/>
      <c r="C301" s="46"/>
      <c r="D301" s="171"/>
      <c r="E301" s="164" t="s">
        <v>26</v>
      </c>
      <c r="F301" s="97">
        <f>F$296</f>
        <v>0</v>
      </c>
      <c r="G301" s="158"/>
      <c r="H301" s="98">
        <f>$A3*H$296</f>
        <v>0</v>
      </c>
      <c r="I301" s="99">
        <f>$A14*I$296</f>
        <v>0</v>
      </c>
      <c r="J301" s="158">
        <v>0</v>
      </c>
      <c r="K301" s="98">
        <f>H301*$J301</f>
        <v>0</v>
      </c>
      <c r="L301" s="99">
        <f>I301*$J301</f>
        <v>0</v>
      </c>
      <c r="M301" s="97" t="s">
        <v>28</v>
      </c>
      <c r="N301" s="100" t="s">
        <v>29</v>
      </c>
      <c r="O301" s="100"/>
      <c r="P301" s="101"/>
      <c r="Q301" s="158"/>
      <c r="R301" s="158"/>
      <c r="S301" s="158"/>
      <c r="T301" s="158"/>
      <c r="U301" s="158"/>
      <c r="V301" s="158"/>
      <c r="W301" s="158"/>
      <c r="X301" s="158"/>
      <c r="Y301" s="158"/>
      <c r="Z301" s="158"/>
      <c r="AA301" s="158"/>
      <c r="AB301" s="158"/>
      <c r="AC301" s="158"/>
      <c r="AD301" s="158"/>
      <c r="AE301" s="158"/>
      <c r="AF301" s="158"/>
      <c r="AG301" s="158"/>
      <c r="AH301" s="158"/>
      <c r="AI301" s="158"/>
      <c r="AJ301" s="158"/>
      <c r="AK301" s="158"/>
      <c r="AL301" s="158"/>
      <c r="AM301" s="158"/>
    </row>
    <row r="302" spans="1:39" s="144" customFormat="1" ht="15.75" customHeight="1" thickBot="1" x14ac:dyDescent="0.3">
      <c r="A302" s="6"/>
      <c r="B302" s="105"/>
      <c r="C302" s="46"/>
      <c r="D302" s="172"/>
      <c r="E302" s="166" t="s">
        <v>162</v>
      </c>
      <c r="F302" s="97">
        <f>F$296</f>
        <v>0</v>
      </c>
      <c r="G302" s="158"/>
      <c r="H302" s="98">
        <f>$A4*H$296</f>
        <v>0</v>
      </c>
      <c r="I302" s="99">
        <f>$A15*I$296</f>
        <v>0</v>
      </c>
      <c r="J302" s="158">
        <v>0</v>
      </c>
      <c r="K302" s="98">
        <f>H302*$J302</f>
        <v>0</v>
      </c>
      <c r="L302" s="99">
        <f>I302*$J302</f>
        <v>0</v>
      </c>
      <c r="M302" s="97" t="s">
        <v>28</v>
      </c>
      <c r="N302" s="100" t="s">
        <v>29</v>
      </c>
      <c r="O302" s="100"/>
      <c r="P302" s="101"/>
      <c r="Q302" s="158"/>
      <c r="R302" s="158"/>
      <c r="S302" s="158"/>
      <c r="T302" s="158"/>
      <c r="U302" s="158"/>
      <c r="V302" s="158"/>
      <c r="W302" s="158"/>
      <c r="X302" s="158"/>
      <c r="Y302" s="158"/>
      <c r="Z302" s="158"/>
      <c r="AA302" s="158"/>
      <c r="AB302" s="158"/>
      <c r="AC302" s="158"/>
      <c r="AD302" s="158"/>
      <c r="AE302" s="158"/>
      <c r="AF302" s="158"/>
      <c r="AG302" s="158"/>
      <c r="AH302" s="158"/>
      <c r="AI302" s="158"/>
      <c r="AJ302" s="158"/>
      <c r="AK302" s="158"/>
      <c r="AL302" s="158"/>
      <c r="AM302" s="158"/>
    </row>
    <row r="303" spans="1:39" s="149" customFormat="1" ht="15.75" customHeight="1" x14ac:dyDescent="0.25">
      <c r="A303" s="138"/>
      <c r="B303" s="147">
        <f>15/8</f>
        <v>1.875</v>
      </c>
      <c r="C303" s="56" t="s">
        <v>45</v>
      </c>
      <c r="D303" s="135" t="s">
        <v>96</v>
      </c>
      <c r="E303" s="74" t="s">
        <v>21</v>
      </c>
      <c r="F303" s="148">
        <v>1</v>
      </c>
      <c r="G303" s="146">
        <v>0.5</v>
      </c>
      <c r="H303" s="60">
        <v>8</v>
      </c>
      <c r="I303" s="34">
        <v>20</v>
      </c>
      <c r="J303" s="146">
        <v>1</v>
      </c>
      <c r="K303" s="60">
        <f>H303*$J303</f>
        <v>8</v>
      </c>
      <c r="L303" s="34">
        <f>I303*$J303</f>
        <v>20</v>
      </c>
      <c r="M303" s="148"/>
      <c r="N303" s="59"/>
      <c r="O303" s="59" t="s">
        <v>28</v>
      </c>
      <c r="P303" s="5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  <c r="AA303" s="146"/>
      <c r="AB303" s="146"/>
      <c r="AC303" s="146"/>
      <c r="AD303" s="146"/>
      <c r="AE303" s="146"/>
      <c r="AF303" s="146"/>
      <c r="AG303" s="146"/>
      <c r="AH303" s="146"/>
      <c r="AI303" s="146"/>
      <c r="AJ303" s="146"/>
      <c r="AK303" s="146"/>
      <c r="AL303" s="146"/>
      <c r="AM303" s="146"/>
    </row>
    <row r="304" spans="1:39" s="144" customFormat="1" x14ac:dyDescent="0.25">
      <c r="A304" s="138"/>
      <c r="B304" s="105"/>
      <c r="C304" s="46"/>
      <c r="D304" s="136"/>
      <c r="E304" s="75" t="s">
        <v>22</v>
      </c>
      <c r="F304" s="6">
        <f>F$303</f>
        <v>1</v>
      </c>
      <c r="G304" s="138">
        <f>G$303</f>
        <v>0.5</v>
      </c>
      <c r="H304" s="26">
        <f>$A3*H$303</f>
        <v>10.4</v>
      </c>
      <c r="I304" s="4">
        <f>$A10*I$303</f>
        <v>24</v>
      </c>
      <c r="J304" s="138">
        <v>1</v>
      </c>
      <c r="K304" s="26">
        <f>H304*$J304</f>
        <v>10.4</v>
      </c>
      <c r="L304" s="4">
        <f>I304*$J304</f>
        <v>24</v>
      </c>
      <c r="M304" s="6"/>
      <c r="N304" s="9"/>
      <c r="O304" s="9" t="s">
        <v>28</v>
      </c>
      <c r="P304" s="46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  <c r="AH304" s="138"/>
      <c r="AI304" s="138"/>
      <c r="AJ304" s="138"/>
      <c r="AK304" s="138"/>
      <c r="AL304" s="138"/>
      <c r="AM304" s="138"/>
    </row>
    <row r="305" spans="1:39" s="144" customFormat="1" x14ac:dyDescent="0.25">
      <c r="A305" s="138"/>
      <c r="B305" s="105"/>
      <c r="C305" s="46"/>
      <c r="D305" s="136"/>
      <c r="E305" s="79" t="s">
        <v>23</v>
      </c>
      <c r="F305" s="6">
        <f>F$303</f>
        <v>1</v>
      </c>
      <c r="G305" s="138">
        <f>G$303</f>
        <v>0.5</v>
      </c>
      <c r="H305" s="26">
        <f>$A4*H$303</f>
        <v>14.4</v>
      </c>
      <c r="I305" s="4">
        <f>$A11*I$303</f>
        <v>28</v>
      </c>
      <c r="J305" s="138">
        <v>1</v>
      </c>
      <c r="K305" s="26">
        <f>H305*$J305</f>
        <v>14.4</v>
      </c>
      <c r="L305" s="4">
        <f>I305*$J305</f>
        <v>28</v>
      </c>
      <c r="M305" s="6"/>
      <c r="N305" s="9"/>
      <c r="O305" s="9" t="s">
        <v>28</v>
      </c>
      <c r="P305" s="46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</row>
    <row r="306" spans="1:39" s="144" customFormat="1" x14ac:dyDescent="0.25">
      <c r="A306" s="138"/>
      <c r="B306" s="105"/>
      <c r="C306" s="46"/>
      <c r="D306" s="136"/>
      <c r="E306" s="76" t="s">
        <v>24</v>
      </c>
      <c r="F306" s="6">
        <f>F$303</f>
        <v>1</v>
      </c>
      <c r="G306" s="138">
        <f>G$303</f>
        <v>0.5</v>
      </c>
      <c r="H306" s="26">
        <f>$A5*H$303</f>
        <v>19.2</v>
      </c>
      <c r="I306" s="4">
        <f>$A12*I$303</f>
        <v>34</v>
      </c>
      <c r="J306" s="138">
        <v>1</v>
      </c>
      <c r="K306" s="26">
        <f>H306*$J306</f>
        <v>19.2</v>
      </c>
      <c r="L306" s="4">
        <f>I306*$J306</f>
        <v>34</v>
      </c>
      <c r="M306" s="6"/>
      <c r="N306" s="9"/>
      <c r="O306" s="9" t="s">
        <v>28</v>
      </c>
      <c r="P306" s="46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  <c r="AI306" s="138"/>
      <c r="AJ306" s="138"/>
      <c r="AK306" s="138"/>
      <c r="AL306" s="138"/>
      <c r="AM306" s="138"/>
    </row>
    <row r="307" spans="1:39" s="144" customFormat="1" x14ac:dyDescent="0.25">
      <c r="A307" s="138"/>
      <c r="B307" s="105"/>
      <c r="C307" s="46"/>
      <c r="D307" s="136"/>
      <c r="E307" s="77" t="s">
        <v>25</v>
      </c>
      <c r="F307" s="6">
        <f>F$303</f>
        <v>1</v>
      </c>
      <c r="G307" s="138">
        <f>G$303</f>
        <v>0.5</v>
      </c>
      <c r="H307" s="26">
        <f>$A6*H$303</f>
        <v>25.6</v>
      </c>
      <c r="I307" s="4">
        <f>$A13*I$303</f>
        <v>42</v>
      </c>
      <c r="J307" s="138">
        <v>1</v>
      </c>
      <c r="K307" s="26">
        <f>H307*$J307</f>
        <v>25.6</v>
      </c>
      <c r="L307" s="4">
        <f>I307*$J307</f>
        <v>42</v>
      </c>
      <c r="M307" s="6"/>
      <c r="N307" s="9"/>
      <c r="O307" s="9" t="s">
        <v>28</v>
      </c>
      <c r="P307" s="46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  <c r="AI307" s="138"/>
      <c r="AJ307" s="138"/>
      <c r="AK307" s="138"/>
      <c r="AL307" s="138"/>
      <c r="AM307" s="138"/>
    </row>
    <row r="308" spans="1:39" s="144" customFormat="1" x14ac:dyDescent="0.25">
      <c r="A308" s="6"/>
      <c r="B308" s="105"/>
      <c r="C308" s="46"/>
      <c r="D308" s="136"/>
      <c r="E308" s="140" t="s">
        <v>26</v>
      </c>
      <c r="F308" s="6">
        <f>F$303</f>
        <v>1</v>
      </c>
      <c r="G308" s="138">
        <f>G$303</f>
        <v>0.5</v>
      </c>
      <c r="H308" s="26">
        <f>$A7*H$303*$B303</f>
        <v>60</v>
      </c>
      <c r="I308" s="4">
        <f>$A14*I$303</f>
        <v>50</v>
      </c>
      <c r="J308" s="138">
        <v>1</v>
      </c>
      <c r="K308" s="26">
        <f>H308*$J308</f>
        <v>60</v>
      </c>
      <c r="L308" s="4">
        <f>I308*$J308</f>
        <v>50</v>
      </c>
      <c r="M308" s="6"/>
      <c r="N308" s="9"/>
      <c r="O308" s="9" t="s">
        <v>28</v>
      </c>
      <c r="P308" s="46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  <c r="AI308" s="138"/>
      <c r="AJ308" s="138"/>
      <c r="AK308" s="138"/>
      <c r="AL308" s="138"/>
      <c r="AM308" s="138"/>
    </row>
    <row r="309" spans="1:39" s="144" customFormat="1" ht="15.75" customHeight="1" thickBot="1" x14ac:dyDescent="0.3">
      <c r="A309" s="6"/>
      <c r="B309" s="105"/>
      <c r="C309" s="46"/>
      <c r="D309" s="137"/>
      <c r="E309" s="143" t="s">
        <v>162</v>
      </c>
      <c r="F309" s="6">
        <f>F$303</f>
        <v>1</v>
      </c>
      <c r="G309" s="138">
        <f>G$303</f>
        <v>0.5</v>
      </c>
      <c r="H309" s="26">
        <f>$A8*H$303*$B303</f>
        <v>150</v>
      </c>
      <c r="I309" s="4">
        <f>$A15*I$303</f>
        <v>100</v>
      </c>
      <c r="J309" s="138">
        <v>1</v>
      </c>
      <c r="K309" s="26">
        <f>H309*$J309</f>
        <v>150</v>
      </c>
      <c r="L309" s="4">
        <f>I309*$J309</f>
        <v>100</v>
      </c>
      <c r="M309" s="6"/>
      <c r="N309" s="9"/>
      <c r="O309" s="9" t="s">
        <v>28</v>
      </c>
      <c r="P309" s="46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38"/>
      <c r="AI309" s="138"/>
      <c r="AJ309" s="138"/>
      <c r="AK309" s="138"/>
      <c r="AL309" s="138"/>
      <c r="AM309" s="138"/>
    </row>
    <row r="310" spans="1:39" s="149" customFormat="1" ht="15.75" customHeight="1" x14ac:dyDescent="0.25">
      <c r="A310" s="138"/>
      <c r="B310" s="147">
        <f>9/10</f>
        <v>0.9</v>
      </c>
      <c r="C310" s="56">
        <f>1/10</f>
        <v>0.1</v>
      </c>
      <c r="D310" s="173" t="s">
        <v>97</v>
      </c>
      <c r="E310" s="44" t="s">
        <v>21</v>
      </c>
      <c r="F310" s="160">
        <v>4</v>
      </c>
      <c r="G310" s="39">
        <v>10</v>
      </c>
      <c r="H310" s="68">
        <v>1</v>
      </c>
      <c r="I310" s="69">
        <v>10</v>
      </c>
      <c r="J310" s="39">
        <v>1</v>
      </c>
      <c r="K310" s="68">
        <f>H310*$J310</f>
        <v>1</v>
      </c>
      <c r="L310" s="69">
        <f>I310*$J310</f>
        <v>10</v>
      </c>
      <c r="M310" s="160"/>
      <c r="N310" s="28"/>
      <c r="O310" s="28" t="s">
        <v>29</v>
      </c>
      <c r="P310" s="66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</row>
    <row r="311" spans="1:39" s="144" customFormat="1" x14ac:dyDescent="0.25">
      <c r="A311" s="138"/>
      <c r="B311" s="105"/>
      <c r="C311" s="46"/>
      <c r="D311" s="174"/>
      <c r="E311" s="43" t="s">
        <v>22</v>
      </c>
      <c r="F311" s="23">
        <f>F$310</f>
        <v>4</v>
      </c>
      <c r="G311" s="150">
        <f>G$310-G$310/5*1</f>
        <v>8</v>
      </c>
      <c r="H311" s="29">
        <f>$A10*H$310</f>
        <v>1.2</v>
      </c>
      <c r="I311" s="35">
        <f>$A3*I$310</f>
        <v>13</v>
      </c>
      <c r="J311" s="150">
        <v>1</v>
      </c>
      <c r="K311" s="29">
        <f>H311*$J311</f>
        <v>1.2</v>
      </c>
      <c r="L311" s="35">
        <f>I311*$J311</f>
        <v>13</v>
      </c>
      <c r="M311" s="23"/>
      <c r="N311" s="25"/>
      <c r="O311" s="25" t="s">
        <v>29</v>
      </c>
      <c r="P311" s="71"/>
      <c r="Q311" s="150"/>
      <c r="R311" s="150"/>
      <c r="S311" s="150"/>
      <c r="T311" s="150"/>
      <c r="U311" s="150"/>
      <c r="V311" s="150"/>
      <c r="W311" s="150"/>
      <c r="X311" s="150"/>
      <c r="Y311" s="150"/>
      <c r="Z311" s="150"/>
      <c r="AA311" s="150"/>
      <c r="AB311" s="150"/>
      <c r="AC311" s="150"/>
      <c r="AD311" s="150"/>
      <c r="AE311" s="150"/>
      <c r="AF311" s="150"/>
      <c r="AG311" s="150"/>
      <c r="AH311" s="150"/>
      <c r="AI311" s="150"/>
      <c r="AJ311" s="150"/>
      <c r="AK311" s="150"/>
      <c r="AL311" s="150"/>
      <c r="AM311" s="150"/>
    </row>
    <row r="312" spans="1:39" s="144" customFormat="1" x14ac:dyDescent="0.25">
      <c r="A312" s="138"/>
      <c r="B312" s="105"/>
      <c r="C312" s="46"/>
      <c r="D312" s="174"/>
      <c r="E312" s="43" t="s">
        <v>23</v>
      </c>
      <c r="F312" s="23">
        <f>F$310</f>
        <v>4</v>
      </c>
      <c r="G312" s="150">
        <f>G$310-G$310/5*2</f>
        <v>6</v>
      </c>
      <c r="H312" s="29">
        <f>$A11*H$310</f>
        <v>1.4</v>
      </c>
      <c r="I312" s="35">
        <f>$A4*I$310</f>
        <v>18</v>
      </c>
      <c r="J312" s="150">
        <v>1</v>
      </c>
      <c r="K312" s="29">
        <f>H312*$J312</f>
        <v>1.4</v>
      </c>
      <c r="L312" s="35">
        <f>I312*$J312</f>
        <v>18</v>
      </c>
      <c r="M312" s="23"/>
      <c r="N312" s="25"/>
      <c r="O312" s="25" t="s">
        <v>29</v>
      </c>
      <c r="P312" s="71"/>
      <c r="Q312" s="150"/>
      <c r="R312" s="150"/>
      <c r="S312" s="150"/>
      <c r="T312" s="150"/>
      <c r="U312" s="150"/>
      <c r="V312" s="150"/>
      <c r="W312" s="150"/>
      <c r="X312" s="150"/>
      <c r="Y312" s="150"/>
      <c r="Z312" s="150"/>
      <c r="AA312" s="150"/>
      <c r="AB312" s="150"/>
      <c r="AC312" s="150"/>
      <c r="AD312" s="150"/>
      <c r="AE312" s="150"/>
      <c r="AF312" s="150"/>
      <c r="AG312" s="150"/>
      <c r="AH312" s="150"/>
      <c r="AI312" s="150"/>
      <c r="AJ312" s="150"/>
      <c r="AK312" s="150"/>
      <c r="AL312" s="150"/>
      <c r="AM312" s="150"/>
    </row>
    <row r="313" spans="1:39" s="144" customFormat="1" x14ac:dyDescent="0.25">
      <c r="A313" s="138"/>
      <c r="B313" s="105"/>
      <c r="C313" s="46"/>
      <c r="D313" s="174"/>
      <c r="E313" s="76" t="s">
        <v>24</v>
      </c>
      <c r="F313" s="6">
        <f>F$310</f>
        <v>4</v>
      </c>
      <c r="G313" s="138">
        <f>G$310-G$310/5*3</f>
        <v>4</v>
      </c>
      <c r="H313" s="26">
        <f>$A12*H$310</f>
        <v>1.7</v>
      </c>
      <c r="I313" s="4">
        <f>$A5*I$310</f>
        <v>24</v>
      </c>
      <c r="J313" s="138">
        <v>1</v>
      </c>
      <c r="K313" s="26">
        <f>H313*$J313</f>
        <v>1.7</v>
      </c>
      <c r="L313" s="4">
        <f>I313*$J313</f>
        <v>24</v>
      </c>
      <c r="M313" s="6"/>
      <c r="N313" s="9"/>
      <c r="O313" s="9" t="s">
        <v>29</v>
      </c>
      <c r="P313" s="46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  <c r="AI313" s="138"/>
      <c r="AJ313" s="138"/>
      <c r="AK313" s="138"/>
      <c r="AL313" s="138"/>
      <c r="AM313" s="138"/>
    </row>
    <row r="314" spans="1:39" s="144" customFormat="1" x14ac:dyDescent="0.25">
      <c r="A314" s="138"/>
      <c r="B314" s="105"/>
      <c r="C314" s="46"/>
      <c r="D314" s="174"/>
      <c r="E314" s="77" t="s">
        <v>25</v>
      </c>
      <c r="F314" s="6">
        <f>F$310</f>
        <v>4</v>
      </c>
      <c r="G314" s="138">
        <f>G$310-G$310/5*4</f>
        <v>2</v>
      </c>
      <c r="H314" s="26">
        <f>$A13*H$310</f>
        <v>2.1</v>
      </c>
      <c r="I314" s="4">
        <f>$A6*I$310</f>
        <v>32</v>
      </c>
      <c r="J314" s="138">
        <v>1</v>
      </c>
      <c r="K314" s="26">
        <f>H314*$J314</f>
        <v>2.1</v>
      </c>
      <c r="L314" s="4">
        <f>I314*$J314</f>
        <v>32</v>
      </c>
      <c r="M314" s="6"/>
      <c r="N314" s="9"/>
      <c r="O314" s="9" t="s">
        <v>29</v>
      </c>
      <c r="P314" s="46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  <c r="AI314" s="138"/>
      <c r="AJ314" s="138"/>
      <c r="AK314" s="138"/>
      <c r="AL314" s="138"/>
      <c r="AM314" s="138"/>
    </row>
    <row r="315" spans="1:39" s="144" customFormat="1" ht="15.75" customHeight="1" x14ac:dyDescent="0.25">
      <c r="A315" s="138"/>
      <c r="B315" s="105"/>
      <c r="C315" s="46"/>
      <c r="D315" s="174"/>
      <c r="E315" s="140" t="s">
        <v>26</v>
      </c>
      <c r="F315" s="6">
        <f>F$310</f>
        <v>4</v>
      </c>
      <c r="G315" s="138">
        <f>G$310-G$310/5*5*$B310</f>
        <v>1</v>
      </c>
      <c r="H315" s="26">
        <f>$A14*H$310</f>
        <v>2.5</v>
      </c>
      <c r="I315" s="4">
        <f>$A7*I$310</f>
        <v>40</v>
      </c>
      <c r="J315" s="138">
        <v>1</v>
      </c>
      <c r="K315" s="26">
        <f>H315*$J315</f>
        <v>2.5</v>
      </c>
      <c r="L315" s="4">
        <f>I315*$J315</f>
        <v>40</v>
      </c>
      <c r="M315" s="6"/>
      <c r="N315" s="9"/>
      <c r="O315" s="9" t="s">
        <v>29</v>
      </c>
      <c r="P315" s="46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8"/>
      <c r="AI315" s="138"/>
      <c r="AJ315" s="138"/>
      <c r="AK315" s="138"/>
      <c r="AL315" s="138"/>
      <c r="AM315" s="138"/>
    </row>
    <row r="316" spans="1:39" s="3" customFormat="1" ht="15.75" customHeight="1" thickBot="1" x14ac:dyDescent="0.3">
      <c r="A316" s="2"/>
      <c r="B316" s="11"/>
      <c r="C316" s="47"/>
      <c r="D316" s="175"/>
      <c r="E316" s="143" t="s">
        <v>162</v>
      </c>
      <c r="F316" s="7">
        <f>F$310</f>
        <v>4</v>
      </c>
      <c r="G316" s="2">
        <f>(G$310-G$310/5*5*$B310)*$C310</f>
        <v>0.1</v>
      </c>
      <c r="H316" s="27">
        <f>$A15*H$310</f>
        <v>5</v>
      </c>
      <c r="I316" s="5">
        <f>$A8*I$310</f>
        <v>100</v>
      </c>
      <c r="J316" s="2">
        <v>1</v>
      </c>
      <c r="K316" s="27">
        <f>H316*$J316</f>
        <v>5</v>
      </c>
      <c r="L316" s="5">
        <f>I316*$J316</f>
        <v>100</v>
      </c>
      <c r="M316" s="7"/>
      <c r="N316" s="10"/>
      <c r="O316" s="10" t="s">
        <v>29</v>
      </c>
      <c r="P316" s="47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</sheetData>
  <mergeCells count="45">
    <mergeCell ref="D303:D309"/>
    <mergeCell ref="D310:D316"/>
    <mergeCell ref="D268:D274"/>
    <mergeCell ref="D275:D281"/>
    <mergeCell ref="D282:D288"/>
    <mergeCell ref="D289:D295"/>
    <mergeCell ref="D296:D302"/>
    <mergeCell ref="D233:D239"/>
    <mergeCell ref="D240:D246"/>
    <mergeCell ref="D247:D253"/>
    <mergeCell ref="D254:D260"/>
    <mergeCell ref="D261:D267"/>
    <mergeCell ref="D198:D204"/>
    <mergeCell ref="D205:D211"/>
    <mergeCell ref="D212:D218"/>
    <mergeCell ref="D219:D225"/>
    <mergeCell ref="D226:D232"/>
    <mergeCell ref="D163:D169"/>
    <mergeCell ref="D170:D176"/>
    <mergeCell ref="D177:D183"/>
    <mergeCell ref="D184:D190"/>
    <mergeCell ref="D191:D197"/>
    <mergeCell ref="D128:D134"/>
    <mergeCell ref="D135:D141"/>
    <mergeCell ref="D142:D148"/>
    <mergeCell ref="D149:D155"/>
    <mergeCell ref="D156:D162"/>
    <mergeCell ref="D93:D99"/>
    <mergeCell ref="D100:D106"/>
    <mergeCell ref="D107:D113"/>
    <mergeCell ref="D114:D120"/>
    <mergeCell ref="D121:D127"/>
    <mergeCell ref="D37:D43"/>
    <mergeCell ref="D44:D50"/>
    <mergeCell ref="D51:D57"/>
    <mergeCell ref="D58:D64"/>
    <mergeCell ref="D65:D71"/>
    <mergeCell ref="D2:D8"/>
    <mergeCell ref="D9:D15"/>
    <mergeCell ref="D16:D22"/>
    <mergeCell ref="D23:D29"/>
    <mergeCell ref="D30:D36"/>
    <mergeCell ref="D72:D78"/>
    <mergeCell ref="D79:D85"/>
    <mergeCell ref="D86:D92"/>
  </mergeCells>
  <phoneticPr fontId="8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0116-A526-4A9D-B930-8E7FACC11D79}">
  <sheetPr>
    <tabColor theme="1"/>
  </sheetPr>
  <dimension ref="A1:R254"/>
  <sheetViews>
    <sheetView zoomScaleNormal="100" workbookViewId="0">
      <pane ySplit="1" topLeftCell="A198" activePane="bottomLeft" state="frozen"/>
      <selection pane="bottomLeft" activeCell="K204" sqref="K204"/>
    </sheetView>
  </sheetViews>
  <sheetFormatPr defaultRowHeight="15.75" x14ac:dyDescent="0.25"/>
  <cols>
    <col min="1" max="1" width="9.5703125" bestFit="1" customWidth="1"/>
    <col min="2" max="2" width="4" customWidth="1"/>
    <col min="3" max="3" width="11.42578125" customWidth="1"/>
    <col min="4" max="4" width="9.140625" customWidth="1"/>
    <col min="5" max="5" width="10.5703125" style="1" customWidth="1"/>
    <col min="6" max="6" width="10.5703125" customWidth="1"/>
    <col min="7" max="9" width="8.5703125" style="1" customWidth="1"/>
    <col min="10" max="11" width="11.42578125" style="1" customWidth="1"/>
    <col min="12" max="16" width="10.5703125" style="1" customWidth="1"/>
    <col min="17" max="18" width="9.140625" style="1"/>
  </cols>
  <sheetData>
    <row r="1" spans="1:18" s="45" customFormat="1" ht="16.5" thickBot="1" x14ac:dyDescent="0.3">
      <c r="A1" s="61" t="s">
        <v>19</v>
      </c>
      <c r="B1" s="103" t="s">
        <v>100</v>
      </c>
      <c r="C1" s="12" t="s">
        <v>101</v>
      </c>
      <c r="D1" s="42" t="s">
        <v>1</v>
      </c>
      <c r="E1" s="12" t="s">
        <v>3</v>
      </c>
      <c r="F1" s="12" t="s">
        <v>2</v>
      </c>
      <c r="G1" s="13" t="s">
        <v>154</v>
      </c>
      <c r="H1" s="12" t="s">
        <v>147</v>
      </c>
      <c r="I1" s="122" t="s">
        <v>160</v>
      </c>
      <c r="J1" s="104" t="s">
        <v>155</v>
      </c>
      <c r="K1" s="17" t="s">
        <v>156</v>
      </c>
      <c r="L1" s="12" t="s">
        <v>6</v>
      </c>
      <c r="M1" s="16" t="s">
        <v>36</v>
      </c>
      <c r="N1" s="12" t="s">
        <v>157</v>
      </c>
      <c r="O1" s="12" t="s">
        <v>15</v>
      </c>
      <c r="P1" s="12" t="s">
        <v>158</v>
      </c>
      <c r="Q1" s="12"/>
      <c r="R1" s="12"/>
    </row>
    <row r="2" spans="1:18" s="119" customFormat="1" ht="16.5" thickBot="1" x14ac:dyDescent="0.3">
      <c r="A2" s="120" t="s">
        <v>98</v>
      </c>
      <c r="B2" s="114" t="s">
        <v>45</v>
      </c>
      <c r="C2" s="115" t="s">
        <v>146</v>
      </c>
      <c r="D2" s="121" t="s">
        <v>159</v>
      </c>
      <c r="E2" s="116" t="s">
        <v>145</v>
      </c>
      <c r="F2" s="116">
        <v>25</v>
      </c>
      <c r="G2" s="117">
        <v>2.5</v>
      </c>
      <c r="H2" s="116" t="s">
        <v>149</v>
      </c>
      <c r="I2" s="118"/>
      <c r="J2" s="118"/>
      <c r="K2" s="116"/>
      <c r="L2" s="116"/>
      <c r="M2" s="116"/>
      <c r="N2" s="116"/>
      <c r="O2" s="116"/>
      <c r="P2" s="116"/>
      <c r="Q2" s="116"/>
      <c r="R2" s="116"/>
    </row>
    <row r="3" spans="1:18" x14ac:dyDescent="0.25">
      <c r="A3" s="1">
        <v>1.6</v>
      </c>
      <c r="B3" s="126">
        <v>0</v>
      </c>
      <c r="C3" s="132" t="s">
        <v>159</v>
      </c>
      <c r="D3" s="44" t="s">
        <v>21</v>
      </c>
      <c r="E3" s="24"/>
      <c r="F3" s="24"/>
      <c r="G3" s="129"/>
      <c r="H3" s="24"/>
      <c r="I3" s="59"/>
    </row>
    <row r="4" spans="1:18" x14ac:dyDescent="0.25">
      <c r="A4" s="1">
        <v>2.5</v>
      </c>
      <c r="B4" s="127"/>
      <c r="C4" s="133"/>
      <c r="D4" s="113" t="s">
        <v>22</v>
      </c>
      <c r="E4" s="24"/>
      <c r="F4" s="24"/>
      <c r="G4" s="130"/>
      <c r="H4" s="24"/>
      <c r="I4" s="31"/>
      <c r="J4" s="31"/>
      <c r="K4" s="24"/>
      <c r="L4" s="24"/>
      <c r="M4" s="24"/>
      <c r="N4" s="24"/>
      <c r="O4" s="24"/>
      <c r="P4" s="24"/>
    </row>
    <row r="5" spans="1:18" x14ac:dyDescent="0.25">
      <c r="A5" s="1">
        <v>4</v>
      </c>
      <c r="B5" s="127"/>
      <c r="C5" s="133"/>
      <c r="D5" s="43" t="s">
        <v>23</v>
      </c>
      <c r="E5" s="24"/>
      <c r="F5" s="24"/>
      <c r="G5" s="130"/>
      <c r="H5" s="24"/>
      <c r="I5" s="31"/>
      <c r="J5" s="31"/>
      <c r="K5" s="24"/>
      <c r="L5" s="24"/>
      <c r="M5" s="24"/>
      <c r="N5" s="24"/>
      <c r="O5" s="24"/>
      <c r="P5" s="24"/>
    </row>
    <row r="6" spans="1:18" x14ac:dyDescent="0.25">
      <c r="A6" s="1">
        <v>25</v>
      </c>
      <c r="B6" s="127"/>
      <c r="C6" s="133"/>
      <c r="D6" s="43" t="s">
        <v>24</v>
      </c>
      <c r="E6" s="24"/>
      <c r="F6" s="24"/>
      <c r="G6" s="130"/>
      <c r="H6" s="24"/>
      <c r="I6" s="31"/>
      <c r="J6" s="31"/>
      <c r="K6" s="24"/>
      <c r="L6" s="24"/>
      <c r="M6" s="24"/>
      <c r="N6" s="24"/>
      <c r="O6" s="24"/>
      <c r="P6" s="24"/>
    </row>
    <row r="7" spans="1:18" x14ac:dyDescent="0.25">
      <c r="A7" s="1">
        <v>50</v>
      </c>
      <c r="B7" s="127"/>
      <c r="C7" s="133"/>
      <c r="D7" s="95" t="s">
        <v>25</v>
      </c>
      <c r="E7" s="24"/>
      <c r="F7" s="24"/>
      <c r="G7" s="130"/>
      <c r="H7" s="24"/>
      <c r="I7" s="31"/>
      <c r="J7" s="31"/>
      <c r="K7" s="24"/>
      <c r="L7" s="24"/>
      <c r="M7" s="24"/>
      <c r="N7" s="24"/>
      <c r="O7" s="24"/>
      <c r="P7" s="24"/>
    </row>
    <row r="8" spans="1:18" s="3" customFormat="1" ht="16.5" thickBot="1" x14ac:dyDescent="0.3">
      <c r="A8" s="102" t="s">
        <v>99</v>
      </c>
      <c r="B8" s="128"/>
      <c r="C8" s="134"/>
      <c r="D8" s="96" t="s">
        <v>26</v>
      </c>
      <c r="E8" s="110"/>
      <c r="F8" s="111"/>
      <c r="G8" s="131"/>
      <c r="H8" s="111"/>
      <c r="I8" s="112"/>
      <c r="J8" s="112"/>
      <c r="K8" s="111"/>
      <c r="L8" s="111"/>
      <c r="M8" s="111"/>
      <c r="N8" s="111"/>
      <c r="O8" s="111"/>
      <c r="P8" s="111"/>
      <c r="Q8" s="2"/>
      <c r="R8" s="2"/>
    </row>
    <row r="9" spans="1:18" x14ac:dyDescent="0.25">
      <c r="A9" s="1">
        <v>1.1000000000000001</v>
      </c>
      <c r="B9" s="126">
        <v>1</v>
      </c>
      <c r="C9" s="135" t="s">
        <v>102</v>
      </c>
      <c r="D9" s="74" t="s">
        <v>21</v>
      </c>
      <c r="E9" s="1" t="s">
        <v>133</v>
      </c>
      <c r="F9" s="1">
        <v>10</v>
      </c>
      <c r="G9" s="123">
        <v>0</v>
      </c>
      <c r="H9" s="1" t="s">
        <v>148</v>
      </c>
      <c r="I9" s="105"/>
      <c r="J9" s="105"/>
    </row>
    <row r="10" spans="1:18" x14ac:dyDescent="0.25">
      <c r="A10" s="1">
        <v>1.3</v>
      </c>
      <c r="B10" s="127"/>
      <c r="C10" s="136"/>
      <c r="D10" s="75" t="s">
        <v>22</v>
      </c>
      <c r="E10" s="1" t="s">
        <v>134</v>
      </c>
      <c r="F10" s="107">
        <f>$A9*F$9</f>
        <v>11</v>
      </c>
      <c r="G10" s="124"/>
      <c r="H10" s="1" t="s">
        <v>148</v>
      </c>
      <c r="I10" s="105"/>
      <c r="J10" s="105"/>
    </row>
    <row r="11" spans="1:18" x14ac:dyDescent="0.25">
      <c r="A11" s="1">
        <v>1.6</v>
      </c>
      <c r="B11" s="127"/>
      <c r="C11" s="136"/>
      <c r="D11" s="79" t="s">
        <v>23</v>
      </c>
      <c r="E11" s="1" t="s">
        <v>135</v>
      </c>
      <c r="F11" s="107">
        <f>$A10*F$9</f>
        <v>13</v>
      </c>
      <c r="G11" s="124"/>
      <c r="H11" s="1" t="s">
        <v>148</v>
      </c>
      <c r="I11" s="105"/>
      <c r="J11" s="105"/>
    </row>
    <row r="12" spans="1:18" x14ac:dyDescent="0.25">
      <c r="A12" s="1">
        <v>2</v>
      </c>
      <c r="B12" s="127"/>
      <c r="C12" s="136"/>
      <c r="D12" s="76" t="s">
        <v>24</v>
      </c>
      <c r="E12" s="1" t="s">
        <v>136</v>
      </c>
      <c r="F12" s="107">
        <f>$A11*F$9</f>
        <v>16</v>
      </c>
      <c r="G12" s="124"/>
      <c r="H12" s="1" t="s">
        <v>148</v>
      </c>
      <c r="I12" s="105"/>
      <c r="J12" s="105"/>
    </row>
    <row r="13" spans="1:18" x14ac:dyDescent="0.25">
      <c r="A13" s="1">
        <v>2.5</v>
      </c>
      <c r="B13" s="127"/>
      <c r="C13" s="136"/>
      <c r="D13" s="77" t="s">
        <v>25</v>
      </c>
      <c r="E13" s="1" t="s">
        <v>137</v>
      </c>
      <c r="F13" s="107">
        <f>$A12*F$9</f>
        <v>20</v>
      </c>
      <c r="G13" s="124"/>
      <c r="H13" s="1" t="s">
        <v>148</v>
      </c>
      <c r="I13" s="105"/>
      <c r="J13" s="105"/>
    </row>
    <row r="14" spans="1:18" s="3" customFormat="1" ht="16.5" thickBot="1" x14ac:dyDescent="0.3">
      <c r="A14" s="6"/>
      <c r="B14" s="128"/>
      <c r="C14" s="137"/>
      <c r="D14" s="78" t="s">
        <v>26</v>
      </c>
      <c r="E14" s="2" t="s">
        <v>138</v>
      </c>
      <c r="F14" s="108">
        <f>$A13*F$9</f>
        <v>25</v>
      </c>
      <c r="G14" s="125"/>
      <c r="H14" s="2" t="s">
        <v>148</v>
      </c>
      <c r="I14" s="11"/>
      <c r="J14" s="11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1"/>
      <c r="B15" s="126">
        <v>2</v>
      </c>
      <c r="C15" s="135" t="s">
        <v>103</v>
      </c>
      <c r="D15" s="74" t="s">
        <v>21</v>
      </c>
      <c r="E15" s="1" t="s">
        <v>139</v>
      </c>
      <c r="F15" s="1">
        <v>30</v>
      </c>
      <c r="G15" s="123">
        <v>0</v>
      </c>
      <c r="H15" s="1" t="s">
        <v>148</v>
      </c>
      <c r="I15" s="105"/>
      <c r="J15" s="105"/>
    </row>
    <row r="16" spans="1:18" x14ac:dyDescent="0.25">
      <c r="A16" s="1"/>
      <c r="B16" s="127"/>
      <c r="C16" s="136"/>
      <c r="D16" s="75" t="s">
        <v>22</v>
      </c>
      <c r="E16" s="1" t="s">
        <v>140</v>
      </c>
      <c r="F16" s="1">
        <f>$A9*F$15</f>
        <v>33</v>
      </c>
      <c r="G16" s="124"/>
      <c r="H16" s="1" t="s">
        <v>148</v>
      </c>
      <c r="I16" s="105"/>
      <c r="J16" s="105"/>
    </row>
    <row r="17" spans="1:18" x14ac:dyDescent="0.25">
      <c r="A17" s="1"/>
      <c r="B17" s="127"/>
      <c r="C17" s="136"/>
      <c r="D17" s="79" t="s">
        <v>23</v>
      </c>
      <c r="E17" s="1" t="s">
        <v>141</v>
      </c>
      <c r="F17" s="1">
        <f>$A10*F$15</f>
        <v>39</v>
      </c>
      <c r="G17" s="124"/>
      <c r="H17" s="1" t="s">
        <v>148</v>
      </c>
      <c r="I17" s="105"/>
      <c r="J17" s="105"/>
    </row>
    <row r="18" spans="1:18" x14ac:dyDescent="0.25">
      <c r="A18" s="1"/>
      <c r="B18" s="127"/>
      <c r="C18" s="136"/>
      <c r="D18" s="76" t="s">
        <v>24</v>
      </c>
      <c r="E18" s="1" t="s">
        <v>142</v>
      </c>
      <c r="F18" s="1">
        <f>$A11*F$15</f>
        <v>48</v>
      </c>
      <c r="G18" s="124"/>
      <c r="H18" s="1" t="s">
        <v>148</v>
      </c>
      <c r="I18" s="105"/>
      <c r="J18" s="105"/>
    </row>
    <row r="19" spans="1:18" x14ac:dyDescent="0.25">
      <c r="A19" s="1"/>
      <c r="B19" s="127"/>
      <c r="C19" s="136"/>
      <c r="D19" s="77" t="s">
        <v>25</v>
      </c>
      <c r="E19" s="1" t="s">
        <v>143</v>
      </c>
      <c r="F19" s="1">
        <f>$A12*F$15</f>
        <v>60</v>
      </c>
      <c r="G19" s="124"/>
      <c r="H19" s="1" t="s">
        <v>148</v>
      </c>
      <c r="I19" s="105"/>
      <c r="J19" s="105"/>
    </row>
    <row r="20" spans="1:18" s="3" customFormat="1" ht="16.5" thickBot="1" x14ac:dyDescent="0.3">
      <c r="A20" s="1"/>
      <c r="B20" s="128"/>
      <c r="C20" s="137"/>
      <c r="D20" s="78" t="s">
        <v>26</v>
      </c>
      <c r="E20" s="2" t="s">
        <v>144</v>
      </c>
      <c r="F20" s="2">
        <f>$A13*F$15</f>
        <v>75</v>
      </c>
      <c r="G20" s="125"/>
      <c r="H20" s="2" t="s">
        <v>148</v>
      </c>
      <c r="I20" s="11"/>
      <c r="J20" s="11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1"/>
      <c r="B21" s="126">
        <v>3</v>
      </c>
      <c r="C21" s="135" t="s">
        <v>104</v>
      </c>
      <c r="D21" s="74" t="s">
        <v>21</v>
      </c>
      <c r="E21" s="1">
        <v>25</v>
      </c>
      <c r="F21" s="1">
        <v>10</v>
      </c>
      <c r="G21" s="123">
        <v>2.4</v>
      </c>
      <c r="H21" s="1" t="s">
        <v>148</v>
      </c>
      <c r="I21" s="105"/>
      <c r="J21" s="105"/>
    </row>
    <row r="22" spans="1:18" x14ac:dyDescent="0.25">
      <c r="A22" s="1"/>
      <c r="B22" s="127"/>
      <c r="C22" s="136"/>
      <c r="D22" s="75" t="s">
        <v>22</v>
      </c>
      <c r="E22" s="1">
        <f>$A3*E$21</f>
        <v>40</v>
      </c>
      <c r="F22" s="1">
        <f>$A9*F$21</f>
        <v>11</v>
      </c>
      <c r="G22" s="124"/>
      <c r="H22" s="1" t="s">
        <v>148</v>
      </c>
      <c r="I22" s="105"/>
      <c r="J22" s="105"/>
    </row>
    <row r="23" spans="1:18" x14ac:dyDescent="0.25">
      <c r="A23" s="1"/>
      <c r="B23" s="127"/>
      <c r="C23" s="136"/>
      <c r="D23" s="79" t="s">
        <v>23</v>
      </c>
      <c r="E23" s="1">
        <f>$A4*E$21</f>
        <v>62.5</v>
      </c>
      <c r="F23" s="1">
        <f>$A10*F$21</f>
        <v>13</v>
      </c>
      <c r="G23" s="124"/>
      <c r="H23" s="1" t="s">
        <v>151</v>
      </c>
      <c r="I23" s="105"/>
      <c r="J23" s="105"/>
    </row>
    <row r="24" spans="1:18" x14ac:dyDescent="0.25">
      <c r="A24" s="1"/>
      <c r="B24" s="127"/>
      <c r="C24" s="136"/>
      <c r="D24" s="76" t="s">
        <v>24</v>
      </c>
      <c r="E24" s="1">
        <f>$A5*E$21</f>
        <v>100</v>
      </c>
      <c r="F24" s="1">
        <f>$A11*F$21</f>
        <v>16</v>
      </c>
      <c r="G24" s="124"/>
      <c r="H24" s="1" t="s">
        <v>151</v>
      </c>
      <c r="I24" s="105"/>
      <c r="J24" s="105"/>
    </row>
    <row r="25" spans="1:18" x14ac:dyDescent="0.25">
      <c r="A25" s="1"/>
      <c r="B25" s="127"/>
      <c r="C25" s="136"/>
      <c r="D25" s="77" t="s">
        <v>25</v>
      </c>
      <c r="E25" s="1">
        <f>$A6*E$21</f>
        <v>625</v>
      </c>
      <c r="F25" s="1">
        <f>$A12*F$21</f>
        <v>20</v>
      </c>
      <c r="G25" s="124"/>
      <c r="H25" s="1" t="s">
        <v>151</v>
      </c>
      <c r="I25" s="105"/>
      <c r="J25" s="105"/>
    </row>
    <row r="26" spans="1:18" s="3" customFormat="1" ht="16.5" thickBot="1" x14ac:dyDescent="0.3">
      <c r="A26" s="1"/>
      <c r="B26" s="128"/>
      <c r="C26" s="137"/>
      <c r="D26" s="78" t="s">
        <v>26</v>
      </c>
      <c r="E26" s="55">
        <f>$A7*E$21</f>
        <v>1250</v>
      </c>
      <c r="F26" s="2">
        <f>$A13*F$21</f>
        <v>25</v>
      </c>
      <c r="G26" s="125"/>
      <c r="H26" s="2" t="s">
        <v>151</v>
      </c>
      <c r="I26" s="11"/>
      <c r="J26" s="11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1"/>
      <c r="B27" s="126">
        <v>4</v>
      </c>
      <c r="C27" s="135" t="s">
        <v>105</v>
      </c>
      <c r="D27" s="74" t="s">
        <v>21</v>
      </c>
      <c r="E27" s="1">
        <v>15</v>
      </c>
      <c r="F27" s="1">
        <v>50</v>
      </c>
      <c r="G27" s="123">
        <v>2.4</v>
      </c>
      <c r="H27" s="1" t="s">
        <v>148</v>
      </c>
      <c r="I27" s="105"/>
      <c r="J27" s="105"/>
    </row>
    <row r="28" spans="1:18" x14ac:dyDescent="0.25">
      <c r="A28" s="1"/>
      <c r="B28" s="127"/>
      <c r="C28" s="136"/>
      <c r="D28" s="75" t="s">
        <v>22</v>
      </c>
      <c r="E28" s="1">
        <f>$A3*E$27</f>
        <v>24</v>
      </c>
      <c r="F28" s="1">
        <f>$A9*F$27</f>
        <v>55.000000000000007</v>
      </c>
      <c r="G28" s="124"/>
      <c r="H28" s="1" t="s">
        <v>148</v>
      </c>
      <c r="I28" s="105"/>
      <c r="J28" s="105"/>
    </row>
    <row r="29" spans="1:18" x14ac:dyDescent="0.25">
      <c r="A29" s="1"/>
      <c r="B29" s="127"/>
      <c r="C29" s="136"/>
      <c r="D29" s="79" t="s">
        <v>23</v>
      </c>
      <c r="E29" s="1">
        <f>$A4*E$27</f>
        <v>37.5</v>
      </c>
      <c r="F29" s="1">
        <f>$A10*F$27</f>
        <v>65</v>
      </c>
      <c r="G29" s="124"/>
      <c r="H29" s="1" t="s">
        <v>151</v>
      </c>
      <c r="I29" s="105"/>
      <c r="J29" s="105"/>
    </row>
    <row r="30" spans="1:18" x14ac:dyDescent="0.25">
      <c r="A30" s="1"/>
      <c r="B30" s="127"/>
      <c r="C30" s="136"/>
      <c r="D30" s="76" t="s">
        <v>24</v>
      </c>
      <c r="E30" s="1">
        <f>$A5*E$27</f>
        <v>60</v>
      </c>
      <c r="F30" s="1">
        <f>$A11*F$27</f>
        <v>80</v>
      </c>
      <c r="G30" s="124"/>
      <c r="H30" s="1" t="s">
        <v>151</v>
      </c>
      <c r="I30" s="105"/>
      <c r="J30" s="105"/>
    </row>
    <row r="31" spans="1:18" x14ac:dyDescent="0.25">
      <c r="A31" s="1"/>
      <c r="B31" s="127"/>
      <c r="C31" s="136"/>
      <c r="D31" s="77" t="s">
        <v>25</v>
      </c>
      <c r="E31" s="1">
        <f>$A6*E$27</f>
        <v>375</v>
      </c>
      <c r="F31" s="1">
        <f>$A12*F$27</f>
        <v>100</v>
      </c>
      <c r="G31" s="124"/>
      <c r="H31" s="1" t="s">
        <v>151</v>
      </c>
      <c r="I31" s="105"/>
      <c r="J31" s="105"/>
    </row>
    <row r="32" spans="1:18" s="3" customFormat="1" ht="16.5" thickBot="1" x14ac:dyDescent="0.3">
      <c r="A32" s="1"/>
      <c r="B32" s="128"/>
      <c r="C32" s="137"/>
      <c r="D32" s="78" t="s">
        <v>26</v>
      </c>
      <c r="E32" s="55">
        <f>$A7*E$27</f>
        <v>750</v>
      </c>
      <c r="F32" s="2">
        <f>$A13*F$27</f>
        <v>125</v>
      </c>
      <c r="G32" s="125"/>
      <c r="H32" s="2" t="s">
        <v>151</v>
      </c>
      <c r="I32" s="11"/>
      <c r="J32" s="11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1"/>
      <c r="B33" s="126">
        <v>5</v>
      </c>
      <c r="C33" s="135" t="s">
        <v>50</v>
      </c>
      <c r="D33" s="74" t="s">
        <v>21</v>
      </c>
      <c r="E33" s="1">
        <v>10</v>
      </c>
      <c r="F33" s="1">
        <v>10</v>
      </c>
      <c r="G33" s="123" t="s">
        <v>153</v>
      </c>
      <c r="H33" s="1" t="s">
        <v>148</v>
      </c>
      <c r="I33" s="105"/>
      <c r="J33" s="105"/>
    </row>
    <row r="34" spans="1:18" x14ac:dyDescent="0.25">
      <c r="A34" s="1"/>
      <c r="B34" s="127"/>
      <c r="C34" s="136"/>
      <c r="D34" s="75" t="s">
        <v>22</v>
      </c>
      <c r="E34" s="1">
        <f>$A3*E$33</f>
        <v>16</v>
      </c>
      <c r="F34" s="1">
        <f>$A9*F$33</f>
        <v>11</v>
      </c>
      <c r="G34" s="124"/>
      <c r="H34" s="1" t="s">
        <v>148</v>
      </c>
      <c r="I34" s="105"/>
      <c r="J34" s="105"/>
    </row>
    <row r="35" spans="1:18" x14ac:dyDescent="0.25">
      <c r="A35" s="1"/>
      <c r="B35" s="127"/>
      <c r="C35" s="136"/>
      <c r="D35" s="79" t="s">
        <v>23</v>
      </c>
      <c r="E35" s="1">
        <f>$A4*E$33</f>
        <v>25</v>
      </c>
      <c r="F35" s="1">
        <f>$A10*F$33</f>
        <v>13</v>
      </c>
      <c r="G35" s="124"/>
      <c r="H35" s="1" t="s">
        <v>148</v>
      </c>
      <c r="I35" s="105"/>
      <c r="J35" s="105"/>
    </row>
    <row r="36" spans="1:18" x14ac:dyDescent="0.25">
      <c r="A36" s="1"/>
      <c r="B36" s="127"/>
      <c r="C36" s="136"/>
      <c r="D36" s="76" t="s">
        <v>24</v>
      </c>
      <c r="E36" s="1">
        <f>$A5*E$33</f>
        <v>40</v>
      </c>
      <c r="F36" s="1">
        <f>$A11*F$33</f>
        <v>16</v>
      </c>
      <c r="G36" s="124"/>
      <c r="H36" s="1" t="s">
        <v>148</v>
      </c>
      <c r="I36" s="105"/>
      <c r="J36" s="105"/>
    </row>
    <row r="37" spans="1:18" x14ac:dyDescent="0.25">
      <c r="A37" s="1"/>
      <c r="B37" s="127"/>
      <c r="C37" s="136"/>
      <c r="D37" s="77" t="s">
        <v>25</v>
      </c>
      <c r="E37" s="1">
        <f>$A6*E$33</f>
        <v>250</v>
      </c>
      <c r="F37" s="1">
        <f>$A12*F$33</f>
        <v>20</v>
      </c>
      <c r="G37" s="124"/>
      <c r="H37" s="1" t="s">
        <v>148</v>
      </c>
      <c r="I37" s="105"/>
      <c r="J37" s="105"/>
    </row>
    <row r="38" spans="1:18" s="3" customFormat="1" ht="16.5" thickBot="1" x14ac:dyDescent="0.3">
      <c r="A38" s="1"/>
      <c r="B38" s="128"/>
      <c r="C38" s="137"/>
      <c r="D38" s="78" t="s">
        <v>26</v>
      </c>
      <c r="E38" s="55">
        <f>$A7*E$33</f>
        <v>500</v>
      </c>
      <c r="F38" s="2">
        <f>$A13*F$33</f>
        <v>25</v>
      </c>
      <c r="G38" s="125"/>
      <c r="H38" s="2" t="s">
        <v>148</v>
      </c>
      <c r="I38" s="11"/>
      <c r="J38" s="11"/>
      <c r="K38" s="2"/>
      <c r="L38" s="2"/>
      <c r="M38" s="2"/>
      <c r="N38" s="2"/>
      <c r="O38" s="2"/>
      <c r="P38" s="2"/>
      <c r="Q38" s="2"/>
      <c r="R38" s="2"/>
    </row>
    <row r="39" spans="1:18" ht="15.75" customHeight="1" x14ac:dyDescent="0.25">
      <c r="A39" s="1"/>
      <c r="B39" s="126">
        <v>6</v>
      </c>
      <c r="C39" s="135" t="s">
        <v>47</v>
      </c>
      <c r="D39" s="74" t="s">
        <v>21</v>
      </c>
      <c r="E39" s="1">
        <v>25</v>
      </c>
      <c r="F39" s="1">
        <v>10</v>
      </c>
      <c r="G39" s="123">
        <v>2.4</v>
      </c>
      <c r="H39" s="1" t="s">
        <v>151</v>
      </c>
      <c r="I39" s="105"/>
      <c r="J39" s="105"/>
    </row>
    <row r="40" spans="1:18" x14ac:dyDescent="0.25">
      <c r="A40" s="1"/>
      <c r="B40" s="127"/>
      <c r="C40" s="136"/>
      <c r="D40" s="75" t="s">
        <v>22</v>
      </c>
      <c r="E40" s="106">
        <f>$A3*E$39</f>
        <v>40</v>
      </c>
      <c r="F40" s="1">
        <f>$A9*F$39</f>
        <v>11</v>
      </c>
      <c r="G40" s="124"/>
      <c r="H40" s="1" t="s">
        <v>151</v>
      </c>
      <c r="I40" s="105"/>
      <c r="J40" s="105"/>
    </row>
    <row r="41" spans="1:18" x14ac:dyDescent="0.25">
      <c r="A41" s="1"/>
      <c r="B41" s="127"/>
      <c r="C41" s="136"/>
      <c r="D41" s="79" t="s">
        <v>23</v>
      </c>
      <c r="E41" s="106">
        <f>$A4*E$39</f>
        <v>62.5</v>
      </c>
      <c r="F41" s="1">
        <f>$A10*F$39</f>
        <v>13</v>
      </c>
      <c r="G41" s="124"/>
      <c r="H41" s="1" t="s">
        <v>151</v>
      </c>
      <c r="I41" s="105"/>
      <c r="J41" s="105"/>
    </row>
    <row r="42" spans="1:18" x14ac:dyDescent="0.25">
      <c r="A42" s="1"/>
      <c r="B42" s="127"/>
      <c r="C42" s="136"/>
      <c r="D42" s="76" t="s">
        <v>24</v>
      </c>
      <c r="E42" s="106">
        <f>$A5*E$39</f>
        <v>100</v>
      </c>
      <c r="F42" s="1">
        <f>$A11*F$39</f>
        <v>16</v>
      </c>
      <c r="G42" s="124"/>
      <c r="H42" s="1" t="s">
        <v>151</v>
      </c>
      <c r="I42" s="105"/>
      <c r="J42" s="105"/>
    </row>
    <row r="43" spans="1:18" x14ac:dyDescent="0.25">
      <c r="A43" s="1"/>
      <c r="B43" s="127"/>
      <c r="C43" s="136"/>
      <c r="D43" s="77" t="s">
        <v>25</v>
      </c>
      <c r="E43" s="106">
        <f>$A6*E$39</f>
        <v>625</v>
      </c>
      <c r="F43" s="1">
        <f>$A12*F$39</f>
        <v>20</v>
      </c>
      <c r="G43" s="124"/>
      <c r="H43" s="1" t="s">
        <v>151</v>
      </c>
      <c r="I43" s="105"/>
      <c r="J43" s="105"/>
    </row>
    <row r="44" spans="1:18" s="3" customFormat="1" ht="16.5" thickBot="1" x14ac:dyDescent="0.3">
      <c r="A44" s="1"/>
      <c r="B44" s="128"/>
      <c r="C44" s="137"/>
      <c r="D44" s="78" t="s">
        <v>26</v>
      </c>
      <c r="E44" s="55">
        <f>$A7*E$39</f>
        <v>1250</v>
      </c>
      <c r="F44" s="2">
        <f>$A13*F$39</f>
        <v>25</v>
      </c>
      <c r="G44" s="125"/>
      <c r="H44" s="2" t="s">
        <v>151</v>
      </c>
      <c r="I44" s="11"/>
      <c r="J44" s="11"/>
      <c r="K44" s="2"/>
      <c r="L44" s="2"/>
      <c r="M44" s="2"/>
      <c r="N44" s="2"/>
      <c r="O44" s="2"/>
      <c r="P44" s="2"/>
      <c r="Q44" s="2"/>
      <c r="R44" s="2"/>
    </row>
    <row r="45" spans="1:18" ht="15.75" customHeight="1" x14ac:dyDescent="0.25">
      <c r="A45" s="1"/>
      <c r="B45" s="126">
        <v>7</v>
      </c>
      <c r="C45" s="135" t="s">
        <v>49</v>
      </c>
      <c r="D45" s="74" t="s">
        <v>21</v>
      </c>
      <c r="E45" s="1">
        <v>40</v>
      </c>
      <c r="F45" s="1">
        <v>10</v>
      </c>
      <c r="G45" s="123">
        <v>2.4</v>
      </c>
      <c r="H45" s="1" t="s">
        <v>152</v>
      </c>
      <c r="I45" s="105"/>
      <c r="J45" s="105"/>
    </row>
    <row r="46" spans="1:18" x14ac:dyDescent="0.25">
      <c r="A46" s="1"/>
      <c r="B46" s="127"/>
      <c r="C46" s="136"/>
      <c r="D46" s="75" t="s">
        <v>22</v>
      </c>
      <c r="E46" s="106">
        <f>$A3*E$45</f>
        <v>64</v>
      </c>
      <c r="F46" s="1">
        <f>$A9*F$45</f>
        <v>11</v>
      </c>
      <c r="G46" s="124"/>
      <c r="H46" s="1" t="s">
        <v>152</v>
      </c>
      <c r="I46" s="105"/>
      <c r="J46" s="105"/>
    </row>
    <row r="47" spans="1:18" x14ac:dyDescent="0.25">
      <c r="A47" s="1"/>
      <c r="B47" s="127"/>
      <c r="C47" s="136"/>
      <c r="D47" s="79" t="s">
        <v>23</v>
      </c>
      <c r="E47" s="106">
        <f>$A4*E$45</f>
        <v>100</v>
      </c>
      <c r="F47" s="1">
        <f>$A10*F$45</f>
        <v>13</v>
      </c>
      <c r="G47" s="124"/>
      <c r="H47" s="1" t="s">
        <v>152</v>
      </c>
      <c r="I47" s="105"/>
      <c r="J47" s="105"/>
    </row>
    <row r="48" spans="1:18" x14ac:dyDescent="0.25">
      <c r="A48" s="1"/>
      <c r="B48" s="127"/>
      <c r="C48" s="136"/>
      <c r="D48" s="76" t="s">
        <v>24</v>
      </c>
      <c r="E48" s="106">
        <f>$A5*E$45</f>
        <v>160</v>
      </c>
      <c r="F48" s="1">
        <f>$A11*F$45</f>
        <v>16</v>
      </c>
      <c r="G48" s="124"/>
      <c r="H48" s="1" t="s">
        <v>152</v>
      </c>
      <c r="I48" s="105"/>
      <c r="J48" s="105"/>
    </row>
    <row r="49" spans="1:18" x14ac:dyDescent="0.25">
      <c r="A49" s="1"/>
      <c r="B49" s="127"/>
      <c r="C49" s="136"/>
      <c r="D49" s="77" t="s">
        <v>25</v>
      </c>
      <c r="E49" s="106">
        <f>$A6*E$45</f>
        <v>1000</v>
      </c>
      <c r="F49" s="1">
        <f>$A12*F$45</f>
        <v>20</v>
      </c>
      <c r="G49" s="124"/>
      <c r="H49" s="1" t="s">
        <v>152</v>
      </c>
      <c r="I49" s="105"/>
      <c r="J49" s="105"/>
    </row>
    <row r="50" spans="1:18" s="3" customFormat="1" ht="16.5" thickBot="1" x14ac:dyDescent="0.3">
      <c r="A50" s="1"/>
      <c r="B50" s="128"/>
      <c r="C50" s="137"/>
      <c r="D50" s="78" t="s">
        <v>26</v>
      </c>
      <c r="E50" s="55">
        <f>$A7*E$45</f>
        <v>2000</v>
      </c>
      <c r="F50" s="2">
        <f>$A13*F$45</f>
        <v>25</v>
      </c>
      <c r="G50" s="125"/>
      <c r="H50" s="2" t="s">
        <v>152</v>
      </c>
      <c r="I50" s="11"/>
      <c r="J50" s="11"/>
      <c r="K50" s="2"/>
      <c r="L50" s="2"/>
      <c r="M50" s="2"/>
      <c r="N50" s="2"/>
      <c r="O50" s="2"/>
      <c r="P50" s="2"/>
      <c r="Q50" s="2"/>
      <c r="R50" s="2"/>
    </row>
    <row r="51" spans="1:18" ht="15.75" customHeight="1" x14ac:dyDescent="0.25">
      <c r="A51" s="1"/>
      <c r="B51" s="126">
        <v>8</v>
      </c>
      <c r="C51" s="135" t="s">
        <v>106</v>
      </c>
      <c r="D51" s="74" t="s">
        <v>21</v>
      </c>
      <c r="E51" s="1">
        <v>200</v>
      </c>
      <c r="F51" s="1">
        <v>10</v>
      </c>
      <c r="G51" s="123">
        <v>2.4</v>
      </c>
      <c r="H51" s="1" t="s">
        <v>152</v>
      </c>
      <c r="I51" s="105"/>
      <c r="J51" s="105"/>
    </row>
    <row r="52" spans="1:18" x14ac:dyDescent="0.25">
      <c r="A52" s="1"/>
      <c r="B52" s="127"/>
      <c r="C52" s="136"/>
      <c r="D52" s="75" t="s">
        <v>22</v>
      </c>
      <c r="E52" s="106">
        <f>$A3*E$51</f>
        <v>320</v>
      </c>
      <c r="F52" s="1">
        <f>$A9*F$51</f>
        <v>11</v>
      </c>
      <c r="G52" s="124"/>
      <c r="H52" s="1" t="s">
        <v>152</v>
      </c>
      <c r="I52" s="105"/>
      <c r="J52" s="105"/>
    </row>
    <row r="53" spans="1:18" x14ac:dyDescent="0.25">
      <c r="A53" s="1"/>
      <c r="B53" s="127"/>
      <c r="C53" s="136"/>
      <c r="D53" s="79" t="s">
        <v>23</v>
      </c>
      <c r="E53" s="106">
        <f>$A4*E$51</f>
        <v>500</v>
      </c>
      <c r="F53" s="1">
        <f>$A10*F$51</f>
        <v>13</v>
      </c>
      <c r="G53" s="124"/>
      <c r="H53" s="1" t="s">
        <v>152</v>
      </c>
      <c r="I53" s="105"/>
      <c r="J53" s="105"/>
    </row>
    <row r="54" spans="1:18" x14ac:dyDescent="0.25">
      <c r="A54" s="1"/>
      <c r="B54" s="127"/>
      <c r="C54" s="136"/>
      <c r="D54" s="76" t="s">
        <v>24</v>
      </c>
      <c r="E54" s="106">
        <f>$A5*E$51</f>
        <v>800</v>
      </c>
      <c r="F54" s="1">
        <f>$A11*F$51</f>
        <v>16</v>
      </c>
      <c r="G54" s="124"/>
      <c r="H54" s="1" t="s">
        <v>152</v>
      </c>
      <c r="I54" s="105"/>
      <c r="J54" s="105"/>
    </row>
    <row r="55" spans="1:18" x14ac:dyDescent="0.25">
      <c r="A55" s="1"/>
      <c r="B55" s="127"/>
      <c r="C55" s="136"/>
      <c r="D55" s="77" t="s">
        <v>25</v>
      </c>
      <c r="E55" s="106">
        <f>$A6*E$51</f>
        <v>5000</v>
      </c>
      <c r="F55" s="1">
        <f>$A12*F$51</f>
        <v>20</v>
      </c>
      <c r="G55" s="124"/>
      <c r="H55" s="1" t="s">
        <v>152</v>
      </c>
      <c r="I55" s="105"/>
      <c r="J55" s="105"/>
    </row>
    <row r="56" spans="1:18" s="3" customFormat="1" ht="16.5" thickBot="1" x14ac:dyDescent="0.3">
      <c r="A56" s="1"/>
      <c r="B56" s="128"/>
      <c r="C56" s="137"/>
      <c r="D56" s="78" t="s">
        <v>26</v>
      </c>
      <c r="E56" s="55">
        <f>$A7*E$51</f>
        <v>10000</v>
      </c>
      <c r="F56" s="2">
        <f>$A13*F$51</f>
        <v>25</v>
      </c>
      <c r="G56" s="125"/>
      <c r="H56" s="2" t="s">
        <v>152</v>
      </c>
      <c r="I56" s="11"/>
      <c r="J56" s="11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1"/>
      <c r="B57" s="126">
        <v>9</v>
      </c>
      <c r="C57" s="135" t="s">
        <v>107</v>
      </c>
      <c r="D57" s="74" t="s">
        <v>21</v>
      </c>
      <c r="E57" s="1">
        <v>300</v>
      </c>
      <c r="F57" s="1">
        <v>15</v>
      </c>
      <c r="G57" s="123">
        <v>0</v>
      </c>
      <c r="H57" s="1" t="s">
        <v>148</v>
      </c>
      <c r="I57" s="105"/>
      <c r="J57" s="105"/>
    </row>
    <row r="58" spans="1:18" x14ac:dyDescent="0.25">
      <c r="A58" s="1"/>
      <c r="B58" s="127"/>
      <c r="C58" s="136"/>
      <c r="D58" s="75" t="s">
        <v>22</v>
      </c>
      <c r="E58" s="106">
        <f>$A3*E$57</f>
        <v>480</v>
      </c>
      <c r="F58" s="1">
        <f>$A9*F$57</f>
        <v>16.5</v>
      </c>
      <c r="G58" s="124"/>
      <c r="H58" s="1" t="s">
        <v>148</v>
      </c>
      <c r="I58" s="105"/>
      <c r="J58" s="105"/>
    </row>
    <row r="59" spans="1:18" x14ac:dyDescent="0.25">
      <c r="A59" s="1"/>
      <c r="B59" s="127"/>
      <c r="C59" s="136"/>
      <c r="D59" s="79" t="s">
        <v>23</v>
      </c>
      <c r="E59" s="109">
        <f>$A4*E$57</f>
        <v>750</v>
      </c>
      <c r="F59" s="24">
        <f>$A10*F$57</f>
        <v>19.5</v>
      </c>
      <c r="G59" s="124"/>
      <c r="H59" s="1" t="s">
        <v>148</v>
      </c>
      <c r="I59" s="105" t="s">
        <v>28</v>
      </c>
      <c r="J59" s="105"/>
    </row>
    <row r="60" spans="1:18" x14ac:dyDescent="0.25">
      <c r="A60" s="1"/>
      <c r="B60" s="127"/>
      <c r="C60" s="136"/>
      <c r="D60" s="76" t="s">
        <v>24</v>
      </c>
      <c r="E60" s="109">
        <f>$A5*E$57</f>
        <v>1200</v>
      </c>
      <c r="F60" s="24">
        <f>$A11*F$57</f>
        <v>24</v>
      </c>
      <c r="G60" s="124"/>
      <c r="H60" s="1" t="s">
        <v>148</v>
      </c>
      <c r="I60" s="105" t="s">
        <v>28</v>
      </c>
      <c r="J60" s="105"/>
    </row>
    <row r="61" spans="1:18" x14ac:dyDescent="0.25">
      <c r="A61" s="1"/>
      <c r="B61" s="127"/>
      <c r="C61" s="136"/>
      <c r="D61" s="77" t="s">
        <v>25</v>
      </c>
      <c r="E61" s="109">
        <f>$A6*E$57</f>
        <v>7500</v>
      </c>
      <c r="F61" s="24">
        <f>$A12*F$57</f>
        <v>30</v>
      </c>
      <c r="G61" s="124"/>
      <c r="H61" s="1" t="s">
        <v>148</v>
      </c>
      <c r="I61" s="105" t="s">
        <v>28</v>
      </c>
      <c r="J61" s="105"/>
    </row>
    <row r="62" spans="1:18" s="3" customFormat="1" ht="16.5" thickBot="1" x14ac:dyDescent="0.3">
      <c r="A62" s="1"/>
      <c r="B62" s="128"/>
      <c r="C62" s="137"/>
      <c r="D62" s="78" t="s">
        <v>26</v>
      </c>
      <c r="E62" s="110">
        <f>$A7*E$57</f>
        <v>15000</v>
      </c>
      <c r="F62" s="111">
        <f>$A13*F$57</f>
        <v>37.5</v>
      </c>
      <c r="G62" s="125"/>
      <c r="H62" s="2" t="s">
        <v>148</v>
      </c>
      <c r="I62" s="11" t="s">
        <v>28</v>
      </c>
      <c r="J62" s="11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1"/>
      <c r="B63" s="126">
        <v>10</v>
      </c>
      <c r="C63" s="135" t="s">
        <v>48</v>
      </c>
      <c r="D63" s="74" t="s">
        <v>21</v>
      </c>
      <c r="E63" s="1">
        <v>40</v>
      </c>
      <c r="F63" s="1">
        <v>30</v>
      </c>
      <c r="G63" s="123">
        <v>2.4</v>
      </c>
      <c r="H63" s="1" t="s">
        <v>152</v>
      </c>
      <c r="I63" s="105"/>
      <c r="J63" s="105"/>
    </row>
    <row r="64" spans="1:18" x14ac:dyDescent="0.25">
      <c r="A64" s="1"/>
      <c r="B64" s="127"/>
      <c r="C64" s="136"/>
      <c r="D64" s="75" t="s">
        <v>22</v>
      </c>
      <c r="E64" s="106">
        <f>$A3*E$63</f>
        <v>64</v>
      </c>
      <c r="F64" s="1">
        <f>$A9*F$63</f>
        <v>33</v>
      </c>
      <c r="G64" s="124"/>
      <c r="H64" s="1" t="s">
        <v>152</v>
      </c>
      <c r="I64" s="105"/>
      <c r="J64" s="105"/>
    </row>
    <row r="65" spans="1:18" x14ac:dyDescent="0.25">
      <c r="A65" s="1"/>
      <c r="B65" s="127"/>
      <c r="C65" s="136"/>
      <c r="D65" s="79" t="s">
        <v>23</v>
      </c>
      <c r="E65" s="106">
        <f>$A4*E$63</f>
        <v>100</v>
      </c>
      <c r="F65" s="1">
        <f>$A10*F$63</f>
        <v>39</v>
      </c>
      <c r="G65" s="124"/>
      <c r="H65" s="1" t="s">
        <v>152</v>
      </c>
      <c r="I65" s="105"/>
      <c r="J65" s="105"/>
    </row>
    <row r="66" spans="1:18" x14ac:dyDescent="0.25">
      <c r="A66" s="1"/>
      <c r="B66" s="127"/>
      <c r="C66" s="136"/>
      <c r="D66" s="76" t="s">
        <v>24</v>
      </c>
      <c r="E66" s="106">
        <f>$A5*E$63</f>
        <v>160</v>
      </c>
      <c r="F66" s="1">
        <f>$A11*F$63</f>
        <v>48</v>
      </c>
      <c r="G66" s="124"/>
      <c r="H66" s="1" t="s">
        <v>152</v>
      </c>
      <c r="I66" s="105"/>
      <c r="J66" s="105"/>
    </row>
    <row r="67" spans="1:18" x14ac:dyDescent="0.25">
      <c r="A67" s="1"/>
      <c r="B67" s="127"/>
      <c r="C67" s="136"/>
      <c r="D67" s="77" t="s">
        <v>25</v>
      </c>
      <c r="E67" s="106">
        <f>$A6*E$63</f>
        <v>1000</v>
      </c>
      <c r="F67" s="1">
        <f>$A12*F$63</f>
        <v>60</v>
      </c>
      <c r="G67" s="124"/>
      <c r="H67" s="1" t="s">
        <v>152</v>
      </c>
      <c r="I67" s="105"/>
      <c r="J67" s="105"/>
    </row>
    <row r="68" spans="1:18" s="3" customFormat="1" ht="16.5" thickBot="1" x14ac:dyDescent="0.3">
      <c r="A68" s="1"/>
      <c r="B68" s="128"/>
      <c r="C68" s="137"/>
      <c r="D68" s="78" t="s">
        <v>26</v>
      </c>
      <c r="E68" s="55">
        <f>$A7*E$63</f>
        <v>2000</v>
      </c>
      <c r="F68" s="2">
        <f>$A13*F$63</f>
        <v>75</v>
      </c>
      <c r="G68" s="125"/>
      <c r="H68" s="2" t="s">
        <v>152</v>
      </c>
      <c r="I68" s="11"/>
      <c r="J68" s="11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 s="1"/>
      <c r="B69" s="126">
        <v>11</v>
      </c>
      <c r="C69" s="135" t="s">
        <v>108</v>
      </c>
      <c r="D69" s="74" t="s">
        <v>21</v>
      </c>
      <c r="E69" s="1">
        <v>40</v>
      </c>
      <c r="F69" s="1">
        <v>50</v>
      </c>
      <c r="G69" s="123">
        <v>2.4</v>
      </c>
      <c r="H69" s="1" t="s">
        <v>152</v>
      </c>
      <c r="I69" s="105"/>
      <c r="J69" s="105">
        <v>10</v>
      </c>
      <c r="K69" s="1">
        <v>10</v>
      </c>
    </row>
    <row r="70" spans="1:18" x14ac:dyDescent="0.25">
      <c r="A70" s="1"/>
      <c r="B70" s="127"/>
      <c r="C70" s="136"/>
      <c r="D70" s="75" t="s">
        <v>22</v>
      </c>
      <c r="E70" s="106">
        <f>$A3*E$69</f>
        <v>64</v>
      </c>
      <c r="F70" s="1">
        <f>$A9*F$69</f>
        <v>55.000000000000007</v>
      </c>
      <c r="G70" s="124"/>
      <c r="H70" s="1" t="s">
        <v>152</v>
      </c>
      <c r="I70" s="105"/>
      <c r="J70" s="105">
        <f>$A3*J$69</f>
        <v>16</v>
      </c>
      <c r="K70" s="1">
        <f>$A9*K$69</f>
        <v>11</v>
      </c>
    </row>
    <row r="71" spans="1:18" x14ac:dyDescent="0.25">
      <c r="A71" s="1"/>
      <c r="B71" s="127"/>
      <c r="C71" s="136"/>
      <c r="D71" s="79" t="s">
        <v>23</v>
      </c>
      <c r="E71" s="106">
        <f>$A4*E$69</f>
        <v>100</v>
      </c>
      <c r="F71" s="1">
        <f>$A10*F$69</f>
        <v>65</v>
      </c>
      <c r="G71" s="124"/>
      <c r="H71" s="1" t="s">
        <v>152</v>
      </c>
      <c r="I71" s="105"/>
      <c r="J71" s="105">
        <f>$A4*J$69</f>
        <v>25</v>
      </c>
      <c r="K71" s="1">
        <f>$A10*K$69</f>
        <v>13</v>
      </c>
    </row>
    <row r="72" spans="1:18" x14ac:dyDescent="0.25">
      <c r="A72" s="1"/>
      <c r="B72" s="127"/>
      <c r="C72" s="136"/>
      <c r="D72" s="76" t="s">
        <v>24</v>
      </c>
      <c r="E72" s="106">
        <f>$A5*E$69</f>
        <v>160</v>
      </c>
      <c r="F72" s="1">
        <f>$A11*F$69</f>
        <v>80</v>
      </c>
      <c r="G72" s="124"/>
      <c r="H72" s="1" t="s">
        <v>152</v>
      </c>
      <c r="I72" s="105"/>
      <c r="J72" s="105">
        <f>$A5*J$69</f>
        <v>40</v>
      </c>
      <c r="K72" s="1">
        <f>$A11*K$69</f>
        <v>16</v>
      </c>
    </row>
    <row r="73" spans="1:18" x14ac:dyDescent="0.25">
      <c r="A73" s="1"/>
      <c r="B73" s="127"/>
      <c r="C73" s="136"/>
      <c r="D73" s="77" t="s">
        <v>25</v>
      </c>
      <c r="E73" s="106">
        <f>$A6*E$69</f>
        <v>1000</v>
      </c>
      <c r="F73" s="1">
        <f>$A12*F$69</f>
        <v>100</v>
      </c>
      <c r="G73" s="124"/>
      <c r="H73" s="1" t="s">
        <v>152</v>
      </c>
      <c r="I73" s="105"/>
      <c r="J73" s="105">
        <f>$A6*J$69</f>
        <v>250</v>
      </c>
      <c r="K73" s="1">
        <f>$A12*K$69</f>
        <v>20</v>
      </c>
    </row>
    <row r="74" spans="1:18" s="3" customFormat="1" ht="16.5" thickBot="1" x14ac:dyDescent="0.3">
      <c r="A74" s="1"/>
      <c r="B74" s="128"/>
      <c r="C74" s="137"/>
      <c r="D74" s="78" t="s">
        <v>26</v>
      </c>
      <c r="E74" s="55">
        <f>$A7*E$69</f>
        <v>2000</v>
      </c>
      <c r="F74" s="2">
        <f>$A13*F$69</f>
        <v>125</v>
      </c>
      <c r="G74" s="125"/>
      <c r="H74" s="2" t="s">
        <v>152</v>
      </c>
      <c r="I74" s="11"/>
      <c r="J74" s="11">
        <f>$A7*J$69</f>
        <v>500</v>
      </c>
      <c r="K74" s="2">
        <f>$A13*K$69</f>
        <v>25</v>
      </c>
      <c r="L74" s="2"/>
      <c r="M74" s="2"/>
      <c r="N74" s="2"/>
      <c r="O74" s="2"/>
      <c r="P74" s="2"/>
      <c r="Q74" s="2"/>
      <c r="R74" s="2"/>
    </row>
    <row r="75" spans="1:18" ht="15.75" customHeight="1" x14ac:dyDescent="0.25">
      <c r="A75" s="1"/>
      <c r="B75" s="126">
        <v>12</v>
      </c>
      <c r="C75" s="135" t="s">
        <v>125</v>
      </c>
      <c r="D75" s="74" t="s">
        <v>21</v>
      </c>
      <c r="E75" s="1">
        <v>50</v>
      </c>
      <c r="F75" s="1">
        <v>10</v>
      </c>
      <c r="G75" s="123">
        <v>2.4</v>
      </c>
      <c r="H75" s="1" t="s">
        <v>148</v>
      </c>
      <c r="I75" s="105"/>
      <c r="J75" s="105"/>
    </row>
    <row r="76" spans="1:18" x14ac:dyDescent="0.25">
      <c r="A76" s="1"/>
      <c r="B76" s="127"/>
      <c r="C76" s="136"/>
      <c r="D76" s="75" t="s">
        <v>22</v>
      </c>
      <c r="E76" s="106">
        <f>$A3*E$75</f>
        <v>80</v>
      </c>
      <c r="F76" s="1">
        <f>$A9*F$75</f>
        <v>11</v>
      </c>
      <c r="G76" s="124"/>
      <c r="H76" s="1" t="s">
        <v>148</v>
      </c>
      <c r="I76" s="105"/>
      <c r="J76" s="105"/>
    </row>
    <row r="77" spans="1:18" x14ac:dyDescent="0.25">
      <c r="A77" s="1"/>
      <c r="B77" s="127"/>
      <c r="C77" s="136"/>
      <c r="D77" s="79" t="s">
        <v>23</v>
      </c>
      <c r="E77" s="106">
        <f>$A4*E$75</f>
        <v>125</v>
      </c>
      <c r="F77" s="1">
        <f>$A10*F$75</f>
        <v>13</v>
      </c>
      <c r="G77" s="124"/>
      <c r="H77" s="1" t="s">
        <v>148</v>
      </c>
      <c r="I77" s="105"/>
      <c r="J77" s="105"/>
    </row>
    <row r="78" spans="1:18" x14ac:dyDescent="0.25">
      <c r="A78" s="1"/>
      <c r="B78" s="127"/>
      <c r="C78" s="136"/>
      <c r="D78" s="76" t="s">
        <v>24</v>
      </c>
      <c r="E78" s="106">
        <f>$A5*E$75</f>
        <v>200</v>
      </c>
      <c r="F78" s="1">
        <f>$A11*F$75</f>
        <v>16</v>
      </c>
      <c r="G78" s="124"/>
      <c r="H78" s="1" t="s">
        <v>151</v>
      </c>
      <c r="I78" s="105"/>
      <c r="J78" s="105"/>
    </row>
    <row r="79" spans="1:18" x14ac:dyDescent="0.25">
      <c r="A79" s="1"/>
      <c r="B79" s="127"/>
      <c r="C79" s="136"/>
      <c r="D79" s="77" t="s">
        <v>25</v>
      </c>
      <c r="E79" s="106">
        <f>$A6*E$75</f>
        <v>1250</v>
      </c>
      <c r="F79" s="1">
        <f>$A12*F$75</f>
        <v>20</v>
      </c>
      <c r="G79" s="124"/>
      <c r="H79" s="1" t="s">
        <v>151</v>
      </c>
      <c r="I79" s="105"/>
      <c r="J79" s="105"/>
    </row>
    <row r="80" spans="1:18" s="3" customFormat="1" ht="16.5" thickBot="1" x14ac:dyDescent="0.3">
      <c r="A80" s="1"/>
      <c r="B80" s="128"/>
      <c r="C80" s="137"/>
      <c r="D80" s="78" t="s">
        <v>26</v>
      </c>
      <c r="E80" s="55">
        <f>$A7*E$75</f>
        <v>2500</v>
      </c>
      <c r="F80" s="2">
        <f>$A13*F$75</f>
        <v>25</v>
      </c>
      <c r="G80" s="125"/>
      <c r="H80" s="2" t="s">
        <v>151</v>
      </c>
      <c r="I80" s="11"/>
      <c r="J80" s="11"/>
      <c r="K80" s="2"/>
      <c r="L80" s="2"/>
      <c r="M80" s="2"/>
      <c r="N80" s="2"/>
      <c r="O80" s="2"/>
      <c r="P80" s="2"/>
      <c r="Q80" s="2"/>
      <c r="R80" s="2"/>
    </row>
    <row r="81" spans="1:18" ht="15.75" customHeight="1" x14ac:dyDescent="0.25">
      <c r="A81" s="1"/>
      <c r="B81" s="126">
        <v>13</v>
      </c>
      <c r="C81" s="135" t="s">
        <v>126</v>
      </c>
      <c r="D81" s="74" t="s">
        <v>21</v>
      </c>
      <c r="E81" s="1">
        <v>50</v>
      </c>
      <c r="F81" s="1">
        <v>10</v>
      </c>
      <c r="G81" s="123">
        <v>2.4</v>
      </c>
      <c r="H81" s="1" t="s">
        <v>148</v>
      </c>
      <c r="I81" s="105"/>
      <c r="J81" s="105"/>
    </row>
    <row r="82" spans="1:18" x14ac:dyDescent="0.25">
      <c r="A82" s="1"/>
      <c r="B82" s="127"/>
      <c r="C82" s="136"/>
      <c r="D82" s="75" t="s">
        <v>22</v>
      </c>
      <c r="E82" s="106">
        <f>$A3*E$81</f>
        <v>80</v>
      </c>
      <c r="F82" s="1">
        <f>$A9*F$81</f>
        <v>11</v>
      </c>
      <c r="G82" s="124"/>
      <c r="H82" s="1" t="s">
        <v>148</v>
      </c>
      <c r="I82" s="105"/>
      <c r="J82" s="105"/>
    </row>
    <row r="83" spans="1:18" x14ac:dyDescent="0.25">
      <c r="A83" s="1"/>
      <c r="B83" s="127"/>
      <c r="C83" s="136"/>
      <c r="D83" s="79" t="s">
        <v>23</v>
      </c>
      <c r="E83" s="106">
        <f>$A4*E$81</f>
        <v>125</v>
      </c>
      <c r="F83" s="1">
        <f>$A10*F$81</f>
        <v>13</v>
      </c>
      <c r="G83" s="124"/>
      <c r="H83" s="1" t="s">
        <v>148</v>
      </c>
      <c r="I83" s="105"/>
      <c r="J83" s="105"/>
    </row>
    <row r="84" spans="1:18" x14ac:dyDescent="0.25">
      <c r="A84" s="1"/>
      <c r="B84" s="127"/>
      <c r="C84" s="136"/>
      <c r="D84" s="76" t="s">
        <v>24</v>
      </c>
      <c r="E84" s="106">
        <f>$A5*E$81</f>
        <v>200</v>
      </c>
      <c r="F84" s="1">
        <f>$A11*F$81</f>
        <v>16</v>
      </c>
      <c r="G84" s="124"/>
      <c r="H84" s="1" t="s">
        <v>151</v>
      </c>
      <c r="I84" s="105"/>
      <c r="J84" s="105"/>
    </row>
    <row r="85" spans="1:18" x14ac:dyDescent="0.25">
      <c r="A85" s="1"/>
      <c r="B85" s="127"/>
      <c r="C85" s="136"/>
      <c r="D85" s="77" t="s">
        <v>25</v>
      </c>
      <c r="E85" s="106">
        <f>$A6*E$81</f>
        <v>1250</v>
      </c>
      <c r="F85" s="1">
        <f>$A12*F$81</f>
        <v>20</v>
      </c>
      <c r="G85" s="124"/>
      <c r="H85" s="1" t="s">
        <v>151</v>
      </c>
      <c r="I85" s="105"/>
      <c r="J85" s="105"/>
    </row>
    <row r="86" spans="1:18" s="3" customFormat="1" ht="16.5" thickBot="1" x14ac:dyDescent="0.3">
      <c r="A86" s="1"/>
      <c r="B86" s="128"/>
      <c r="C86" s="137"/>
      <c r="D86" s="78" t="s">
        <v>26</v>
      </c>
      <c r="E86" s="55">
        <f>$A7*E$81</f>
        <v>2500</v>
      </c>
      <c r="F86" s="2">
        <f>$A13*F$81</f>
        <v>25</v>
      </c>
      <c r="G86" s="125"/>
      <c r="H86" s="2" t="s">
        <v>151</v>
      </c>
      <c r="I86" s="11"/>
      <c r="J86" s="11"/>
      <c r="K86" s="2"/>
      <c r="L86" s="2"/>
      <c r="M86" s="2"/>
      <c r="N86" s="2"/>
      <c r="O86" s="2"/>
      <c r="P86" s="2"/>
      <c r="Q86" s="2"/>
      <c r="R86" s="2"/>
    </row>
    <row r="87" spans="1:18" ht="15.75" customHeight="1" x14ac:dyDescent="0.25">
      <c r="A87" s="1"/>
      <c r="B87" s="126">
        <v>14</v>
      </c>
      <c r="C87" s="135" t="s">
        <v>127</v>
      </c>
      <c r="D87" s="74" t="s">
        <v>21</v>
      </c>
      <c r="E87" s="1">
        <v>50</v>
      </c>
      <c r="F87" s="1">
        <v>10</v>
      </c>
      <c r="G87" s="123">
        <v>2.4</v>
      </c>
      <c r="H87" s="1" t="s">
        <v>152</v>
      </c>
      <c r="I87" s="105"/>
      <c r="J87" s="105"/>
    </row>
    <row r="88" spans="1:18" x14ac:dyDescent="0.25">
      <c r="A88" s="1"/>
      <c r="B88" s="127"/>
      <c r="C88" s="136"/>
      <c r="D88" s="75" t="s">
        <v>22</v>
      </c>
      <c r="E88" s="106">
        <f>$A3*E$87</f>
        <v>80</v>
      </c>
      <c r="F88" s="1">
        <f>$A9*F$87</f>
        <v>11</v>
      </c>
      <c r="G88" s="124"/>
      <c r="H88" s="1" t="s">
        <v>152</v>
      </c>
      <c r="I88" s="105"/>
      <c r="J88" s="105"/>
    </row>
    <row r="89" spans="1:18" x14ac:dyDescent="0.25">
      <c r="A89" s="1"/>
      <c r="B89" s="127"/>
      <c r="C89" s="136"/>
      <c r="D89" s="79" t="s">
        <v>23</v>
      </c>
      <c r="E89" s="106">
        <f>$A4*E$87</f>
        <v>125</v>
      </c>
      <c r="F89" s="1">
        <f>$A10*F$87</f>
        <v>13</v>
      </c>
      <c r="G89" s="124"/>
      <c r="H89" s="1" t="s">
        <v>152</v>
      </c>
      <c r="I89" s="105"/>
      <c r="J89" s="105"/>
    </row>
    <row r="90" spans="1:18" x14ac:dyDescent="0.25">
      <c r="A90" s="1"/>
      <c r="B90" s="127"/>
      <c r="C90" s="136"/>
      <c r="D90" s="76" t="s">
        <v>24</v>
      </c>
      <c r="E90" s="106">
        <f>$A5*E$87</f>
        <v>200</v>
      </c>
      <c r="F90" s="1">
        <f>$A11*F$87</f>
        <v>16</v>
      </c>
      <c r="G90" s="124"/>
      <c r="H90" s="1" t="s">
        <v>152</v>
      </c>
      <c r="I90" s="105"/>
      <c r="J90" s="105"/>
    </row>
    <row r="91" spans="1:18" x14ac:dyDescent="0.25">
      <c r="A91" s="1"/>
      <c r="B91" s="127"/>
      <c r="C91" s="136"/>
      <c r="D91" s="77" t="s">
        <v>25</v>
      </c>
      <c r="E91" s="106">
        <f>$A6*E$87</f>
        <v>1250</v>
      </c>
      <c r="F91" s="1">
        <f>$A12*F$87</f>
        <v>20</v>
      </c>
      <c r="G91" s="124"/>
      <c r="H91" s="1" t="s">
        <v>152</v>
      </c>
      <c r="I91" s="105"/>
      <c r="J91" s="105"/>
    </row>
    <row r="92" spans="1:18" s="3" customFormat="1" ht="16.5" thickBot="1" x14ac:dyDescent="0.3">
      <c r="A92" s="1"/>
      <c r="B92" s="128"/>
      <c r="C92" s="137"/>
      <c r="D92" s="78" t="s">
        <v>26</v>
      </c>
      <c r="E92" s="55">
        <f>$A7*E$87</f>
        <v>2500</v>
      </c>
      <c r="F92" s="2">
        <f>$A13*F$87</f>
        <v>25</v>
      </c>
      <c r="G92" s="125"/>
      <c r="H92" s="2" t="s">
        <v>152</v>
      </c>
      <c r="I92" s="11"/>
      <c r="J92" s="11"/>
      <c r="K92" s="2"/>
      <c r="L92" s="2"/>
      <c r="M92" s="2"/>
      <c r="N92" s="2"/>
      <c r="O92" s="2"/>
      <c r="P92" s="2"/>
      <c r="Q92" s="2"/>
      <c r="R92" s="2"/>
    </row>
    <row r="93" spans="1:18" ht="15.75" customHeight="1" x14ac:dyDescent="0.25">
      <c r="A93" s="1"/>
      <c r="B93" s="126">
        <v>15</v>
      </c>
      <c r="C93" s="135" t="s">
        <v>128</v>
      </c>
      <c r="D93" s="74" t="s">
        <v>21</v>
      </c>
      <c r="E93" s="1">
        <v>50</v>
      </c>
      <c r="F93" s="1">
        <v>10</v>
      </c>
      <c r="G93" s="123">
        <v>2.4</v>
      </c>
      <c r="H93" s="1" t="s">
        <v>152</v>
      </c>
      <c r="I93" s="105"/>
      <c r="J93" s="105"/>
    </row>
    <row r="94" spans="1:18" x14ac:dyDescent="0.25">
      <c r="A94" s="1"/>
      <c r="B94" s="127"/>
      <c r="C94" s="136"/>
      <c r="D94" s="75" t="s">
        <v>22</v>
      </c>
      <c r="E94" s="106">
        <f>$A3*E$93</f>
        <v>80</v>
      </c>
      <c r="F94" s="1">
        <f>$A9*F$93</f>
        <v>11</v>
      </c>
      <c r="G94" s="124"/>
      <c r="H94" s="1" t="s">
        <v>152</v>
      </c>
      <c r="I94" s="105"/>
      <c r="J94" s="105"/>
    </row>
    <row r="95" spans="1:18" x14ac:dyDescent="0.25">
      <c r="A95" s="1"/>
      <c r="B95" s="127"/>
      <c r="C95" s="136"/>
      <c r="D95" s="79" t="s">
        <v>23</v>
      </c>
      <c r="E95" s="106">
        <f>$A4*E$93</f>
        <v>125</v>
      </c>
      <c r="F95" s="1">
        <f>$A10*F$93</f>
        <v>13</v>
      </c>
      <c r="G95" s="124"/>
      <c r="H95" s="1" t="s">
        <v>152</v>
      </c>
      <c r="I95" s="105"/>
      <c r="J95" s="105"/>
    </row>
    <row r="96" spans="1:18" x14ac:dyDescent="0.25">
      <c r="A96" s="1"/>
      <c r="B96" s="127"/>
      <c r="C96" s="136"/>
      <c r="D96" s="76" t="s">
        <v>24</v>
      </c>
      <c r="E96" s="106">
        <f>$A5*E$93</f>
        <v>200</v>
      </c>
      <c r="F96" s="1">
        <f>$A11*F$93</f>
        <v>16</v>
      </c>
      <c r="G96" s="124"/>
      <c r="H96" s="1" t="s">
        <v>152</v>
      </c>
      <c r="I96" s="105"/>
      <c r="J96" s="105"/>
    </row>
    <row r="97" spans="1:18" x14ac:dyDescent="0.25">
      <c r="A97" s="1"/>
      <c r="B97" s="127"/>
      <c r="C97" s="136"/>
      <c r="D97" s="77" t="s">
        <v>25</v>
      </c>
      <c r="E97" s="106">
        <f>$A6*E$93</f>
        <v>1250</v>
      </c>
      <c r="F97" s="1">
        <f>$A12*F$93</f>
        <v>20</v>
      </c>
      <c r="G97" s="124"/>
      <c r="H97" s="1" t="s">
        <v>152</v>
      </c>
      <c r="I97" s="105"/>
      <c r="J97" s="105"/>
    </row>
    <row r="98" spans="1:18" s="3" customFormat="1" ht="16.5" thickBot="1" x14ac:dyDescent="0.3">
      <c r="A98" s="1"/>
      <c r="B98" s="128"/>
      <c r="C98" s="137"/>
      <c r="D98" s="78" t="s">
        <v>26</v>
      </c>
      <c r="E98" s="55">
        <f>$A7*E$93</f>
        <v>2500</v>
      </c>
      <c r="F98" s="2">
        <f>$A13*F$93</f>
        <v>25</v>
      </c>
      <c r="G98" s="125"/>
      <c r="H98" s="2" t="s">
        <v>152</v>
      </c>
      <c r="I98" s="11"/>
      <c r="J98" s="11"/>
      <c r="K98" s="2"/>
      <c r="L98" s="2"/>
      <c r="M98" s="2"/>
      <c r="N98" s="2"/>
      <c r="O98" s="2"/>
      <c r="P98" s="2"/>
      <c r="Q98" s="2"/>
      <c r="R98" s="2"/>
    </row>
    <row r="99" spans="1:18" ht="15.75" customHeight="1" x14ac:dyDescent="0.25">
      <c r="A99" s="1"/>
      <c r="B99" s="126">
        <v>16</v>
      </c>
      <c r="C99" s="135" t="s">
        <v>129</v>
      </c>
      <c r="D99" s="74" t="s">
        <v>21</v>
      </c>
      <c r="E99" s="1">
        <v>50</v>
      </c>
      <c r="F99" s="1">
        <v>10</v>
      </c>
      <c r="G99" s="123" t="s">
        <v>153</v>
      </c>
      <c r="H99" s="1" t="s">
        <v>148</v>
      </c>
      <c r="I99" s="105"/>
      <c r="J99" s="105"/>
    </row>
    <row r="100" spans="1:18" x14ac:dyDescent="0.25">
      <c r="A100" s="1"/>
      <c r="B100" s="127"/>
      <c r="C100" s="136"/>
      <c r="D100" s="75" t="s">
        <v>22</v>
      </c>
      <c r="E100" s="106">
        <f>$A3*E$99</f>
        <v>80</v>
      </c>
      <c r="F100" s="1">
        <f>$A9*F$99</f>
        <v>11</v>
      </c>
      <c r="G100" s="124"/>
      <c r="H100" s="1" t="s">
        <v>148</v>
      </c>
      <c r="I100" s="105"/>
      <c r="J100" s="105"/>
    </row>
    <row r="101" spans="1:18" x14ac:dyDescent="0.25">
      <c r="A101" s="1"/>
      <c r="B101" s="127"/>
      <c r="C101" s="136"/>
      <c r="D101" s="79" t="s">
        <v>23</v>
      </c>
      <c r="E101" s="106">
        <f>$A4*E$99</f>
        <v>125</v>
      </c>
      <c r="F101" s="1">
        <f>$A10*F$99</f>
        <v>13</v>
      </c>
      <c r="G101" s="124"/>
      <c r="H101" s="1" t="s">
        <v>148</v>
      </c>
      <c r="I101" s="105"/>
      <c r="J101" s="105"/>
    </row>
    <row r="102" spans="1:18" x14ac:dyDescent="0.25">
      <c r="A102" s="1"/>
      <c r="B102" s="127"/>
      <c r="C102" s="136"/>
      <c r="D102" s="76" t="s">
        <v>24</v>
      </c>
      <c r="E102" s="106">
        <f>$A5*E$99</f>
        <v>200</v>
      </c>
      <c r="F102" s="1">
        <f>$A11*F$99</f>
        <v>16</v>
      </c>
      <c r="G102" s="124"/>
      <c r="H102" s="1" t="s">
        <v>148</v>
      </c>
      <c r="I102" s="105"/>
      <c r="J102" s="105"/>
    </row>
    <row r="103" spans="1:18" x14ac:dyDescent="0.25">
      <c r="A103" s="1"/>
      <c r="B103" s="127"/>
      <c r="C103" s="136"/>
      <c r="D103" s="77" t="s">
        <v>25</v>
      </c>
      <c r="E103" s="106">
        <f>$A6*E$99</f>
        <v>1250</v>
      </c>
      <c r="F103" s="1">
        <f>$A12*F$99</f>
        <v>20</v>
      </c>
      <c r="G103" s="124"/>
      <c r="H103" s="1" t="s">
        <v>148</v>
      </c>
      <c r="I103" s="105"/>
      <c r="J103" s="105"/>
    </row>
    <row r="104" spans="1:18" s="3" customFormat="1" ht="16.5" thickBot="1" x14ac:dyDescent="0.3">
      <c r="A104" s="1"/>
      <c r="B104" s="128"/>
      <c r="C104" s="137"/>
      <c r="D104" s="78" t="s">
        <v>26</v>
      </c>
      <c r="E104" s="55">
        <f>$A7*E$99</f>
        <v>2500</v>
      </c>
      <c r="F104" s="2">
        <f>$A13*F$99</f>
        <v>25</v>
      </c>
      <c r="G104" s="125"/>
      <c r="H104" s="2" t="s">
        <v>148</v>
      </c>
      <c r="I104" s="11"/>
      <c r="J104" s="11"/>
      <c r="K104" s="2"/>
      <c r="L104" s="2"/>
      <c r="M104" s="2"/>
      <c r="N104" s="2"/>
      <c r="O104" s="2"/>
      <c r="P104" s="2"/>
      <c r="Q104" s="2"/>
      <c r="R104" s="2"/>
    </row>
    <row r="105" spans="1:18" ht="15.75" customHeight="1" x14ac:dyDescent="0.25">
      <c r="A105" s="1"/>
      <c r="B105" s="126">
        <v>17</v>
      </c>
      <c r="C105" s="135" t="s">
        <v>130</v>
      </c>
      <c r="D105" s="74" t="s">
        <v>21</v>
      </c>
      <c r="E105" s="1">
        <v>50</v>
      </c>
      <c r="F105" s="1">
        <v>10</v>
      </c>
      <c r="G105" s="123" t="s">
        <v>153</v>
      </c>
      <c r="H105" s="1" t="s">
        <v>148</v>
      </c>
      <c r="I105" s="105"/>
      <c r="J105" s="105"/>
    </row>
    <row r="106" spans="1:18" x14ac:dyDescent="0.25">
      <c r="A106" s="1"/>
      <c r="B106" s="127"/>
      <c r="C106" s="136"/>
      <c r="D106" s="75" t="s">
        <v>22</v>
      </c>
      <c r="E106" s="106">
        <f>$A3*E$105</f>
        <v>80</v>
      </c>
      <c r="F106" s="1">
        <f>$A9*F$105</f>
        <v>11</v>
      </c>
      <c r="G106" s="124"/>
      <c r="H106" s="1" t="s">
        <v>148</v>
      </c>
      <c r="I106" s="105"/>
      <c r="J106" s="105"/>
    </row>
    <row r="107" spans="1:18" x14ac:dyDescent="0.25">
      <c r="A107" s="1"/>
      <c r="B107" s="127"/>
      <c r="C107" s="136"/>
      <c r="D107" s="79" t="s">
        <v>23</v>
      </c>
      <c r="E107" s="106">
        <f>$A4*E$105</f>
        <v>125</v>
      </c>
      <c r="F107" s="1">
        <f>$A10*F$105</f>
        <v>13</v>
      </c>
      <c r="G107" s="124"/>
      <c r="H107" s="1" t="s">
        <v>148</v>
      </c>
      <c r="I107" s="105"/>
      <c r="J107" s="105"/>
    </row>
    <row r="108" spans="1:18" x14ac:dyDescent="0.25">
      <c r="A108" s="1"/>
      <c r="B108" s="127"/>
      <c r="C108" s="136"/>
      <c r="D108" s="76" t="s">
        <v>24</v>
      </c>
      <c r="E108" s="106">
        <f>$A5*E$105</f>
        <v>200</v>
      </c>
      <c r="F108" s="1">
        <f>$A11*F$105</f>
        <v>16</v>
      </c>
      <c r="G108" s="124"/>
      <c r="H108" s="1" t="s">
        <v>148</v>
      </c>
      <c r="I108" s="105"/>
      <c r="J108" s="105"/>
    </row>
    <row r="109" spans="1:18" x14ac:dyDescent="0.25">
      <c r="A109" s="1"/>
      <c r="B109" s="127"/>
      <c r="C109" s="136"/>
      <c r="D109" s="77" t="s">
        <v>25</v>
      </c>
      <c r="E109" s="106">
        <f>$A6*E$105</f>
        <v>1250</v>
      </c>
      <c r="F109" s="1">
        <f>$A12*F$105</f>
        <v>20</v>
      </c>
      <c r="G109" s="124"/>
      <c r="H109" s="1" t="s">
        <v>148</v>
      </c>
      <c r="I109" s="105"/>
      <c r="J109" s="105"/>
    </row>
    <row r="110" spans="1:18" s="3" customFormat="1" ht="16.5" thickBot="1" x14ac:dyDescent="0.3">
      <c r="A110" s="1"/>
      <c r="B110" s="128"/>
      <c r="C110" s="137"/>
      <c r="D110" s="78" t="s">
        <v>26</v>
      </c>
      <c r="E110" s="55">
        <f>$A7*E$105</f>
        <v>2500</v>
      </c>
      <c r="F110" s="2">
        <f>$A13*F$105</f>
        <v>25</v>
      </c>
      <c r="G110" s="125"/>
      <c r="H110" s="2" t="s">
        <v>148</v>
      </c>
      <c r="I110" s="11"/>
      <c r="J110" s="11"/>
      <c r="K110" s="2"/>
      <c r="L110" s="2"/>
      <c r="M110" s="2"/>
      <c r="N110" s="2"/>
      <c r="O110" s="2"/>
      <c r="P110" s="2"/>
      <c r="Q110" s="2"/>
      <c r="R110" s="2"/>
    </row>
    <row r="111" spans="1:18" x14ac:dyDescent="0.25">
      <c r="A111" s="1"/>
      <c r="B111" s="126">
        <v>18</v>
      </c>
      <c r="C111" s="135" t="s">
        <v>109</v>
      </c>
      <c r="D111" s="44" t="s">
        <v>21</v>
      </c>
      <c r="E111" s="24">
        <v>15</v>
      </c>
      <c r="F111" s="24">
        <v>10</v>
      </c>
      <c r="G111" s="129" t="s">
        <v>153</v>
      </c>
      <c r="H111" s="24" t="s">
        <v>148</v>
      </c>
      <c r="I111" s="31"/>
      <c r="J111" s="31"/>
      <c r="K111" s="24"/>
      <c r="L111" s="24"/>
      <c r="M111" s="24"/>
      <c r="N111" s="24"/>
      <c r="O111" s="24"/>
      <c r="P111" s="24"/>
    </row>
    <row r="112" spans="1:18" x14ac:dyDescent="0.25">
      <c r="A112" s="1"/>
      <c r="B112" s="127"/>
      <c r="C112" s="136"/>
      <c r="D112" s="43" t="s">
        <v>22</v>
      </c>
      <c r="E112" s="109">
        <f>$A3*E$111</f>
        <v>24</v>
      </c>
      <c r="F112" s="24">
        <f>$A9*F$111</f>
        <v>11</v>
      </c>
      <c r="G112" s="130"/>
      <c r="H112" s="24" t="s">
        <v>148</v>
      </c>
      <c r="I112" s="31"/>
      <c r="J112" s="31"/>
      <c r="K112" s="24"/>
      <c r="L112" s="24"/>
      <c r="M112" s="24"/>
      <c r="N112" s="24"/>
      <c r="O112" s="24"/>
      <c r="P112" s="24"/>
    </row>
    <row r="113" spans="1:18" x14ac:dyDescent="0.25">
      <c r="A113" s="1"/>
      <c r="B113" s="127"/>
      <c r="C113" s="136"/>
      <c r="D113" s="43" t="s">
        <v>23</v>
      </c>
      <c r="E113" s="109">
        <f>$A4*E$111</f>
        <v>37.5</v>
      </c>
      <c r="F113" s="24">
        <f>$A10*F$111</f>
        <v>13</v>
      </c>
      <c r="G113" s="130"/>
      <c r="H113" s="24" t="s">
        <v>148</v>
      </c>
      <c r="I113" s="31"/>
      <c r="J113" s="31"/>
      <c r="K113" s="24"/>
      <c r="L113" s="24"/>
      <c r="M113" s="24"/>
      <c r="N113" s="24"/>
      <c r="O113" s="24"/>
      <c r="P113" s="24"/>
    </row>
    <row r="114" spans="1:18" x14ac:dyDescent="0.25">
      <c r="A114" s="1"/>
      <c r="B114" s="127"/>
      <c r="C114" s="136"/>
      <c r="D114" s="43" t="s">
        <v>24</v>
      </c>
      <c r="E114" s="109">
        <f>$A5*E$111</f>
        <v>60</v>
      </c>
      <c r="F114" s="24">
        <f>$A11*F$111</f>
        <v>16</v>
      </c>
      <c r="G114" s="130"/>
      <c r="H114" s="24" t="s">
        <v>148</v>
      </c>
      <c r="I114" s="31"/>
      <c r="J114" s="31"/>
      <c r="K114" s="24"/>
      <c r="L114" s="24"/>
      <c r="M114" s="24"/>
      <c r="N114" s="24"/>
      <c r="O114" s="24"/>
      <c r="P114" s="24"/>
    </row>
    <row r="115" spans="1:18" x14ac:dyDescent="0.25">
      <c r="A115" s="1"/>
      <c r="B115" s="127"/>
      <c r="C115" s="136"/>
      <c r="D115" s="95" t="s">
        <v>25</v>
      </c>
      <c r="E115" s="109">
        <f>$A6*E$111</f>
        <v>375</v>
      </c>
      <c r="F115" s="24">
        <f>$A12*F$111</f>
        <v>20</v>
      </c>
      <c r="G115" s="130"/>
      <c r="H115" s="24" t="s">
        <v>148</v>
      </c>
      <c r="I115" s="31"/>
      <c r="J115" s="31"/>
      <c r="K115" s="24"/>
      <c r="L115" s="24"/>
      <c r="M115" s="24"/>
      <c r="N115" s="24"/>
      <c r="O115" s="24"/>
      <c r="P115" s="24"/>
    </row>
    <row r="116" spans="1:18" s="3" customFormat="1" ht="16.5" thickBot="1" x14ac:dyDescent="0.3">
      <c r="A116" s="1"/>
      <c r="B116" s="128"/>
      <c r="C116" s="137"/>
      <c r="D116" s="96" t="s">
        <v>26</v>
      </c>
      <c r="E116" s="110">
        <f>$A7*E$111</f>
        <v>750</v>
      </c>
      <c r="F116" s="111">
        <f>$A13*F$111</f>
        <v>25</v>
      </c>
      <c r="G116" s="131"/>
      <c r="H116" s="111" t="s">
        <v>148</v>
      </c>
      <c r="I116" s="112"/>
      <c r="J116" s="112"/>
      <c r="K116" s="111"/>
      <c r="L116" s="111"/>
      <c r="M116" s="111"/>
      <c r="N116" s="111"/>
      <c r="O116" s="111"/>
      <c r="P116" s="111"/>
      <c r="Q116" s="2"/>
      <c r="R116" s="2"/>
    </row>
    <row r="117" spans="1:18" ht="15.75" customHeight="1" x14ac:dyDescent="0.25">
      <c r="A117" s="1"/>
      <c r="B117" s="126">
        <v>19</v>
      </c>
      <c r="C117" s="135" t="s">
        <v>123</v>
      </c>
      <c r="D117" s="74" t="s">
        <v>21</v>
      </c>
      <c r="E117" s="1">
        <v>35</v>
      </c>
      <c r="F117" s="1">
        <v>10</v>
      </c>
      <c r="G117" s="123">
        <v>2.4</v>
      </c>
      <c r="H117" s="1" t="s">
        <v>151</v>
      </c>
      <c r="I117" s="105"/>
      <c r="J117" s="105"/>
    </row>
    <row r="118" spans="1:18" x14ac:dyDescent="0.25">
      <c r="A118" s="1"/>
      <c r="B118" s="127"/>
      <c r="C118" s="136"/>
      <c r="D118" s="75" t="s">
        <v>22</v>
      </c>
      <c r="E118" s="106">
        <f>$A3*E$117</f>
        <v>56</v>
      </c>
      <c r="F118" s="1">
        <f>$A9*F$117</f>
        <v>11</v>
      </c>
      <c r="G118" s="124"/>
      <c r="H118" s="1" t="s">
        <v>151</v>
      </c>
      <c r="I118" s="105"/>
      <c r="J118" s="105"/>
    </row>
    <row r="119" spans="1:18" x14ac:dyDescent="0.25">
      <c r="A119" s="1"/>
      <c r="B119" s="127"/>
      <c r="C119" s="136"/>
      <c r="D119" s="79" t="s">
        <v>23</v>
      </c>
      <c r="E119" s="106">
        <f>$A4*E$117</f>
        <v>87.5</v>
      </c>
      <c r="F119" s="1">
        <f>$A10*F$117</f>
        <v>13</v>
      </c>
      <c r="G119" s="124"/>
      <c r="H119" s="1" t="s">
        <v>151</v>
      </c>
      <c r="I119" s="105"/>
      <c r="J119" s="105"/>
    </row>
    <row r="120" spans="1:18" x14ac:dyDescent="0.25">
      <c r="A120" s="1"/>
      <c r="B120" s="127"/>
      <c r="C120" s="136"/>
      <c r="D120" s="76" t="s">
        <v>24</v>
      </c>
      <c r="E120" s="106">
        <f>$A5*E$117</f>
        <v>140</v>
      </c>
      <c r="F120" s="1">
        <f>$A11*F$117</f>
        <v>16</v>
      </c>
      <c r="G120" s="124"/>
      <c r="H120" s="1" t="s">
        <v>151</v>
      </c>
      <c r="I120" s="105"/>
      <c r="J120" s="105"/>
    </row>
    <row r="121" spans="1:18" x14ac:dyDescent="0.25">
      <c r="A121" s="1"/>
      <c r="B121" s="127"/>
      <c r="C121" s="136"/>
      <c r="D121" s="77" t="s">
        <v>25</v>
      </c>
      <c r="E121" s="106">
        <f>$A6*E$117</f>
        <v>875</v>
      </c>
      <c r="F121" s="1">
        <f>$A12*F$117</f>
        <v>20</v>
      </c>
      <c r="G121" s="124"/>
      <c r="H121" s="1" t="s">
        <v>151</v>
      </c>
      <c r="I121" s="105"/>
      <c r="J121" s="105"/>
    </row>
    <row r="122" spans="1:18" s="3" customFormat="1" ht="16.5" thickBot="1" x14ac:dyDescent="0.3">
      <c r="A122" s="1"/>
      <c r="B122" s="128"/>
      <c r="C122" s="137"/>
      <c r="D122" s="78" t="s">
        <v>26</v>
      </c>
      <c r="E122" s="55">
        <f>$A7*E$117</f>
        <v>1750</v>
      </c>
      <c r="F122" s="2">
        <f>$A13*F$117</f>
        <v>25</v>
      </c>
      <c r="G122" s="125"/>
      <c r="H122" s="2" t="s">
        <v>151</v>
      </c>
      <c r="I122" s="11"/>
      <c r="J122" s="11"/>
      <c r="K122" s="2"/>
      <c r="L122" s="2"/>
      <c r="M122" s="2"/>
      <c r="N122" s="2"/>
      <c r="O122" s="2"/>
      <c r="P122" s="2"/>
      <c r="Q122" s="2"/>
      <c r="R122" s="2"/>
    </row>
    <row r="123" spans="1:18" ht="15.75" customHeight="1" x14ac:dyDescent="0.25">
      <c r="A123" s="1"/>
      <c r="B123" s="126">
        <v>20</v>
      </c>
      <c r="C123" s="135" t="s">
        <v>124</v>
      </c>
      <c r="D123" s="74" t="s">
        <v>21</v>
      </c>
      <c r="E123" s="1">
        <v>35</v>
      </c>
      <c r="F123" s="1">
        <v>10</v>
      </c>
      <c r="G123" s="123">
        <v>2.4</v>
      </c>
      <c r="H123" s="1" t="s">
        <v>151</v>
      </c>
      <c r="I123" s="105"/>
      <c r="J123" s="105"/>
    </row>
    <row r="124" spans="1:18" x14ac:dyDescent="0.25">
      <c r="A124" s="1"/>
      <c r="B124" s="127"/>
      <c r="C124" s="136"/>
      <c r="D124" s="75" t="s">
        <v>22</v>
      </c>
      <c r="E124" s="106">
        <f>$A3*E$123</f>
        <v>56</v>
      </c>
      <c r="F124" s="1">
        <f>$A9*F$123</f>
        <v>11</v>
      </c>
      <c r="G124" s="124"/>
      <c r="H124" s="1" t="s">
        <v>151</v>
      </c>
      <c r="I124" s="105"/>
      <c r="J124" s="105"/>
    </row>
    <row r="125" spans="1:18" x14ac:dyDescent="0.25">
      <c r="A125" s="1"/>
      <c r="B125" s="127"/>
      <c r="C125" s="136"/>
      <c r="D125" s="79" t="s">
        <v>23</v>
      </c>
      <c r="E125" s="106">
        <f>$A4*E$123</f>
        <v>87.5</v>
      </c>
      <c r="F125" s="1">
        <f>$A10*F$123</f>
        <v>13</v>
      </c>
      <c r="G125" s="124"/>
      <c r="H125" s="1" t="s">
        <v>151</v>
      </c>
      <c r="I125" s="105"/>
      <c r="J125" s="105"/>
    </row>
    <row r="126" spans="1:18" x14ac:dyDescent="0.25">
      <c r="A126" s="1"/>
      <c r="B126" s="127"/>
      <c r="C126" s="136"/>
      <c r="D126" s="76" t="s">
        <v>24</v>
      </c>
      <c r="E126" s="106">
        <f>$A5*E$123</f>
        <v>140</v>
      </c>
      <c r="F126" s="1">
        <f>$A11*F$123</f>
        <v>16</v>
      </c>
      <c r="G126" s="124"/>
      <c r="H126" s="1" t="s">
        <v>151</v>
      </c>
      <c r="I126" s="105"/>
      <c r="J126" s="105"/>
    </row>
    <row r="127" spans="1:18" x14ac:dyDescent="0.25">
      <c r="A127" s="1"/>
      <c r="B127" s="127"/>
      <c r="C127" s="136"/>
      <c r="D127" s="77" t="s">
        <v>25</v>
      </c>
      <c r="E127" s="106">
        <f>$A6*E$123</f>
        <v>875</v>
      </c>
      <c r="F127" s="1">
        <f>$A12*F$123</f>
        <v>20</v>
      </c>
      <c r="G127" s="124"/>
      <c r="H127" s="1" t="s">
        <v>151</v>
      </c>
      <c r="I127" s="105"/>
      <c r="J127" s="105"/>
    </row>
    <row r="128" spans="1:18" s="3" customFormat="1" ht="16.5" thickBot="1" x14ac:dyDescent="0.3">
      <c r="A128" s="1"/>
      <c r="B128" s="128"/>
      <c r="C128" s="137"/>
      <c r="D128" s="78" t="s">
        <v>26</v>
      </c>
      <c r="E128" s="55">
        <f>$A7*E$123</f>
        <v>1750</v>
      </c>
      <c r="F128" s="2">
        <f>$A13*F$123</f>
        <v>25</v>
      </c>
      <c r="G128" s="125"/>
      <c r="H128" s="2" t="s">
        <v>151</v>
      </c>
      <c r="I128" s="11"/>
      <c r="J128" s="11"/>
      <c r="K128" s="2"/>
      <c r="L128" s="2"/>
      <c r="M128" s="2"/>
      <c r="N128" s="2"/>
      <c r="O128" s="2"/>
      <c r="P128" s="2"/>
      <c r="Q128" s="2"/>
      <c r="R128" s="2"/>
    </row>
    <row r="129" spans="1:18" x14ac:dyDescent="0.25">
      <c r="A129" s="64"/>
      <c r="B129" s="126">
        <v>21</v>
      </c>
      <c r="C129" s="135" t="s">
        <v>110</v>
      </c>
      <c r="D129" s="74" t="s">
        <v>21</v>
      </c>
      <c r="E129" s="1">
        <v>25</v>
      </c>
      <c r="F129" s="1">
        <v>25</v>
      </c>
      <c r="G129" s="123">
        <v>2.88</v>
      </c>
      <c r="H129" s="1" t="s">
        <v>152</v>
      </c>
      <c r="I129" s="105"/>
      <c r="J129" s="105"/>
    </row>
    <row r="130" spans="1:18" x14ac:dyDescent="0.25">
      <c r="A130" s="1"/>
      <c r="B130" s="127"/>
      <c r="C130" s="136"/>
      <c r="D130" s="75" t="s">
        <v>22</v>
      </c>
      <c r="E130" s="106">
        <f>$A3*E$129</f>
        <v>40</v>
      </c>
      <c r="F130" s="1">
        <f>$A9*F$129</f>
        <v>27.500000000000004</v>
      </c>
      <c r="G130" s="124"/>
      <c r="H130" s="1" t="s">
        <v>152</v>
      </c>
      <c r="I130" s="105"/>
      <c r="J130" s="105"/>
    </row>
    <row r="131" spans="1:18" x14ac:dyDescent="0.25">
      <c r="A131" s="1"/>
      <c r="B131" s="127"/>
      <c r="C131" s="136"/>
      <c r="D131" s="79" t="s">
        <v>23</v>
      </c>
      <c r="E131" s="106">
        <f>$A4*E$129</f>
        <v>62.5</v>
      </c>
      <c r="F131" s="1">
        <f>$A10*F$129</f>
        <v>32.5</v>
      </c>
      <c r="G131" s="124"/>
      <c r="H131" s="1" t="s">
        <v>152</v>
      </c>
      <c r="I131" s="105"/>
      <c r="J131" s="105"/>
    </row>
    <row r="132" spans="1:18" x14ac:dyDescent="0.25">
      <c r="A132" s="1"/>
      <c r="B132" s="127"/>
      <c r="C132" s="136"/>
      <c r="D132" s="76" t="s">
        <v>24</v>
      </c>
      <c r="E132" s="106">
        <f>$A5*E$129</f>
        <v>100</v>
      </c>
      <c r="F132" s="1">
        <f>$A11*F$129</f>
        <v>40</v>
      </c>
      <c r="G132" s="124"/>
      <c r="H132" s="1" t="s">
        <v>152</v>
      </c>
      <c r="I132" s="105"/>
      <c r="J132" s="105"/>
    </row>
    <row r="133" spans="1:18" x14ac:dyDescent="0.25">
      <c r="A133" s="1"/>
      <c r="B133" s="127"/>
      <c r="C133" s="136"/>
      <c r="D133" s="77" t="s">
        <v>25</v>
      </c>
      <c r="E133" s="106">
        <f>$A6*E$129</f>
        <v>625</v>
      </c>
      <c r="F133" s="1">
        <f>$A12*F$129</f>
        <v>50</v>
      </c>
      <c r="G133" s="124"/>
      <c r="H133" s="1" t="s">
        <v>152</v>
      </c>
      <c r="I133" s="105"/>
      <c r="J133" s="105"/>
    </row>
    <row r="134" spans="1:18" s="3" customFormat="1" ht="16.5" thickBot="1" x14ac:dyDescent="0.3">
      <c r="A134" s="1"/>
      <c r="B134" s="128"/>
      <c r="C134" s="137"/>
      <c r="D134" s="78" t="s">
        <v>26</v>
      </c>
      <c r="E134" s="55">
        <f>$A7*E$129</f>
        <v>1250</v>
      </c>
      <c r="F134" s="2">
        <f>$A13*F$129</f>
        <v>62.5</v>
      </c>
      <c r="G134" s="125"/>
      <c r="H134" s="2" t="s">
        <v>152</v>
      </c>
      <c r="I134" s="11"/>
      <c r="J134" s="11"/>
      <c r="K134" s="2"/>
      <c r="L134" s="2"/>
      <c r="M134" s="2"/>
      <c r="N134" s="2"/>
      <c r="O134" s="2"/>
      <c r="P134" s="2"/>
      <c r="Q134" s="2"/>
      <c r="R134" s="2"/>
    </row>
    <row r="135" spans="1:18" x14ac:dyDescent="0.25">
      <c r="A135" s="1"/>
      <c r="B135" s="126">
        <v>22</v>
      </c>
      <c r="C135" s="135" t="s">
        <v>111</v>
      </c>
      <c r="D135" s="74" t="s">
        <v>21</v>
      </c>
      <c r="E135" s="1">
        <v>60</v>
      </c>
      <c r="F135" s="1">
        <v>10</v>
      </c>
      <c r="G135" s="123">
        <v>2.88</v>
      </c>
      <c r="H135" s="1" t="s">
        <v>152</v>
      </c>
      <c r="I135" s="105"/>
      <c r="J135" s="105"/>
      <c r="L135" s="1">
        <v>50</v>
      </c>
      <c r="M135" s="1">
        <v>15</v>
      </c>
    </row>
    <row r="136" spans="1:18" x14ac:dyDescent="0.25">
      <c r="A136" s="1"/>
      <c r="B136" s="127"/>
      <c r="C136" s="136"/>
      <c r="D136" s="75" t="s">
        <v>22</v>
      </c>
      <c r="E136" s="106">
        <f>$A3*E$135</f>
        <v>96</v>
      </c>
      <c r="F136" s="1">
        <f>$A9*F$135</f>
        <v>11</v>
      </c>
      <c r="G136" s="124"/>
      <c r="H136" s="1" t="s">
        <v>152</v>
      </c>
      <c r="I136" s="105"/>
      <c r="J136" s="105"/>
      <c r="L136" s="1">
        <f t="shared" ref="L136:M140" si="0">$A9*L$135</f>
        <v>55.000000000000007</v>
      </c>
      <c r="M136" s="1">
        <f t="shared" si="0"/>
        <v>16.5</v>
      </c>
    </row>
    <row r="137" spans="1:18" x14ac:dyDescent="0.25">
      <c r="A137" s="1"/>
      <c r="B137" s="127"/>
      <c r="C137" s="136"/>
      <c r="D137" s="79" t="s">
        <v>23</v>
      </c>
      <c r="E137" s="106">
        <f>$A4*E$135</f>
        <v>150</v>
      </c>
      <c r="F137" s="1">
        <f>$A10*F$135</f>
        <v>13</v>
      </c>
      <c r="G137" s="124"/>
      <c r="H137" s="1" t="s">
        <v>152</v>
      </c>
      <c r="I137" s="105"/>
      <c r="J137" s="105"/>
      <c r="L137" s="1">
        <f t="shared" si="0"/>
        <v>65</v>
      </c>
      <c r="M137" s="1">
        <f t="shared" si="0"/>
        <v>19.5</v>
      </c>
    </row>
    <row r="138" spans="1:18" x14ac:dyDescent="0.25">
      <c r="A138" s="1"/>
      <c r="B138" s="127"/>
      <c r="C138" s="136"/>
      <c r="D138" s="76" t="s">
        <v>24</v>
      </c>
      <c r="E138" s="106">
        <f>$A5*E$135</f>
        <v>240</v>
      </c>
      <c r="F138" s="1">
        <f>$A11*F$135</f>
        <v>16</v>
      </c>
      <c r="G138" s="124"/>
      <c r="H138" s="1" t="s">
        <v>152</v>
      </c>
      <c r="I138" s="105"/>
      <c r="J138" s="105"/>
      <c r="L138" s="1">
        <f t="shared" si="0"/>
        <v>80</v>
      </c>
      <c r="M138" s="1">
        <f t="shared" si="0"/>
        <v>24</v>
      </c>
    </row>
    <row r="139" spans="1:18" x14ac:dyDescent="0.25">
      <c r="A139" s="1"/>
      <c r="B139" s="127"/>
      <c r="C139" s="136"/>
      <c r="D139" s="77" t="s">
        <v>25</v>
      </c>
      <c r="E139" s="106">
        <f>$A6*E$135</f>
        <v>1500</v>
      </c>
      <c r="F139" s="1">
        <f>$A12*F$135</f>
        <v>20</v>
      </c>
      <c r="G139" s="124"/>
      <c r="H139" s="1" t="s">
        <v>152</v>
      </c>
      <c r="I139" s="105"/>
      <c r="J139" s="105"/>
      <c r="L139" s="1">
        <f t="shared" si="0"/>
        <v>100</v>
      </c>
      <c r="M139" s="1">
        <f t="shared" si="0"/>
        <v>30</v>
      </c>
    </row>
    <row r="140" spans="1:18" s="3" customFormat="1" ht="16.5" thickBot="1" x14ac:dyDescent="0.3">
      <c r="A140" s="1"/>
      <c r="B140" s="128"/>
      <c r="C140" s="137"/>
      <c r="D140" s="78" t="s">
        <v>26</v>
      </c>
      <c r="E140" s="55">
        <f>$A7*E$135</f>
        <v>3000</v>
      </c>
      <c r="F140" s="2">
        <f>$A13*F$135</f>
        <v>25</v>
      </c>
      <c r="G140" s="125"/>
      <c r="H140" s="2" t="s">
        <v>152</v>
      </c>
      <c r="I140" s="11"/>
      <c r="J140" s="11"/>
      <c r="K140" s="2"/>
      <c r="L140" s="2">
        <f t="shared" si="0"/>
        <v>125</v>
      </c>
      <c r="M140" s="2">
        <f t="shared" si="0"/>
        <v>37.5</v>
      </c>
      <c r="N140" s="2"/>
      <c r="O140" s="2"/>
      <c r="P140" s="2"/>
      <c r="Q140" s="2"/>
      <c r="R140" s="2"/>
    </row>
    <row r="141" spans="1:18" x14ac:dyDescent="0.25">
      <c r="A141" s="1"/>
      <c r="B141" s="126">
        <v>23</v>
      </c>
      <c r="C141" s="135" t="s">
        <v>112</v>
      </c>
      <c r="D141" s="74" t="s">
        <v>21</v>
      </c>
      <c r="E141" s="1">
        <v>40</v>
      </c>
      <c r="F141" s="1">
        <v>10</v>
      </c>
      <c r="G141" s="123">
        <v>2.4</v>
      </c>
      <c r="H141" s="1" t="s">
        <v>152</v>
      </c>
      <c r="I141" s="105"/>
      <c r="J141" s="105"/>
    </row>
    <row r="142" spans="1:18" x14ac:dyDescent="0.25">
      <c r="A142" s="1"/>
      <c r="B142" s="127"/>
      <c r="C142" s="136"/>
      <c r="D142" s="75" t="s">
        <v>22</v>
      </c>
      <c r="E142" s="106">
        <f>$A3*E$141</f>
        <v>64</v>
      </c>
      <c r="F142" s="1">
        <f>$A9*F$141</f>
        <v>11</v>
      </c>
      <c r="G142" s="124"/>
      <c r="H142" s="1" t="s">
        <v>152</v>
      </c>
      <c r="I142" s="105"/>
      <c r="J142" s="105"/>
    </row>
    <row r="143" spans="1:18" x14ac:dyDescent="0.25">
      <c r="A143" s="1"/>
      <c r="B143" s="127"/>
      <c r="C143" s="136"/>
      <c r="D143" s="79" t="s">
        <v>23</v>
      </c>
      <c r="E143" s="106">
        <f>$A4*E$141</f>
        <v>100</v>
      </c>
      <c r="F143" s="1">
        <f>$A10*F$141</f>
        <v>13</v>
      </c>
      <c r="G143" s="124"/>
      <c r="H143" s="1" t="s">
        <v>152</v>
      </c>
      <c r="I143" s="105"/>
      <c r="J143" s="105"/>
    </row>
    <row r="144" spans="1:18" x14ac:dyDescent="0.25">
      <c r="A144" s="1"/>
      <c r="B144" s="127"/>
      <c r="C144" s="136"/>
      <c r="D144" s="76" t="s">
        <v>24</v>
      </c>
      <c r="E144" s="106">
        <f>$A5*E$141</f>
        <v>160</v>
      </c>
      <c r="F144" s="1">
        <f>$A11*F$141</f>
        <v>16</v>
      </c>
      <c r="G144" s="124"/>
      <c r="H144" s="1" t="s">
        <v>152</v>
      </c>
      <c r="I144" s="105"/>
      <c r="J144" s="105"/>
    </row>
    <row r="145" spans="1:18" x14ac:dyDescent="0.25">
      <c r="A145" s="1"/>
      <c r="B145" s="127"/>
      <c r="C145" s="136"/>
      <c r="D145" s="77" t="s">
        <v>25</v>
      </c>
      <c r="E145" s="106">
        <f>$A6*E$141</f>
        <v>1000</v>
      </c>
      <c r="F145" s="1">
        <f>$A12*F$141</f>
        <v>20</v>
      </c>
      <c r="G145" s="124"/>
      <c r="H145" s="1" t="s">
        <v>152</v>
      </c>
      <c r="I145" s="105"/>
      <c r="J145" s="105"/>
    </row>
    <row r="146" spans="1:18" s="3" customFormat="1" ht="16.5" thickBot="1" x14ac:dyDescent="0.3">
      <c r="A146" s="1"/>
      <c r="B146" s="128"/>
      <c r="C146" s="137"/>
      <c r="D146" s="78" t="s">
        <v>26</v>
      </c>
      <c r="E146" s="55">
        <f>$A7*E$141</f>
        <v>2000</v>
      </c>
      <c r="F146" s="2">
        <f>$A13*F$141</f>
        <v>25</v>
      </c>
      <c r="G146" s="125"/>
      <c r="H146" s="2" t="s">
        <v>152</v>
      </c>
      <c r="I146" s="11"/>
      <c r="J146" s="11"/>
      <c r="K146" s="2"/>
      <c r="L146" s="2"/>
      <c r="M146" s="2"/>
      <c r="N146" s="2"/>
      <c r="O146" s="2"/>
      <c r="P146" s="2"/>
      <c r="Q146" s="2"/>
      <c r="R146" s="2"/>
    </row>
    <row r="147" spans="1:18" ht="15.75" customHeight="1" x14ac:dyDescent="0.25">
      <c r="A147" s="1"/>
      <c r="B147" s="126">
        <v>24</v>
      </c>
      <c r="C147" s="135" t="s">
        <v>113</v>
      </c>
      <c r="D147" s="74" t="s">
        <v>21</v>
      </c>
      <c r="E147" s="24">
        <v>300</v>
      </c>
      <c r="F147" s="24">
        <v>15</v>
      </c>
      <c r="G147" s="123">
        <v>0</v>
      </c>
      <c r="H147" s="1" t="s">
        <v>148</v>
      </c>
      <c r="I147" s="105" t="s">
        <v>28</v>
      </c>
      <c r="J147" s="105"/>
    </row>
    <row r="148" spans="1:18" x14ac:dyDescent="0.25">
      <c r="A148" s="1"/>
      <c r="B148" s="127"/>
      <c r="C148" s="136"/>
      <c r="D148" s="75" t="s">
        <v>22</v>
      </c>
      <c r="E148" s="109">
        <f>$A3*E$147</f>
        <v>480</v>
      </c>
      <c r="F148" s="24">
        <f>$A9*F$147</f>
        <v>16.5</v>
      </c>
      <c r="G148" s="124"/>
      <c r="H148" s="1" t="s">
        <v>148</v>
      </c>
      <c r="I148" s="105" t="s">
        <v>28</v>
      </c>
      <c r="J148" s="105"/>
    </row>
    <row r="149" spans="1:18" x14ac:dyDescent="0.25">
      <c r="A149" s="1"/>
      <c r="B149" s="127"/>
      <c r="C149" s="136"/>
      <c r="D149" s="79" t="s">
        <v>23</v>
      </c>
      <c r="E149" s="109">
        <f>$A4*E$147</f>
        <v>750</v>
      </c>
      <c r="F149" s="24">
        <f>$A10*F$147</f>
        <v>19.5</v>
      </c>
      <c r="G149" s="124"/>
      <c r="H149" s="1" t="s">
        <v>148</v>
      </c>
      <c r="I149" s="105" t="s">
        <v>28</v>
      </c>
      <c r="J149" s="105"/>
    </row>
    <row r="150" spans="1:18" x14ac:dyDescent="0.25">
      <c r="A150" s="1"/>
      <c r="B150" s="127"/>
      <c r="C150" s="136"/>
      <c r="D150" s="76" t="s">
        <v>24</v>
      </c>
      <c r="E150" s="109">
        <f>$A5*E$147</f>
        <v>1200</v>
      </c>
      <c r="F150" s="24">
        <f>$A11*F$147</f>
        <v>24</v>
      </c>
      <c r="G150" s="124"/>
      <c r="H150" s="1" t="s">
        <v>148</v>
      </c>
      <c r="I150" s="105" t="s">
        <v>28</v>
      </c>
      <c r="J150" s="105"/>
    </row>
    <row r="151" spans="1:18" x14ac:dyDescent="0.25">
      <c r="A151" s="1"/>
      <c r="B151" s="127"/>
      <c r="C151" s="136"/>
      <c r="D151" s="77" t="s">
        <v>25</v>
      </c>
      <c r="E151" s="109">
        <f>$A6*E$147</f>
        <v>7500</v>
      </c>
      <c r="F151" s="24">
        <f>$A12*F$147</f>
        <v>30</v>
      </c>
      <c r="G151" s="124"/>
      <c r="H151" s="1" t="s">
        <v>148</v>
      </c>
      <c r="I151" s="105" t="s">
        <v>28</v>
      </c>
      <c r="J151" s="105"/>
    </row>
    <row r="152" spans="1:18" s="3" customFormat="1" ht="16.5" thickBot="1" x14ac:dyDescent="0.3">
      <c r="A152" s="1"/>
      <c r="B152" s="128"/>
      <c r="C152" s="137"/>
      <c r="D152" s="78" t="s">
        <v>26</v>
      </c>
      <c r="E152" s="110">
        <f>$A7*E$147</f>
        <v>15000</v>
      </c>
      <c r="F152" s="111">
        <f>$A13*F$147</f>
        <v>37.5</v>
      </c>
      <c r="G152" s="125"/>
      <c r="H152" s="2" t="s">
        <v>148</v>
      </c>
      <c r="I152" s="11" t="s">
        <v>28</v>
      </c>
      <c r="J152" s="11"/>
      <c r="K152" s="2"/>
      <c r="L152" s="2"/>
      <c r="M152" s="2"/>
      <c r="N152" s="2"/>
      <c r="O152" s="2"/>
      <c r="P152" s="2"/>
      <c r="Q152" s="2"/>
      <c r="R152" s="2"/>
    </row>
    <row r="153" spans="1:18" ht="15.75" customHeight="1" x14ac:dyDescent="0.25">
      <c r="A153" s="1"/>
      <c r="B153" s="126">
        <v>25</v>
      </c>
      <c r="C153" s="135" t="s">
        <v>114</v>
      </c>
      <c r="D153" s="74" t="s">
        <v>21</v>
      </c>
      <c r="E153" s="1">
        <v>50</v>
      </c>
      <c r="F153" s="1">
        <v>40</v>
      </c>
      <c r="G153" s="123" t="s">
        <v>153</v>
      </c>
      <c r="H153" s="1" t="s">
        <v>148</v>
      </c>
      <c r="I153" s="105"/>
      <c r="J153" s="105"/>
    </row>
    <row r="154" spans="1:18" x14ac:dyDescent="0.25">
      <c r="A154" s="1"/>
      <c r="B154" s="127"/>
      <c r="C154" s="136"/>
      <c r="D154" s="75" t="s">
        <v>22</v>
      </c>
      <c r="E154" s="106">
        <f>$A3*E$153</f>
        <v>80</v>
      </c>
      <c r="F154" s="1">
        <f>$A9*F$153</f>
        <v>44</v>
      </c>
      <c r="G154" s="124"/>
      <c r="H154" s="1" t="s">
        <v>148</v>
      </c>
      <c r="I154" s="105"/>
      <c r="J154" s="105"/>
    </row>
    <row r="155" spans="1:18" x14ac:dyDescent="0.25">
      <c r="A155" s="1"/>
      <c r="B155" s="127"/>
      <c r="C155" s="136"/>
      <c r="D155" s="79" t="s">
        <v>23</v>
      </c>
      <c r="E155" s="106">
        <f>$A4*E$153</f>
        <v>125</v>
      </c>
      <c r="F155" s="1">
        <f>$A10*F$153</f>
        <v>52</v>
      </c>
      <c r="G155" s="124"/>
      <c r="H155" s="1" t="s">
        <v>148</v>
      </c>
      <c r="I155" s="105"/>
      <c r="J155" s="105"/>
    </row>
    <row r="156" spans="1:18" x14ac:dyDescent="0.25">
      <c r="A156" s="1"/>
      <c r="B156" s="127"/>
      <c r="C156" s="136"/>
      <c r="D156" s="76" t="s">
        <v>24</v>
      </c>
      <c r="E156" s="106">
        <f>$A5*E$153</f>
        <v>200</v>
      </c>
      <c r="F156" s="1">
        <f>$A11*F$153</f>
        <v>64</v>
      </c>
      <c r="G156" s="124"/>
      <c r="H156" s="1" t="s">
        <v>148</v>
      </c>
      <c r="I156" s="105"/>
      <c r="J156" s="105"/>
    </row>
    <row r="157" spans="1:18" ht="16.5" customHeight="1" x14ac:dyDescent="0.25">
      <c r="A157" s="1"/>
      <c r="B157" s="127"/>
      <c r="C157" s="136"/>
      <c r="D157" s="77" t="s">
        <v>25</v>
      </c>
      <c r="E157" s="106">
        <f>$A6*E$153</f>
        <v>1250</v>
      </c>
      <c r="F157" s="1">
        <f>$A12*F$153</f>
        <v>80</v>
      </c>
      <c r="G157" s="124"/>
      <c r="H157" s="1" t="s">
        <v>148</v>
      </c>
      <c r="I157" s="105"/>
      <c r="J157" s="105"/>
    </row>
    <row r="158" spans="1:18" s="3" customFormat="1" ht="16.5" thickBot="1" x14ac:dyDescent="0.3">
      <c r="A158" s="1"/>
      <c r="B158" s="128"/>
      <c r="C158" s="137"/>
      <c r="D158" s="78" t="s">
        <v>26</v>
      </c>
      <c r="E158" s="55">
        <f>$A7*E$153</f>
        <v>2500</v>
      </c>
      <c r="F158" s="2">
        <f>$A13*F$153</f>
        <v>100</v>
      </c>
      <c r="G158" s="125"/>
      <c r="H158" s="2" t="s">
        <v>148</v>
      </c>
      <c r="I158" s="11"/>
      <c r="J158" s="11"/>
      <c r="K158" s="2"/>
      <c r="L158" s="2"/>
      <c r="M158" s="2"/>
      <c r="N158" s="2"/>
      <c r="O158" s="2"/>
      <c r="P158" s="2"/>
      <c r="Q158" s="2"/>
      <c r="R158" s="2"/>
    </row>
    <row r="159" spans="1:18" x14ac:dyDescent="0.25">
      <c r="A159" s="1"/>
      <c r="B159" s="126">
        <v>26</v>
      </c>
      <c r="C159" s="135" t="s">
        <v>115</v>
      </c>
      <c r="D159" s="74" t="s">
        <v>21</v>
      </c>
      <c r="E159" s="1">
        <v>5</v>
      </c>
      <c r="F159" s="1">
        <v>5</v>
      </c>
      <c r="G159" s="123" t="s">
        <v>153</v>
      </c>
      <c r="H159" s="1" t="s">
        <v>148</v>
      </c>
      <c r="I159" s="105"/>
      <c r="J159" s="105"/>
    </row>
    <row r="160" spans="1:18" x14ac:dyDescent="0.25">
      <c r="A160" s="1"/>
      <c r="B160" s="127"/>
      <c r="C160" s="136"/>
      <c r="D160" s="75" t="s">
        <v>22</v>
      </c>
      <c r="E160" s="106">
        <f>$A3*E$159</f>
        <v>8</v>
      </c>
      <c r="F160" s="1">
        <f>$A9*F$159</f>
        <v>5.5</v>
      </c>
      <c r="G160" s="124"/>
      <c r="H160" s="1" t="s">
        <v>148</v>
      </c>
      <c r="I160" s="105"/>
      <c r="J160" s="105"/>
    </row>
    <row r="161" spans="1:18" x14ac:dyDescent="0.25">
      <c r="A161" s="1"/>
      <c r="B161" s="127"/>
      <c r="C161" s="136"/>
      <c r="D161" s="79" t="s">
        <v>23</v>
      </c>
      <c r="E161" s="106">
        <f>$A4*E$159</f>
        <v>12.5</v>
      </c>
      <c r="F161" s="1">
        <f>$A10*F$159</f>
        <v>6.5</v>
      </c>
      <c r="G161" s="124"/>
      <c r="H161" s="1" t="s">
        <v>148</v>
      </c>
      <c r="I161" s="105"/>
      <c r="J161" s="105"/>
    </row>
    <row r="162" spans="1:18" x14ac:dyDescent="0.25">
      <c r="A162" s="1"/>
      <c r="B162" s="127"/>
      <c r="C162" s="136"/>
      <c r="D162" s="76" t="s">
        <v>24</v>
      </c>
      <c r="E162" s="106">
        <f>$A5*E$159</f>
        <v>20</v>
      </c>
      <c r="F162" s="1">
        <f>$A11*F$159</f>
        <v>8</v>
      </c>
      <c r="G162" s="124"/>
      <c r="H162" s="1" t="s">
        <v>148</v>
      </c>
      <c r="I162" s="105"/>
      <c r="J162" s="105"/>
    </row>
    <row r="163" spans="1:18" x14ac:dyDescent="0.25">
      <c r="A163" s="1"/>
      <c r="B163" s="127"/>
      <c r="C163" s="136"/>
      <c r="D163" s="77" t="s">
        <v>25</v>
      </c>
      <c r="E163" s="106">
        <f>$A6*E$159</f>
        <v>125</v>
      </c>
      <c r="F163" s="1">
        <f>$A12*F$159</f>
        <v>10</v>
      </c>
      <c r="G163" s="124"/>
      <c r="H163" s="1" t="s">
        <v>148</v>
      </c>
      <c r="I163" s="105"/>
      <c r="J163" s="105"/>
    </row>
    <row r="164" spans="1:18" s="3" customFormat="1" ht="16.5" thickBot="1" x14ac:dyDescent="0.3">
      <c r="A164" s="1"/>
      <c r="B164" s="128"/>
      <c r="C164" s="137"/>
      <c r="D164" s="78" t="s">
        <v>26</v>
      </c>
      <c r="E164" s="55">
        <f>$A7*E$159</f>
        <v>250</v>
      </c>
      <c r="F164" s="2">
        <f>$A13*F$159</f>
        <v>12.5</v>
      </c>
      <c r="G164" s="125"/>
      <c r="H164" s="2" t="s">
        <v>148</v>
      </c>
      <c r="I164" s="11"/>
      <c r="J164" s="11"/>
      <c r="K164" s="2"/>
      <c r="L164" s="2"/>
      <c r="M164" s="2"/>
      <c r="N164" s="2"/>
      <c r="O164" s="2"/>
      <c r="P164" s="2"/>
      <c r="Q164" s="2"/>
      <c r="R164" s="2"/>
    </row>
    <row r="165" spans="1:18" ht="15.75" customHeight="1" x14ac:dyDescent="0.25">
      <c r="A165" s="1"/>
      <c r="B165" s="126">
        <v>27</v>
      </c>
      <c r="C165" s="135" t="s">
        <v>116</v>
      </c>
      <c r="D165" s="44" t="s">
        <v>21</v>
      </c>
      <c r="E165" s="24">
        <v>5</v>
      </c>
      <c r="F165" s="24">
        <v>5</v>
      </c>
      <c r="G165" s="129" t="s">
        <v>153</v>
      </c>
      <c r="H165" s="24" t="s">
        <v>148</v>
      </c>
      <c r="I165" s="31"/>
      <c r="J165" s="31"/>
      <c r="K165" s="24"/>
      <c r="L165" s="24"/>
      <c r="M165" s="24"/>
      <c r="N165" s="24"/>
      <c r="O165" s="24"/>
      <c r="P165" s="24"/>
    </row>
    <row r="166" spans="1:18" x14ac:dyDescent="0.25">
      <c r="A166" s="1"/>
      <c r="B166" s="127"/>
      <c r="C166" s="136"/>
      <c r="D166" s="43" t="s">
        <v>22</v>
      </c>
      <c r="E166" s="109">
        <f>$A3*E$165</f>
        <v>8</v>
      </c>
      <c r="F166" s="24">
        <f>$A9*F$165</f>
        <v>5.5</v>
      </c>
      <c r="G166" s="130"/>
      <c r="H166" s="24" t="s">
        <v>148</v>
      </c>
      <c r="I166" s="31"/>
      <c r="J166" s="31"/>
      <c r="K166" s="24"/>
      <c r="L166" s="24"/>
      <c r="M166" s="24"/>
      <c r="N166" s="24"/>
      <c r="O166" s="24"/>
      <c r="P166" s="24"/>
    </row>
    <row r="167" spans="1:18" x14ac:dyDescent="0.25">
      <c r="A167" s="1"/>
      <c r="B167" s="127"/>
      <c r="C167" s="136"/>
      <c r="D167" s="43" t="s">
        <v>23</v>
      </c>
      <c r="E167" s="109">
        <f>$A4*E$165</f>
        <v>12.5</v>
      </c>
      <c r="F167" s="24">
        <f>$A10*F$165</f>
        <v>6.5</v>
      </c>
      <c r="G167" s="130"/>
      <c r="H167" s="24" t="s">
        <v>148</v>
      </c>
      <c r="I167" s="31"/>
      <c r="J167" s="31"/>
      <c r="K167" s="24"/>
      <c r="L167" s="24"/>
      <c r="M167" s="24"/>
      <c r="N167" s="24"/>
      <c r="O167" s="24"/>
      <c r="P167" s="24"/>
    </row>
    <row r="168" spans="1:18" x14ac:dyDescent="0.25">
      <c r="A168" s="1"/>
      <c r="B168" s="127"/>
      <c r="C168" s="136"/>
      <c r="D168" s="43" t="s">
        <v>24</v>
      </c>
      <c r="E168" s="109">
        <f>$A5*E$165</f>
        <v>20</v>
      </c>
      <c r="F168" s="24">
        <f>$A11*F$165</f>
        <v>8</v>
      </c>
      <c r="G168" s="130"/>
      <c r="H168" s="24" t="s">
        <v>148</v>
      </c>
      <c r="I168" s="31"/>
      <c r="J168" s="31"/>
      <c r="K168" s="24"/>
      <c r="L168" s="24"/>
      <c r="M168" s="24"/>
      <c r="N168" s="24"/>
      <c r="O168" s="24"/>
      <c r="P168" s="24"/>
    </row>
    <row r="169" spans="1:18" x14ac:dyDescent="0.25">
      <c r="A169" s="1"/>
      <c r="B169" s="127"/>
      <c r="C169" s="136"/>
      <c r="D169" s="95" t="s">
        <v>25</v>
      </c>
      <c r="E169" s="109">
        <f>$A6*E$165</f>
        <v>125</v>
      </c>
      <c r="F169" s="24">
        <f>$A12*F$165</f>
        <v>10</v>
      </c>
      <c r="G169" s="130"/>
      <c r="H169" s="24" t="s">
        <v>148</v>
      </c>
      <c r="I169" s="31"/>
      <c r="J169" s="31"/>
      <c r="K169" s="24"/>
      <c r="L169" s="24"/>
      <c r="M169" s="24"/>
      <c r="N169" s="24"/>
      <c r="O169" s="24"/>
      <c r="P169" s="24"/>
    </row>
    <row r="170" spans="1:18" s="3" customFormat="1" ht="16.5" thickBot="1" x14ac:dyDescent="0.3">
      <c r="A170" s="1"/>
      <c r="B170" s="128"/>
      <c r="C170" s="137"/>
      <c r="D170" s="96" t="s">
        <v>26</v>
      </c>
      <c r="E170" s="110">
        <f>$A7*E$165</f>
        <v>250</v>
      </c>
      <c r="F170" s="111">
        <f>$A13*F$165</f>
        <v>12.5</v>
      </c>
      <c r="G170" s="131"/>
      <c r="H170" s="111" t="s">
        <v>148</v>
      </c>
      <c r="I170" s="112"/>
      <c r="J170" s="112"/>
      <c r="K170" s="111"/>
      <c r="L170" s="111"/>
      <c r="M170" s="111"/>
      <c r="N170" s="111"/>
      <c r="O170" s="111"/>
      <c r="P170" s="111"/>
      <c r="Q170" s="2"/>
      <c r="R170" s="2"/>
    </row>
    <row r="171" spans="1:18" x14ac:dyDescent="0.25">
      <c r="A171" s="64"/>
      <c r="B171" s="126">
        <v>28</v>
      </c>
      <c r="C171" s="135" t="s">
        <v>117</v>
      </c>
      <c r="D171" s="74" t="s">
        <v>21</v>
      </c>
      <c r="E171" s="1">
        <v>90</v>
      </c>
      <c r="F171" s="1">
        <v>10</v>
      </c>
      <c r="G171" s="123" t="s">
        <v>153</v>
      </c>
      <c r="H171" s="1" t="s">
        <v>151</v>
      </c>
      <c r="I171" s="105"/>
      <c r="J171" s="105"/>
    </row>
    <row r="172" spans="1:18" x14ac:dyDescent="0.25">
      <c r="A172" s="1"/>
      <c r="B172" s="127"/>
      <c r="C172" s="136"/>
      <c r="D172" s="75" t="s">
        <v>22</v>
      </c>
      <c r="E172" s="106">
        <f>$A3*E$171</f>
        <v>144</v>
      </c>
      <c r="F172" s="1">
        <f>$A9*F$171</f>
        <v>11</v>
      </c>
      <c r="G172" s="124"/>
      <c r="H172" s="1" t="s">
        <v>151</v>
      </c>
      <c r="I172" s="105"/>
      <c r="J172" s="105"/>
    </row>
    <row r="173" spans="1:18" x14ac:dyDescent="0.25">
      <c r="A173" s="1"/>
      <c r="B173" s="127"/>
      <c r="C173" s="136"/>
      <c r="D173" s="79" t="s">
        <v>23</v>
      </c>
      <c r="E173" s="106">
        <f>$A4*E$171</f>
        <v>225</v>
      </c>
      <c r="F173" s="1">
        <f>$A10*F$171</f>
        <v>13</v>
      </c>
      <c r="G173" s="124"/>
      <c r="H173" s="1" t="s">
        <v>151</v>
      </c>
      <c r="I173" s="105"/>
      <c r="J173" s="105"/>
    </row>
    <row r="174" spans="1:18" x14ac:dyDescent="0.25">
      <c r="A174" s="1"/>
      <c r="B174" s="127"/>
      <c r="C174" s="136"/>
      <c r="D174" s="76" t="s">
        <v>24</v>
      </c>
      <c r="E174" s="106">
        <f>$A5*E$171</f>
        <v>360</v>
      </c>
      <c r="F174" s="1">
        <f>$A11*F$171</f>
        <v>16</v>
      </c>
      <c r="G174" s="124"/>
      <c r="H174" s="1" t="s">
        <v>151</v>
      </c>
      <c r="I174" s="105"/>
      <c r="J174" s="105"/>
    </row>
    <row r="175" spans="1:18" x14ac:dyDescent="0.25">
      <c r="A175" s="1"/>
      <c r="B175" s="127"/>
      <c r="C175" s="136"/>
      <c r="D175" s="77" t="s">
        <v>25</v>
      </c>
      <c r="E175" s="106">
        <f>$A6*E$171</f>
        <v>2250</v>
      </c>
      <c r="F175" s="1">
        <f>$A12*F$171</f>
        <v>20</v>
      </c>
      <c r="G175" s="124"/>
      <c r="H175" s="1" t="s">
        <v>151</v>
      </c>
      <c r="I175" s="105"/>
      <c r="J175" s="105"/>
    </row>
    <row r="176" spans="1:18" s="3" customFormat="1" ht="16.5" thickBot="1" x14ac:dyDescent="0.3">
      <c r="A176" s="1"/>
      <c r="B176" s="128"/>
      <c r="C176" s="137"/>
      <c r="D176" s="78" t="s">
        <v>26</v>
      </c>
      <c r="E176" s="55">
        <f>$A7*E$171</f>
        <v>4500</v>
      </c>
      <c r="F176" s="2">
        <f>$A13*F$171</f>
        <v>25</v>
      </c>
      <c r="G176" s="125"/>
      <c r="H176" s="2" t="s">
        <v>151</v>
      </c>
      <c r="I176" s="11"/>
      <c r="J176" s="11"/>
      <c r="K176" s="2"/>
      <c r="L176" s="2"/>
      <c r="M176" s="2"/>
      <c r="N176" s="2"/>
      <c r="O176" s="2"/>
      <c r="P176" s="2"/>
      <c r="Q176" s="2"/>
      <c r="R176" s="2"/>
    </row>
    <row r="177" spans="1:18" x14ac:dyDescent="0.25">
      <c r="A177" s="1"/>
      <c r="B177" s="126">
        <v>29</v>
      </c>
      <c r="C177" s="135" t="s">
        <v>118</v>
      </c>
      <c r="D177" s="74" t="s">
        <v>21</v>
      </c>
      <c r="E177" s="1">
        <v>60</v>
      </c>
      <c r="F177" s="1">
        <v>20</v>
      </c>
      <c r="G177" s="123" t="s">
        <v>153</v>
      </c>
      <c r="H177" s="1" t="s">
        <v>152</v>
      </c>
      <c r="I177" s="105"/>
      <c r="J177" s="105"/>
    </row>
    <row r="178" spans="1:18" x14ac:dyDescent="0.25">
      <c r="A178" s="1"/>
      <c r="B178" s="127"/>
      <c r="C178" s="136"/>
      <c r="D178" s="75" t="s">
        <v>22</v>
      </c>
      <c r="E178" s="106">
        <f>$A3*E$177</f>
        <v>96</v>
      </c>
      <c r="F178" s="1">
        <f>$A9*F$177</f>
        <v>22</v>
      </c>
      <c r="G178" s="124"/>
      <c r="H178" s="1" t="s">
        <v>152</v>
      </c>
      <c r="I178" s="105"/>
      <c r="J178" s="105"/>
    </row>
    <row r="179" spans="1:18" x14ac:dyDescent="0.25">
      <c r="A179" s="1"/>
      <c r="B179" s="127"/>
      <c r="C179" s="136"/>
      <c r="D179" s="79" t="s">
        <v>23</v>
      </c>
      <c r="E179" s="106">
        <f>$A4*E$177</f>
        <v>150</v>
      </c>
      <c r="F179" s="1">
        <f>$A10*F$177</f>
        <v>26</v>
      </c>
      <c r="G179" s="124"/>
      <c r="H179" s="1" t="s">
        <v>152</v>
      </c>
      <c r="I179" s="105"/>
      <c r="J179" s="105"/>
    </row>
    <row r="180" spans="1:18" x14ac:dyDescent="0.25">
      <c r="A180" s="1"/>
      <c r="B180" s="127"/>
      <c r="C180" s="136"/>
      <c r="D180" s="76" t="s">
        <v>24</v>
      </c>
      <c r="E180" s="106">
        <f>$A5*E$177</f>
        <v>240</v>
      </c>
      <c r="F180" s="1">
        <f>$A11*F$177</f>
        <v>32</v>
      </c>
      <c r="G180" s="124"/>
      <c r="H180" s="1" t="s">
        <v>152</v>
      </c>
      <c r="I180" s="105"/>
      <c r="J180" s="105"/>
    </row>
    <row r="181" spans="1:18" x14ac:dyDescent="0.25">
      <c r="A181" s="1"/>
      <c r="B181" s="127"/>
      <c r="C181" s="136"/>
      <c r="D181" s="77" t="s">
        <v>25</v>
      </c>
      <c r="E181" s="106">
        <f>$A6*E$177</f>
        <v>1500</v>
      </c>
      <c r="F181" s="1">
        <f>$A12*F$177</f>
        <v>40</v>
      </c>
      <c r="G181" s="124"/>
      <c r="H181" s="1" t="s">
        <v>152</v>
      </c>
      <c r="I181" s="105"/>
      <c r="J181" s="105"/>
    </row>
    <row r="182" spans="1:18" s="3" customFormat="1" ht="16.5" thickBot="1" x14ac:dyDescent="0.3">
      <c r="A182" s="1"/>
      <c r="B182" s="128"/>
      <c r="C182" s="137"/>
      <c r="D182" s="78" t="s">
        <v>26</v>
      </c>
      <c r="E182" s="55">
        <f>$A7*E$177</f>
        <v>3000</v>
      </c>
      <c r="F182" s="2">
        <f>$A13*F$177</f>
        <v>50</v>
      </c>
      <c r="G182" s="125"/>
      <c r="H182" s="2" t="s">
        <v>152</v>
      </c>
      <c r="I182" s="11"/>
      <c r="J182" s="11"/>
      <c r="K182" s="2"/>
      <c r="L182" s="2"/>
      <c r="M182" s="2"/>
      <c r="N182" s="2"/>
      <c r="O182" s="2"/>
      <c r="P182" s="2"/>
      <c r="Q182" s="2"/>
      <c r="R182" s="2"/>
    </row>
    <row r="183" spans="1:18" x14ac:dyDescent="0.25">
      <c r="A183" s="1"/>
      <c r="B183" s="126">
        <v>30</v>
      </c>
      <c r="C183" s="135" t="s">
        <v>119</v>
      </c>
      <c r="D183" s="74" t="s">
        <v>21</v>
      </c>
      <c r="E183" s="1">
        <v>80</v>
      </c>
      <c r="F183" s="1">
        <v>25</v>
      </c>
      <c r="G183" s="123" t="s">
        <v>153</v>
      </c>
      <c r="H183" s="1" t="s">
        <v>152</v>
      </c>
      <c r="I183" s="105"/>
      <c r="J183" s="105"/>
    </row>
    <row r="184" spans="1:18" x14ac:dyDescent="0.25">
      <c r="A184" s="1"/>
      <c r="B184" s="127"/>
      <c r="C184" s="136"/>
      <c r="D184" s="75" t="s">
        <v>22</v>
      </c>
      <c r="E184" s="106">
        <f>$A3*E$183</f>
        <v>128</v>
      </c>
      <c r="F184" s="1">
        <f>$A9*F$183</f>
        <v>27.500000000000004</v>
      </c>
      <c r="G184" s="124"/>
      <c r="H184" s="1" t="s">
        <v>152</v>
      </c>
      <c r="I184" s="105"/>
      <c r="J184" s="105"/>
    </row>
    <row r="185" spans="1:18" x14ac:dyDescent="0.25">
      <c r="A185" s="1"/>
      <c r="B185" s="127"/>
      <c r="C185" s="136"/>
      <c r="D185" s="79" t="s">
        <v>23</v>
      </c>
      <c r="E185" s="106">
        <f>$A4*E$183</f>
        <v>200</v>
      </c>
      <c r="F185" s="1">
        <f>$A10*F$183</f>
        <v>32.5</v>
      </c>
      <c r="G185" s="124"/>
      <c r="H185" s="1" t="s">
        <v>152</v>
      </c>
      <c r="I185" s="105"/>
      <c r="J185" s="105"/>
    </row>
    <row r="186" spans="1:18" x14ac:dyDescent="0.25">
      <c r="A186" s="1"/>
      <c r="B186" s="127"/>
      <c r="C186" s="136"/>
      <c r="D186" s="76" t="s">
        <v>24</v>
      </c>
      <c r="E186" s="106">
        <f>$A5*E$183</f>
        <v>320</v>
      </c>
      <c r="F186" s="1">
        <f>$A11*F$183</f>
        <v>40</v>
      </c>
      <c r="G186" s="124"/>
      <c r="H186" s="1" t="s">
        <v>152</v>
      </c>
      <c r="I186" s="105"/>
      <c r="J186" s="105"/>
    </row>
    <row r="187" spans="1:18" x14ac:dyDescent="0.25">
      <c r="A187" s="1"/>
      <c r="B187" s="127"/>
      <c r="C187" s="136"/>
      <c r="D187" s="77" t="s">
        <v>25</v>
      </c>
      <c r="E187" s="106">
        <f>$A6*E$183</f>
        <v>2000</v>
      </c>
      <c r="F187" s="1">
        <f>$A12*F$183</f>
        <v>50</v>
      </c>
      <c r="G187" s="124"/>
      <c r="H187" s="1" t="s">
        <v>152</v>
      </c>
      <c r="I187" s="105"/>
      <c r="J187" s="105"/>
    </row>
    <row r="188" spans="1:18" s="3" customFormat="1" ht="16.5" thickBot="1" x14ac:dyDescent="0.3">
      <c r="A188" s="1"/>
      <c r="B188" s="128"/>
      <c r="C188" s="137"/>
      <c r="D188" s="78" t="s">
        <v>26</v>
      </c>
      <c r="E188" s="55">
        <f>$A7*E$183</f>
        <v>4000</v>
      </c>
      <c r="F188" s="2">
        <f>$A13*F$183</f>
        <v>62.5</v>
      </c>
      <c r="G188" s="125"/>
      <c r="H188" s="2" t="s">
        <v>152</v>
      </c>
      <c r="I188" s="11"/>
      <c r="J188" s="11"/>
      <c r="K188" s="2"/>
      <c r="L188" s="2"/>
      <c r="M188" s="2"/>
      <c r="N188" s="2"/>
      <c r="O188" s="2"/>
      <c r="P188" s="2"/>
      <c r="Q188" s="2"/>
      <c r="R188" s="2"/>
    </row>
    <row r="189" spans="1:18" x14ac:dyDescent="0.25">
      <c r="A189" s="1"/>
      <c r="B189" s="126">
        <v>31</v>
      </c>
      <c r="C189" s="135" t="s">
        <v>120</v>
      </c>
      <c r="D189" s="74" t="s">
        <v>21</v>
      </c>
      <c r="E189" s="1">
        <v>50</v>
      </c>
      <c r="F189" s="1">
        <v>25</v>
      </c>
      <c r="G189" s="123" t="s">
        <v>153</v>
      </c>
      <c r="H189" s="1" t="s">
        <v>152</v>
      </c>
      <c r="I189" s="105"/>
      <c r="J189" s="105"/>
      <c r="N189" s="1">
        <v>7</v>
      </c>
      <c r="O189" s="1">
        <v>1</v>
      </c>
    </row>
    <row r="190" spans="1:18" x14ac:dyDescent="0.25">
      <c r="A190" s="1"/>
      <c r="B190" s="127"/>
      <c r="C190" s="136"/>
      <c r="D190" s="75" t="s">
        <v>22</v>
      </c>
      <c r="E190" s="106">
        <f>$A3*E$189</f>
        <v>80</v>
      </c>
      <c r="F190" s="1">
        <f>$A9*F$189</f>
        <v>27.500000000000004</v>
      </c>
      <c r="G190" s="124"/>
      <c r="H190" s="1" t="s">
        <v>152</v>
      </c>
      <c r="I190" s="105"/>
      <c r="J190" s="105"/>
      <c r="N190" s="1">
        <f>$A9*N$189</f>
        <v>7.7000000000000011</v>
      </c>
      <c r="O190" s="1">
        <v>2</v>
      </c>
    </row>
    <row r="191" spans="1:18" x14ac:dyDescent="0.25">
      <c r="A191" s="1"/>
      <c r="B191" s="127"/>
      <c r="C191" s="136"/>
      <c r="D191" s="79" t="s">
        <v>23</v>
      </c>
      <c r="E191" s="106">
        <f>$A4*E$189</f>
        <v>125</v>
      </c>
      <c r="F191" s="1">
        <f>$A10*F$189</f>
        <v>32.5</v>
      </c>
      <c r="G191" s="124"/>
      <c r="H191" s="1" t="s">
        <v>152</v>
      </c>
      <c r="I191" s="105"/>
      <c r="J191" s="105"/>
      <c r="N191" s="1">
        <f>$A10*N$189</f>
        <v>9.1</v>
      </c>
      <c r="O191" s="1">
        <v>3</v>
      </c>
    </row>
    <row r="192" spans="1:18" x14ac:dyDescent="0.25">
      <c r="A192" s="1"/>
      <c r="B192" s="127"/>
      <c r="C192" s="136"/>
      <c r="D192" s="76" t="s">
        <v>24</v>
      </c>
      <c r="E192" s="106">
        <f>$A5*E$189</f>
        <v>200</v>
      </c>
      <c r="F192" s="1">
        <f>$A11*F$189</f>
        <v>40</v>
      </c>
      <c r="G192" s="124"/>
      <c r="H192" s="1" t="s">
        <v>152</v>
      </c>
      <c r="I192" s="105"/>
      <c r="J192" s="105"/>
      <c r="N192" s="1">
        <f>$A11*N$189</f>
        <v>11.200000000000001</v>
      </c>
      <c r="O192" s="1">
        <v>4</v>
      </c>
    </row>
    <row r="193" spans="1:18" x14ac:dyDescent="0.25">
      <c r="A193" s="1"/>
      <c r="B193" s="127"/>
      <c r="C193" s="136"/>
      <c r="D193" s="77" t="s">
        <v>25</v>
      </c>
      <c r="E193" s="106">
        <f>$A6*E$189</f>
        <v>1250</v>
      </c>
      <c r="F193" s="1">
        <f>$A12*F$189</f>
        <v>50</v>
      </c>
      <c r="G193" s="124"/>
      <c r="H193" s="1" t="s">
        <v>152</v>
      </c>
      <c r="I193" s="105"/>
      <c r="J193" s="105"/>
      <c r="N193" s="1">
        <f>$A12*N$189</f>
        <v>14</v>
      </c>
      <c r="O193" s="1">
        <v>5</v>
      </c>
    </row>
    <row r="194" spans="1:18" s="3" customFormat="1" ht="16.5" thickBot="1" x14ac:dyDescent="0.3">
      <c r="A194" s="1"/>
      <c r="B194" s="128"/>
      <c r="C194" s="137"/>
      <c r="D194" s="78" t="s">
        <v>26</v>
      </c>
      <c r="E194" s="55">
        <f>$A7*E$189</f>
        <v>2500</v>
      </c>
      <c r="F194" s="2">
        <f>$A13*F$189</f>
        <v>62.5</v>
      </c>
      <c r="G194" s="125"/>
      <c r="H194" s="2" t="s">
        <v>152</v>
      </c>
      <c r="I194" s="11"/>
      <c r="J194" s="11"/>
      <c r="K194" s="2"/>
      <c r="L194" s="2"/>
      <c r="M194" s="2"/>
      <c r="N194" s="2">
        <f>$A13*N$189</f>
        <v>17.5</v>
      </c>
      <c r="O194" s="2">
        <v>10</v>
      </c>
      <c r="P194" s="2"/>
      <c r="Q194" s="2"/>
      <c r="R194" s="2"/>
    </row>
    <row r="195" spans="1:18" x14ac:dyDescent="0.25">
      <c r="A195" s="1"/>
      <c r="B195" s="126">
        <v>32</v>
      </c>
      <c r="C195" s="135" t="s">
        <v>121</v>
      </c>
      <c r="D195" s="44" t="s">
        <v>21</v>
      </c>
      <c r="E195" s="24">
        <v>500</v>
      </c>
      <c r="F195" s="24">
        <v>30</v>
      </c>
      <c r="G195" s="123" t="s">
        <v>153</v>
      </c>
      <c r="H195" s="24" t="s">
        <v>150</v>
      </c>
      <c r="I195" s="31"/>
      <c r="J195" s="31"/>
      <c r="K195" s="24"/>
      <c r="L195" s="24"/>
      <c r="M195" s="24"/>
      <c r="N195" s="24"/>
      <c r="O195" s="24"/>
      <c r="P195" s="24"/>
    </row>
    <row r="196" spans="1:18" x14ac:dyDescent="0.25">
      <c r="A196" s="1"/>
      <c r="B196" s="127"/>
      <c r="C196" s="136"/>
      <c r="D196" s="43" t="s">
        <v>22</v>
      </c>
      <c r="E196" s="109">
        <f>$A3*E$195</f>
        <v>800</v>
      </c>
      <c r="F196" s="24">
        <f>$A9*F$195</f>
        <v>33</v>
      </c>
      <c r="G196" s="124"/>
      <c r="H196" s="24" t="s">
        <v>150</v>
      </c>
      <c r="I196" s="31"/>
      <c r="J196" s="31"/>
      <c r="K196" s="24"/>
      <c r="L196" s="24"/>
      <c r="M196" s="24"/>
      <c r="N196" s="24"/>
      <c r="O196" s="24"/>
      <c r="P196" s="24"/>
    </row>
    <row r="197" spans="1:18" x14ac:dyDescent="0.25">
      <c r="A197" s="1"/>
      <c r="B197" s="127"/>
      <c r="C197" s="136"/>
      <c r="D197" s="79" t="s">
        <v>23</v>
      </c>
      <c r="E197" s="106">
        <f>$A4*E$195</f>
        <v>1250</v>
      </c>
      <c r="F197" s="1">
        <f>$A10*F$195</f>
        <v>39</v>
      </c>
      <c r="G197" s="124"/>
      <c r="H197" s="1" t="s">
        <v>150</v>
      </c>
      <c r="I197" s="105"/>
      <c r="J197" s="105"/>
    </row>
    <row r="198" spans="1:18" x14ac:dyDescent="0.25">
      <c r="A198" s="1"/>
      <c r="B198" s="127"/>
      <c r="C198" s="136"/>
      <c r="D198" s="76" t="s">
        <v>24</v>
      </c>
      <c r="E198" s="106">
        <f>$A5*E$195</f>
        <v>2000</v>
      </c>
      <c r="F198" s="1">
        <f>$A11*F$195</f>
        <v>48</v>
      </c>
      <c r="G198" s="124"/>
      <c r="H198" s="1" t="s">
        <v>150</v>
      </c>
      <c r="I198" s="105"/>
      <c r="J198" s="105"/>
    </row>
    <row r="199" spans="1:18" x14ac:dyDescent="0.25">
      <c r="A199" s="1"/>
      <c r="B199" s="127"/>
      <c r="C199" s="136"/>
      <c r="D199" s="77" t="s">
        <v>25</v>
      </c>
      <c r="E199" s="106">
        <f>$A6*E$195</f>
        <v>12500</v>
      </c>
      <c r="F199" s="1">
        <f>$A12*F$195</f>
        <v>60</v>
      </c>
      <c r="G199" s="124"/>
      <c r="H199" s="1" t="s">
        <v>150</v>
      </c>
      <c r="I199" s="105"/>
      <c r="J199" s="105"/>
    </row>
    <row r="200" spans="1:18" s="3" customFormat="1" ht="16.5" thickBot="1" x14ac:dyDescent="0.3">
      <c r="A200" s="1"/>
      <c r="B200" s="128"/>
      <c r="C200" s="137"/>
      <c r="D200" s="78" t="s">
        <v>26</v>
      </c>
      <c r="E200" s="55">
        <f>$A7*E$195</f>
        <v>25000</v>
      </c>
      <c r="F200" s="2">
        <f>$A13*F$195</f>
        <v>75</v>
      </c>
      <c r="G200" s="125"/>
      <c r="H200" s="2" t="s">
        <v>150</v>
      </c>
      <c r="I200" s="112"/>
      <c r="J200" s="112"/>
      <c r="K200" s="111"/>
      <c r="L200" s="111"/>
      <c r="M200" s="111"/>
      <c r="N200" s="111"/>
      <c r="O200" s="111"/>
      <c r="P200" s="111"/>
      <c r="Q200" s="2"/>
      <c r="R200" s="2"/>
    </row>
    <row r="201" spans="1:18" x14ac:dyDescent="0.25">
      <c r="A201" s="1"/>
      <c r="B201" s="126">
        <v>33</v>
      </c>
      <c r="C201" s="135" t="s">
        <v>122</v>
      </c>
      <c r="D201" s="74" t="s">
        <v>21</v>
      </c>
      <c r="E201" s="1">
        <v>40</v>
      </c>
      <c r="F201" s="1">
        <v>10</v>
      </c>
      <c r="G201" s="123">
        <v>0</v>
      </c>
      <c r="H201" s="1" t="s">
        <v>148</v>
      </c>
      <c r="I201" s="105"/>
      <c r="J201" s="105"/>
    </row>
    <row r="202" spans="1:18" x14ac:dyDescent="0.25">
      <c r="A202" s="1"/>
      <c r="B202" s="127"/>
      <c r="C202" s="136"/>
      <c r="D202" s="75" t="s">
        <v>22</v>
      </c>
      <c r="E202" s="106">
        <f>$A3*E$201</f>
        <v>64</v>
      </c>
      <c r="F202" s="1">
        <f>$A9*F$201</f>
        <v>11</v>
      </c>
      <c r="G202" s="124"/>
      <c r="H202" s="1" t="s">
        <v>148</v>
      </c>
      <c r="I202" s="105"/>
      <c r="J202" s="105"/>
    </row>
    <row r="203" spans="1:18" x14ac:dyDescent="0.25">
      <c r="A203" s="1"/>
      <c r="B203" s="127"/>
      <c r="C203" s="136"/>
      <c r="D203" s="79" t="s">
        <v>23</v>
      </c>
      <c r="E203" s="106">
        <f>$A4*E$201</f>
        <v>100</v>
      </c>
      <c r="F203" s="1">
        <f>$A10*F$201</f>
        <v>13</v>
      </c>
      <c r="G203" s="124"/>
      <c r="H203" s="1" t="s">
        <v>148</v>
      </c>
      <c r="I203" s="105"/>
      <c r="J203" s="105"/>
    </row>
    <row r="204" spans="1:18" x14ac:dyDescent="0.25">
      <c r="A204" s="1"/>
      <c r="B204" s="127"/>
      <c r="C204" s="136"/>
      <c r="D204" s="76" t="s">
        <v>24</v>
      </c>
      <c r="E204" s="106">
        <f>$A5*E$201</f>
        <v>160</v>
      </c>
      <c r="F204" s="1">
        <f>$A11*F$201</f>
        <v>16</v>
      </c>
      <c r="G204" s="124"/>
      <c r="H204" s="1" t="s">
        <v>148</v>
      </c>
      <c r="I204" s="105"/>
      <c r="J204" s="105"/>
    </row>
    <row r="205" spans="1:18" x14ac:dyDescent="0.25">
      <c r="A205" s="1"/>
      <c r="B205" s="127"/>
      <c r="C205" s="136"/>
      <c r="D205" s="77" t="s">
        <v>25</v>
      </c>
      <c r="E205" s="106">
        <f>$A6*E$201</f>
        <v>1000</v>
      </c>
      <c r="F205" s="1">
        <f>$A12*F$201</f>
        <v>20</v>
      </c>
      <c r="G205" s="124"/>
      <c r="H205" s="1" t="s">
        <v>148</v>
      </c>
      <c r="I205" s="105"/>
      <c r="J205" s="105"/>
    </row>
    <row r="206" spans="1:18" s="3" customFormat="1" ht="16.5" thickBot="1" x14ac:dyDescent="0.3">
      <c r="A206" s="1"/>
      <c r="B206" s="128"/>
      <c r="C206" s="137"/>
      <c r="D206" s="78" t="s">
        <v>26</v>
      </c>
      <c r="E206" s="55">
        <f>$A7*E$201</f>
        <v>2000</v>
      </c>
      <c r="F206" s="2">
        <f>$A13*F$201</f>
        <v>25</v>
      </c>
      <c r="G206" s="125"/>
      <c r="H206" s="2" t="s">
        <v>148</v>
      </c>
      <c r="I206" s="11"/>
      <c r="J206" s="11"/>
      <c r="K206" s="2"/>
      <c r="L206" s="2"/>
      <c r="M206" s="2"/>
      <c r="N206" s="2"/>
      <c r="O206" s="2"/>
      <c r="P206" s="2"/>
      <c r="Q206" s="2"/>
      <c r="R206" s="2"/>
    </row>
    <row r="207" spans="1:18" ht="15.75" customHeight="1" x14ac:dyDescent="0.25">
      <c r="A207" s="1"/>
      <c r="B207" s="126">
        <v>34</v>
      </c>
      <c r="C207" s="135" t="s">
        <v>131</v>
      </c>
      <c r="D207" s="74" t="s">
        <v>21</v>
      </c>
      <c r="E207" s="1">
        <v>70</v>
      </c>
      <c r="F207" s="1">
        <v>10</v>
      </c>
      <c r="G207" s="123" t="s">
        <v>153</v>
      </c>
      <c r="H207" s="1" t="s">
        <v>152</v>
      </c>
      <c r="I207" s="105"/>
      <c r="J207" s="105"/>
      <c r="P207" s="1">
        <v>7</v>
      </c>
    </row>
    <row r="208" spans="1:18" x14ac:dyDescent="0.25">
      <c r="A208" s="1"/>
      <c r="B208" s="127"/>
      <c r="C208" s="136"/>
      <c r="D208" s="75" t="s">
        <v>22</v>
      </c>
      <c r="E208" s="106">
        <f>$A3*E$207</f>
        <v>112</v>
      </c>
      <c r="F208" s="1">
        <f>$A9*F$207</f>
        <v>11</v>
      </c>
      <c r="G208" s="124"/>
      <c r="H208" s="1" t="s">
        <v>152</v>
      </c>
      <c r="I208" s="105"/>
      <c r="J208" s="105"/>
      <c r="P208" s="1">
        <f>$A9*P$207</f>
        <v>7.7000000000000011</v>
      </c>
    </row>
    <row r="209" spans="1:18" x14ac:dyDescent="0.25">
      <c r="A209" s="1"/>
      <c r="B209" s="127"/>
      <c r="C209" s="136"/>
      <c r="D209" s="79" t="s">
        <v>23</v>
      </c>
      <c r="E209" s="106">
        <f>$A4*E$207</f>
        <v>175</v>
      </c>
      <c r="F209" s="1">
        <f>$A10*F$207</f>
        <v>13</v>
      </c>
      <c r="G209" s="124"/>
      <c r="H209" s="1" t="s">
        <v>152</v>
      </c>
      <c r="I209" s="105"/>
      <c r="J209" s="105"/>
      <c r="P209" s="1">
        <f>$A10*P$207</f>
        <v>9.1</v>
      </c>
    </row>
    <row r="210" spans="1:18" x14ac:dyDescent="0.25">
      <c r="A210" s="1"/>
      <c r="B210" s="127"/>
      <c r="C210" s="136"/>
      <c r="D210" s="76" t="s">
        <v>24</v>
      </c>
      <c r="E210" s="106">
        <f>$A5*E$207</f>
        <v>280</v>
      </c>
      <c r="F210" s="1">
        <f>$A11*F$207</f>
        <v>16</v>
      </c>
      <c r="G210" s="124"/>
      <c r="H210" s="1" t="s">
        <v>152</v>
      </c>
      <c r="I210" s="105"/>
      <c r="J210" s="105"/>
      <c r="P210" s="1">
        <f>$A11*P$207</f>
        <v>11.200000000000001</v>
      </c>
    </row>
    <row r="211" spans="1:18" x14ac:dyDescent="0.25">
      <c r="A211" s="1"/>
      <c r="B211" s="127"/>
      <c r="C211" s="136"/>
      <c r="D211" s="77" t="s">
        <v>25</v>
      </c>
      <c r="E211" s="106">
        <f>$A6*E$207</f>
        <v>1750</v>
      </c>
      <c r="F211" s="1">
        <f>$A12*F$207</f>
        <v>20</v>
      </c>
      <c r="G211" s="124"/>
      <c r="H211" s="1" t="s">
        <v>152</v>
      </c>
      <c r="I211" s="105"/>
      <c r="J211" s="105"/>
      <c r="P211" s="1">
        <f>$A12*P$207</f>
        <v>14</v>
      </c>
    </row>
    <row r="212" spans="1:18" s="3" customFormat="1" ht="16.5" thickBot="1" x14ac:dyDescent="0.3">
      <c r="A212" s="1"/>
      <c r="B212" s="128"/>
      <c r="C212" s="137"/>
      <c r="D212" s="78" t="s">
        <v>26</v>
      </c>
      <c r="E212" s="55">
        <f>$A7*E$207</f>
        <v>3500</v>
      </c>
      <c r="F212" s="2">
        <f>$A13*F$207</f>
        <v>25</v>
      </c>
      <c r="G212" s="125"/>
      <c r="H212" s="2" t="s">
        <v>152</v>
      </c>
      <c r="I212" s="11"/>
      <c r="J212" s="11"/>
      <c r="K212" s="2"/>
      <c r="L212" s="2"/>
      <c r="M212" s="2"/>
      <c r="N212" s="2"/>
      <c r="O212" s="2"/>
      <c r="P212" s="2">
        <f>$A13*P$207</f>
        <v>17.5</v>
      </c>
      <c r="Q212" s="2"/>
      <c r="R212" s="2"/>
    </row>
    <row r="213" spans="1:18" ht="15.75" customHeight="1" x14ac:dyDescent="0.25">
      <c r="A213" s="1"/>
      <c r="B213" s="126">
        <v>35</v>
      </c>
      <c r="C213" s="135" t="s">
        <v>132</v>
      </c>
      <c r="D213" s="74" t="s">
        <v>21</v>
      </c>
      <c r="E213" s="1">
        <v>70</v>
      </c>
      <c r="F213" s="1">
        <v>10</v>
      </c>
      <c r="G213" s="123" t="s">
        <v>153</v>
      </c>
      <c r="H213" s="1" t="s">
        <v>152</v>
      </c>
      <c r="I213" s="105"/>
      <c r="J213" s="105"/>
      <c r="P213" s="1">
        <v>7</v>
      </c>
    </row>
    <row r="214" spans="1:18" x14ac:dyDescent="0.25">
      <c r="A214" s="1"/>
      <c r="B214" s="127"/>
      <c r="C214" s="136"/>
      <c r="D214" s="75" t="s">
        <v>22</v>
      </c>
      <c r="E214" s="106">
        <f>$A3*E$213</f>
        <v>112</v>
      </c>
      <c r="F214" s="1">
        <f>$A9*F$213</f>
        <v>11</v>
      </c>
      <c r="G214" s="124"/>
      <c r="H214" s="1" t="s">
        <v>152</v>
      </c>
      <c r="I214" s="105"/>
      <c r="J214" s="105"/>
      <c r="P214" s="1">
        <f>$A9*P$213</f>
        <v>7.7000000000000011</v>
      </c>
    </row>
    <row r="215" spans="1:18" x14ac:dyDescent="0.25">
      <c r="A215" s="1"/>
      <c r="B215" s="127"/>
      <c r="C215" s="136"/>
      <c r="D215" s="79" t="s">
        <v>23</v>
      </c>
      <c r="E215" s="106">
        <f>$A4*E$213</f>
        <v>175</v>
      </c>
      <c r="F215" s="1">
        <f>$A10*F$213</f>
        <v>13</v>
      </c>
      <c r="G215" s="124"/>
      <c r="H215" s="1" t="s">
        <v>152</v>
      </c>
      <c r="I215" s="105"/>
      <c r="J215" s="105"/>
      <c r="P215" s="1">
        <f>$A10*P$213</f>
        <v>9.1</v>
      </c>
    </row>
    <row r="216" spans="1:18" x14ac:dyDescent="0.25">
      <c r="A216" s="1"/>
      <c r="B216" s="127"/>
      <c r="C216" s="136"/>
      <c r="D216" s="76" t="s">
        <v>24</v>
      </c>
      <c r="E216" s="106">
        <f>$A5*E$213</f>
        <v>280</v>
      </c>
      <c r="F216" s="1">
        <f>$A11*F$213</f>
        <v>16</v>
      </c>
      <c r="G216" s="124"/>
      <c r="H216" s="1" t="s">
        <v>152</v>
      </c>
      <c r="I216" s="105"/>
      <c r="J216" s="105"/>
      <c r="P216" s="1">
        <f>$A11*P$213</f>
        <v>11.200000000000001</v>
      </c>
    </row>
    <row r="217" spans="1:18" x14ac:dyDescent="0.25">
      <c r="A217" s="1"/>
      <c r="B217" s="127"/>
      <c r="C217" s="136"/>
      <c r="D217" s="77" t="s">
        <v>25</v>
      </c>
      <c r="E217" s="106">
        <f>$A6*E$213</f>
        <v>1750</v>
      </c>
      <c r="F217" s="1">
        <f>$A12*F$213</f>
        <v>20</v>
      </c>
      <c r="G217" s="124"/>
      <c r="H217" s="1" t="s">
        <v>152</v>
      </c>
      <c r="I217" s="105"/>
      <c r="J217" s="105"/>
      <c r="P217" s="1">
        <f>$A12*P$213</f>
        <v>14</v>
      </c>
    </row>
    <row r="218" spans="1:18" s="3" customFormat="1" ht="16.5" thickBot="1" x14ac:dyDescent="0.3">
      <c r="A218" s="2"/>
      <c r="B218" s="128"/>
      <c r="C218" s="137"/>
      <c r="D218" s="78" t="s">
        <v>26</v>
      </c>
      <c r="E218" s="55">
        <f>$A7*E$213</f>
        <v>3500</v>
      </c>
      <c r="F218" s="2">
        <f>$A13*F$213</f>
        <v>25</v>
      </c>
      <c r="G218" s="125"/>
      <c r="H218" s="2" t="s">
        <v>152</v>
      </c>
      <c r="I218" s="11"/>
      <c r="J218" s="11"/>
      <c r="K218" s="2"/>
      <c r="L218" s="2"/>
      <c r="M218" s="2"/>
      <c r="N218" s="2"/>
      <c r="O218" s="2"/>
      <c r="P218" s="2">
        <f>$A13*P$213</f>
        <v>17.5</v>
      </c>
      <c r="Q218" s="2"/>
      <c r="R218" s="2"/>
    </row>
    <row r="219" spans="1:18" x14ac:dyDescent="0.25">
      <c r="A219" s="8"/>
    </row>
    <row r="220" spans="1:18" x14ac:dyDescent="0.25">
      <c r="A220" s="8"/>
    </row>
    <row r="221" spans="1:18" x14ac:dyDescent="0.25">
      <c r="A221" s="8"/>
    </row>
    <row r="222" spans="1:18" x14ac:dyDescent="0.25">
      <c r="A222" s="8"/>
    </row>
    <row r="223" spans="1:18" x14ac:dyDescent="0.25">
      <c r="A223" s="8"/>
    </row>
    <row r="224" spans="1:18" x14ac:dyDescent="0.25">
      <c r="A224" s="8"/>
    </row>
    <row r="225" spans="1:1" x14ac:dyDescent="0.25">
      <c r="A225" s="8"/>
    </row>
    <row r="226" spans="1:1" x14ac:dyDescent="0.25">
      <c r="A226" s="8"/>
    </row>
    <row r="227" spans="1:1" x14ac:dyDescent="0.25">
      <c r="A227" s="8"/>
    </row>
    <row r="228" spans="1:1" x14ac:dyDescent="0.25">
      <c r="A228" s="8"/>
    </row>
    <row r="229" spans="1:1" x14ac:dyDescent="0.25">
      <c r="A229" s="8"/>
    </row>
    <row r="230" spans="1:1" x14ac:dyDescent="0.25">
      <c r="A230" s="8"/>
    </row>
    <row r="231" spans="1:1" x14ac:dyDescent="0.25">
      <c r="A231" s="8"/>
    </row>
    <row r="232" spans="1:1" x14ac:dyDescent="0.25">
      <c r="A232" s="8"/>
    </row>
    <row r="233" spans="1:1" x14ac:dyDescent="0.25">
      <c r="A233" s="8"/>
    </row>
    <row r="234" spans="1:1" x14ac:dyDescent="0.25">
      <c r="A234" s="8"/>
    </row>
    <row r="235" spans="1:1" x14ac:dyDescent="0.25">
      <c r="A235" s="8"/>
    </row>
    <row r="236" spans="1:1" x14ac:dyDescent="0.25">
      <c r="A236" s="8"/>
    </row>
    <row r="237" spans="1:1" x14ac:dyDescent="0.25">
      <c r="A237" s="8"/>
    </row>
    <row r="238" spans="1:1" x14ac:dyDescent="0.25">
      <c r="A238" s="8"/>
    </row>
    <row r="239" spans="1:1" x14ac:dyDescent="0.25">
      <c r="A239" s="8"/>
    </row>
    <row r="240" spans="1:1" x14ac:dyDescent="0.25">
      <c r="A240" s="8"/>
    </row>
    <row r="241" spans="1:1" x14ac:dyDescent="0.25">
      <c r="A241" s="8"/>
    </row>
    <row r="242" spans="1:1" x14ac:dyDescent="0.25">
      <c r="A242" s="8"/>
    </row>
    <row r="243" spans="1:1" x14ac:dyDescent="0.25">
      <c r="A243" s="8"/>
    </row>
    <row r="244" spans="1:1" x14ac:dyDescent="0.25">
      <c r="A244" s="8"/>
    </row>
    <row r="245" spans="1:1" x14ac:dyDescent="0.25">
      <c r="A245" s="8"/>
    </row>
    <row r="246" spans="1:1" x14ac:dyDescent="0.25">
      <c r="A246" s="8"/>
    </row>
    <row r="247" spans="1:1" x14ac:dyDescent="0.25">
      <c r="A247" s="8"/>
    </row>
    <row r="248" spans="1:1" x14ac:dyDescent="0.25">
      <c r="A248" s="8"/>
    </row>
    <row r="249" spans="1:1" x14ac:dyDescent="0.25">
      <c r="A249" s="8"/>
    </row>
    <row r="250" spans="1:1" x14ac:dyDescent="0.25">
      <c r="A250" s="8"/>
    </row>
    <row r="251" spans="1:1" x14ac:dyDescent="0.25">
      <c r="A251" s="8"/>
    </row>
    <row r="252" spans="1:1" x14ac:dyDescent="0.25">
      <c r="A252" s="8"/>
    </row>
    <row r="253" spans="1:1" x14ac:dyDescent="0.25">
      <c r="A253" s="8"/>
    </row>
    <row r="254" spans="1:1" x14ac:dyDescent="0.25">
      <c r="A254" s="8"/>
    </row>
  </sheetData>
  <mergeCells count="108">
    <mergeCell ref="G213:G218"/>
    <mergeCell ref="G207:G212"/>
    <mergeCell ref="G201:G206"/>
    <mergeCell ref="G195:G200"/>
    <mergeCell ref="G189:G194"/>
    <mergeCell ref="G183:G188"/>
    <mergeCell ref="G177:G182"/>
    <mergeCell ref="G171:G176"/>
    <mergeCell ref="G165:G170"/>
    <mergeCell ref="B123:B128"/>
    <mergeCell ref="B117:B122"/>
    <mergeCell ref="B111:B116"/>
    <mergeCell ref="B105:B110"/>
    <mergeCell ref="B99:B104"/>
    <mergeCell ref="B93:B98"/>
    <mergeCell ref="G159:G164"/>
    <mergeCell ref="G153:G158"/>
    <mergeCell ref="G147:G152"/>
    <mergeCell ref="G141:G146"/>
    <mergeCell ref="G135:G140"/>
    <mergeCell ref="G129:G134"/>
    <mergeCell ref="G123:G128"/>
    <mergeCell ref="G117:G122"/>
    <mergeCell ref="G111:G116"/>
    <mergeCell ref="G105:G110"/>
    <mergeCell ref="G99:G104"/>
    <mergeCell ref="G93:G98"/>
    <mergeCell ref="C147:C152"/>
    <mergeCell ref="C153:C158"/>
    <mergeCell ref="C159:C164"/>
    <mergeCell ref="B177:B182"/>
    <mergeCell ref="B171:B176"/>
    <mergeCell ref="B165:B170"/>
    <mergeCell ref="B159:B164"/>
    <mergeCell ref="B153:B158"/>
    <mergeCell ref="B147:B152"/>
    <mergeCell ref="B141:B146"/>
    <mergeCell ref="B135:B140"/>
    <mergeCell ref="B129:B134"/>
    <mergeCell ref="C201:C206"/>
    <mergeCell ref="C207:C212"/>
    <mergeCell ref="C213:C218"/>
    <mergeCell ref="B213:B218"/>
    <mergeCell ref="B207:B212"/>
    <mergeCell ref="B201:B206"/>
    <mergeCell ref="B195:B200"/>
    <mergeCell ref="B189:B194"/>
    <mergeCell ref="B183:B188"/>
    <mergeCell ref="C165:C170"/>
    <mergeCell ref="C171:C176"/>
    <mergeCell ref="C177:C182"/>
    <mergeCell ref="C183:C188"/>
    <mergeCell ref="C189:C194"/>
    <mergeCell ref="C195:C200"/>
    <mergeCell ref="C93:C98"/>
    <mergeCell ref="C99:C104"/>
    <mergeCell ref="C105:C110"/>
    <mergeCell ref="C111:C116"/>
    <mergeCell ref="C117:C122"/>
    <mergeCell ref="C123:C128"/>
    <mergeCell ref="C129:C134"/>
    <mergeCell ref="C135:C140"/>
    <mergeCell ref="C141:C146"/>
    <mergeCell ref="G87:G92"/>
    <mergeCell ref="B87:B92"/>
    <mergeCell ref="G81:G86"/>
    <mergeCell ref="B81:B86"/>
    <mergeCell ref="G75:G80"/>
    <mergeCell ref="B75:B80"/>
    <mergeCell ref="G69:G74"/>
    <mergeCell ref="B69:B74"/>
    <mergeCell ref="G63:G68"/>
    <mergeCell ref="B63:B68"/>
    <mergeCell ref="C63:C68"/>
    <mergeCell ref="C69:C74"/>
    <mergeCell ref="C75:C80"/>
    <mergeCell ref="C81:C86"/>
    <mergeCell ref="C87:C92"/>
    <mergeCell ref="G57:G62"/>
    <mergeCell ref="B57:B62"/>
    <mergeCell ref="G51:G56"/>
    <mergeCell ref="B51:B56"/>
    <mergeCell ref="G45:G50"/>
    <mergeCell ref="B45:B50"/>
    <mergeCell ref="G39:G44"/>
    <mergeCell ref="B39:B44"/>
    <mergeCell ref="G33:G38"/>
    <mergeCell ref="B33:B38"/>
    <mergeCell ref="C39:C44"/>
    <mergeCell ref="C45:C50"/>
    <mergeCell ref="C51:C56"/>
    <mergeCell ref="C57:C62"/>
    <mergeCell ref="C33:C38"/>
    <mergeCell ref="G27:G32"/>
    <mergeCell ref="B27:B32"/>
    <mergeCell ref="G21:G26"/>
    <mergeCell ref="B21:B26"/>
    <mergeCell ref="G15:G20"/>
    <mergeCell ref="B15:B20"/>
    <mergeCell ref="G9:G14"/>
    <mergeCell ref="B9:B14"/>
    <mergeCell ref="B3:B8"/>
    <mergeCell ref="G3:G8"/>
    <mergeCell ref="C3:C8"/>
    <mergeCell ref="C9:C14"/>
    <mergeCell ref="C15:C20"/>
    <mergeCell ref="C21:C26"/>
    <mergeCell ref="C27:C32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5254-77AC-4B19-AB71-8B80AB4750D2}">
  <sheetPr>
    <tabColor theme="0" tint="-0.49998474074526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Petals</vt:lpstr>
      <vt:lpstr>Mobs</vt:lpstr>
      <vt:lpstr>Drops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</dc:creator>
  <cp:lastModifiedBy>Мария</cp:lastModifiedBy>
  <dcterms:created xsi:type="dcterms:W3CDTF">2022-07-31T17:20:36Z</dcterms:created>
  <dcterms:modified xsi:type="dcterms:W3CDTF">2022-11-03T19:06:00Z</dcterms:modified>
</cp:coreProperties>
</file>