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내 드라이브\KBI_2025\Port_Mgmt\"/>
    </mc:Choice>
  </mc:AlternateContent>
  <bookViews>
    <workbookView xWindow="0" yWindow="0" windowWidth="28248" windowHeight="9132"/>
  </bookViews>
  <sheets>
    <sheet name="Black_Litterman" sheetId="1" r:id="rId1"/>
  </sheets>
  <definedNames>
    <definedName name="BL_ER">Black_Litterman!$D$109:$D$116</definedName>
    <definedName name="COV">Black_Litterman!$G$49:$N$56</definedName>
    <definedName name="ER">Black_Litterman!$D$65:$D$72</definedName>
    <definedName name="Inv_tau_sigma">Black_Litterman!#REF!</definedName>
    <definedName name="Omega">Black_Litterman!$M$97:$O$99</definedName>
    <definedName name="P">Black_Litterman!$G$87:$N$89</definedName>
    <definedName name="p_omega">Black_Litterman!#REF!</definedName>
    <definedName name="Q">Black_Litterman!$P$87:$P$89</definedName>
    <definedName name="W_mkt">Black_Litterman!$D$49:$D$56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7" i="1" l="1"/>
  <c r="N98" i="1"/>
  <c r="P56" i="1"/>
  <c r="P55" i="1"/>
  <c r="P54" i="1"/>
  <c r="P53" i="1"/>
  <c r="P52" i="1"/>
  <c r="P51" i="1"/>
  <c r="P50" i="1"/>
  <c r="P49" i="1"/>
  <c r="K65" i="1" a="1"/>
  <c r="K71" i="1" s="1"/>
  <c r="J65" i="1" a="1"/>
  <c r="J72" i="1" s="1"/>
  <c r="I65" i="1" a="1"/>
  <c r="I72" i="1" s="1"/>
  <c r="H65" i="1" a="1"/>
  <c r="H72" i="1" s="1"/>
  <c r="G65" i="1" a="1"/>
  <c r="G65" i="1" s="1"/>
  <c r="I64" i="1"/>
  <c r="F141" i="1"/>
  <c r="F140" i="1"/>
  <c r="F139" i="1"/>
  <c r="F138" i="1"/>
  <c r="F137" i="1"/>
  <c r="F136" i="1"/>
  <c r="F135" i="1"/>
  <c r="F134" i="1"/>
  <c r="H97" i="1" a="1"/>
  <c r="H97" i="1" s="1"/>
  <c r="K72" i="1" l="1"/>
  <c r="K65" i="1"/>
  <c r="K66" i="1"/>
  <c r="K70" i="1"/>
  <c r="K67" i="1"/>
  <c r="K68" i="1"/>
  <c r="K69" i="1"/>
  <c r="J66" i="1"/>
  <c r="J67" i="1"/>
  <c r="J69" i="1"/>
  <c r="J70" i="1"/>
  <c r="J65" i="1"/>
  <c r="J68" i="1"/>
  <c r="J71" i="1"/>
  <c r="I65" i="1"/>
  <c r="I66" i="1"/>
  <c r="I67" i="1"/>
  <c r="I68" i="1"/>
  <c r="I69" i="1"/>
  <c r="I70" i="1"/>
  <c r="I71" i="1"/>
  <c r="H71" i="1"/>
  <c r="H65" i="1"/>
  <c r="H66" i="1"/>
  <c r="H67" i="1"/>
  <c r="H68" i="1"/>
  <c r="H69" i="1"/>
  <c r="H70" i="1"/>
  <c r="G71" i="1"/>
  <c r="G66" i="1"/>
  <c r="G72" i="1"/>
  <c r="G70" i="1"/>
  <c r="G69" i="1"/>
  <c r="G68" i="1"/>
  <c r="G67" i="1"/>
  <c r="I99" i="1"/>
  <c r="H99" i="1"/>
  <c r="J98" i="1"/>
  <c r="I98" i="1"/>
  <c r="H98" i="1"/>
  <c r="J97" i="1"/>
  <c r="J99" i="1"/>
  <c r="O99" i="1" s="1"/>
  <c r="I97" i="1"/>
  <c r="D65" i="1" a="1"/>
  <c r="D65" i="1" s="1"/>
  <c r="F109" i="1" s="1"/>
  <c r="D69" i="1" l="1"/>
  <c r="F113" i="1" s="1"/>
  <c r="D68" i="1"/>
  <c r="F112" i="1" s="1"/>
  <c r="D67" i="1"/>
  <c r="F111" i="1" s="1"/>
  <c r="D72" i="1"/>
  <c r="F116" i="1" s="1"/>
  <c r="D66" i="1"/>
  <c r="D70" i="1"/>
  <c r="F114" i="1" s="1"/>
  <c r="D71" i="1"/>
  <c r="F115" i="1" s="1"/>
  <c r="F110" i="1" l="1"/>
  <c r="D109" i="1" a="1"/>
  <c r="D109" i="1" l="1"/>
  <c r="D114" i="1"/>
  <c r="H114" i="1" s="1"/>
  <c r="D116" i="1"/>
  <c r="H116" i="1" s="1"/>
  <c r="D115" i="1"/>
  <c r="H115" i="1" s="1"/>
  <c r="D113" i="1"/>
  <c r="H113" i="1" s="1"/>
  <c r="D112" i="1"/>
  <c r="H112" i="1" s="1"/>
  <c r="D111" i="1"/>
  <c r="H111" i="1" s="1"/>
  <c r="D110" i="1"/>
  <c r="H110" i="1" s="1"/>
  <c r="H109" i="1" l="1"/>
  <c r="D134" i="1" a="1"/>
  <c r="D134" i="1" l="1"/>
  <c r="G134" i="1" s="1"/>
  <c r="D140" i="1"/>
  <c r="G140" i="1" s="1"/>
  <c r="D135" i="1"/>
  <c r="G135" i="1" s="1"/>
  <c r="D141" i="1"/>
  <c r="G141" i="1" s="1"/>
  <c r="D136" i="1"/>
  <c r="G136" i="1" s="1"/>
  <c r="D139" i="1"/>
  <c r="G139" i="1" s="1"/>
  <c r="D137" i="1"/>
  <c r="G137" i="1" s="1"/>
  <c r="D138" i="1"/>
  <c r="G138" i="1" s="1"/>
</calcChain>
</file>

<file path=xl/sharedStrings.xml><?xml version="1.0" encoding="utf-8"?>
<sst xmlns="http://schemas.openxmlformats.org/spreadsheetml/2006/main" count="160" uniqueCount="88">
  <si>
    <t>US Bonds</t>
  </si>
  <si>
    <t>Int’l Bonds</t>
  </si>
  <si>
    <t>US Large Growth</t>
  </si>
  <si>
    <t>US Large Value</t>
  </si>
  <si>
    <t>US Small Growth</t>
  </si>
  <si>
    <t>US Small Value</t>
  </si>
  <si>
    <t>Int’l Dev. Equity</t>
  </si>
  <si>
    <t>Int’l Emerg. Equity</t>
  </si>
  <si>
    <t>View 2</t>
    <phoneticPr fontId="2" type="noConversion"/>
  </si>
  <si>
    <t>View 3</t>
    <phoneticPr fontId="2" type="noConversion"/>
  </si>
  <si>
    <t>Black Litterman 자산배분 모형 (by Thomas M. Idzorek)</t>
    <phoneticPr fontId="2" type="noConversion"/>
  </si>
  <si>
    <t xml:space="preserve">   ㅇ Input Data</t>
    <phoneticPr fontId="2" type="noConversion"/>
  </si>
  <si>
    <t xml:space="preserve">   ㅇ Output</t>
    <phoneticPr fontId="2" type="noConversion"/>
  </si>
  <si>
    <t xml:space="preserve"> Step 1: 벤치마크 Data에서 Market Implied Expected Return 산출</t>
    <phoneticPr fontId="2" type="noConversion"/>
  </si>
  <si>
    <r>
      <t xml:space="preserve">      - 위험회피계수(</t>
    </r>
    <r>
      <rPr>
        <sz val="14"/>
        <color theme="1"/>
        <rFont val="맑은 고딕"/>
        <family val="3"/>
        <charset val="129"/>
      </rPr>
      <t>λ</t>
    </r>
    <r>
      <rPr>
        <sz val="14"/>
        <color theme="1"/>
        <rFont val="맑은 고딕"/>
        <family val="3"/>
        <charset val="129"/>
        <scheme val="minor"/>
      </rPr>
      <t>)</t>
    </r>
    <phoneticPr fontId="2" type="noConversion"/>
  </si>
  <si>
    <r>
      <t xml:space="preserve">      - Market Implied Expected Return (</t>
    </r>
    <r>
      <rPr>
        <sz val="14"/>
        <color theme="1"/>
        <rFont val="맑은 고딕"/>
        <family val="3"/>
        <charset val="129"/>
      </rPr>
      <t>Π)</t>
    </r>
    <phoneticPr fontId="2" type="noConversion"/>
  </si>
  <si>
    <t xml:space="preserve">      - Active View (P,Q P:Active View, Q: Active View의 기대값)</t>
    <phoneticPr fontId="2" type="noConversion"/>
  </si>
  <si>
    <t xml:space="preserve">      - 공분산 행렬 (Σ)</t>
    <phoneticPr fontId="2" type="noConversion"/>
  </si>
  <si>
    <t xml:space="preserve">      - 벤치마크 비중 (W_mkt) : 포트폴리오 벤치마크의 비중</t>
    <phoneticPr fontId="2" type="noConversion"/>
  </si>
  <si>
    <r>
      <t xml:space="preserve">      - Market Implied Expected Return (</t>
    </r>
    <r>
      <rPr>
        <sz val="14"/>
        <color theme="1"/>
        <rFont val="맑은 고딕"/>
        <family val="3"/>
        <charset val="129"/>
      </rPr>
      <t>П)</t>
    </r>
    <phoneticPr fontId="2" type="noConversion"/>
  </si>
  <si>
    <r>
      <t xml:space="preserve">      - Black Litterman Expected Return (E(R)</t>
    </r>
    <r>
      <rPr>
        <sz val="14"/>
        <color theme="1"/>
        <rFont val="맑은 고딕"/>
        <family val="3"/>
        <charset val="129"/>
      </rPr>
      <t>)</t>
    </r>
    <phoneticPr fontId="2" type="noConversion"/>
  </si>
  <si>
    <r>
      <t xml:space="preserve">      - Black Litterman Expected Return (</t>
    </r>
    <r>
      <rPr>
        <sz val="14"/>
        <color theme="1"/>
        <rFont val="맑은 고딕"/>
        <family val="3"/>
        <charset val="129"/>
      </rPr>
      <t>μ)</t>
    </r>
    <phoneticPr fontId="2" type="noConversion"/>
  </si>
  <si>
    <r>
      <t xml:space="preserve">      - Black Litterman Portfolio Weight (w</t>
    </r>
    <r>
      <rPr>
        <sz val="14"/>
        <color theme="1"/>
        <rFont val="맑은 고딕"/>
        <family val="3"/>
        <charset val="129"/>
      </rPr>
      <t>)</t>
    </r>
    <phoneticPr fontId="2" type="noConversion"/>
  </si>
  <si>
    <t>--------------------------------------------------------------------------------------------------------------------------------------------------------------------------------------------------</t>
    <phoneticPr fontId="2" type="noConversion"/>
  </si>
  <si>
    <t>벤치마크 비중 (W_mkt)</t>
    <phoneticPr fontId="2" type="noConversion"/>
  </si>
  <si>
    <t>US Large
Growth</t>
    <phoneticPr fontId="2" type="noConversion"/>
  </si>
  <si>
    <t>US Large
Value</t>
    <phoneticPr fontId="2" type="noConversion"/>
  </si>
  <si>
    <t>US Small
Growth</t>
    <phoneticPr fontId="2" type="noConversion"/>
  </si>
  <si>
    <t>US Small
Value</t>
    <phoneticPr fontId="2" type="noConversion"/>
  </si>
  <si>
    <t>Int’l Dev.
Equity</t>
    <phoneticPr fontId="2" type="noConversion"/>
  </si>
  <si>
    <t>Int’l Emerg.
Equity</t>
    <phoneticPr fontId="2" type="noConversion"/>
  </si>
  <si>
    <t>자산군</t>
    <phoneticPr fontId="2" type="noConversion"/>
  </si>
  <si>
    <t>BM비중</t>
    <phoneticPr fontId="2" type="noConversion"/>
  </si>
  <si>
    <t>위험회피 계수(λ)</t>
    <phoneticPr fontId="2" type="noConversion"/>
  </si>
  <si>
    <r>
      <t>공분산행렬 (</t>
    </r>
    <r>
      <rPr>
        <b/>
        <sz val="11"/>
        <color theme="1"/>
        <rFont val="맑은 고딕"/>
        <family val="3"/>
        <charset val="129"/>
      </rPr>
      <t>Σ, cov)</t>
    </r>
    <phoneticPr fontId="2" type="noConversion"/>
  </si>
  <si>
    <t xml:space="preserve"> Step 2: Market Implied Expected Return에 포트폴리오 매니저의 Active View를 반영한 Black-Litterman Expected Return을 산출</t>
    <phoneticPr fontId="2" type="noConversion"/>
  </si>
  <si>
    <t xml:space="preserve"> Step 3: Black-Litterman Expected Return으로 포트폴리오의 Active Weight를 산출</t>
    <phoneticPr fontId="2" type="noConversion"/>
  </si>
  <si>
    <t>자산군</t>
    <phoneticPr fontId="2" type="noConversion"/>
  </si>
  <si>
    <r>
      <t>Market Implied Expected Return (</t>
    </r>
    <r>
      <rPr>
        <sz val="14"/>
        <color theme="1"/>
        <rFont val="맑은 고딕"/>
        <family val="3"/>
        <charset val="129"/>
      </rPr>
      <t>П)</t>
    </r>
    <phoneticPr fontId="2" type="noConversion"/>
  </si>
  <si>
    <t xml:space="preserve">   ㅇ Output Data</t>
    <phoneticPr fontId="2" type="noConversion"/>
  </si>
  <si>
    <t>View 1</t>
  </si>
  <si>
    <t>View 1</t>
    <phoneticPr fontId="2" type="noConversion"/>
  </si>
  <si>
    <t>선진시장 주식 (International Developed Equity)의 기대수익률은 5.25%</t>
    <phoneticPr fontId="2" type="noConversion"/>
  </si>
  <si>
    <t>International Bonds의 기대수익률이 US Bonds의 기대수익률보다 25bp 높음</t>
    <phoneticPr fontId="2" type="noConversion"/>
  </si>
  <si>
    <t>US Large Growth(90%)와 Small Growth(10%)의 기대수익률이 US large Value(90%)와 US Small Value(10%)의 기대수익률보다 2%p 높음</t>
    <phoneticPr fontId="2" type="noConversion"/>
  </si>
  <si>
    <t>View</t>
    <phoneticPr fontId="2" type="noConversion"/>
  </si>
  <si>
    <t>View 1</t>
    <phoneticPr fontId="2" type="noConversion"/>
  </si>
  <si>
    <t>View 2</t>
  </si>
  <si>
    <t>View 2</t>
    <phoneticPr fontId="2" type="noConversion"/>
  </si>
  <si>
    <t>View 3</t>
  </si>
  <si>
    <t>ER of Active View</t>
    <phoneticPr fontId="2" type="noConversion"/>
  </si>
  <si>
    <t>Q (Expected Return of Active View)</t>
    <phoneticPr fontId="2" type="noConversion"/>
  </si>
  <si>
    <t>P (Active View)</t>
    <phoneticPr fontId="2" type="noConversion"/>
  </si>
  <si>
    <t xml:space="preserve">  Int'l Dev. Equity = 5.25%</t>
    <phoneticPr fontId="2" type="noConversion"/>
  </si>
  <si>
    <t xml:space="preserve">  Int'l Bonds - US Bonds  = 0.25%</t>
    <phoneticPr fontId="2" type="noConversion"/>
  </si>
  <si>
    <t xml:space="preserve">  0.9 US Large Growth + 0.1 US Small Growth - 
   (0.9 US Large Value + 0.1 US Small Value) = 2%</t>
    <phoneticPr fontId="2" type="noConversion"/>
  </si>
  <si>
    <r>
      <t xml:space="preserve">   ㅇ View의 변동성 (</t>
    </r>
    <r>
      <rPr>
        <sz val="14"/>
        <color theme="1"/>
        <rFont val="맑은 고딕"/>
        <family val="3"/>
        <charset val="129"/>
      </rPr>
      <t>Ω) : 매니저의 Active view는 서로간에 독립 (상관관계 0)이며, 변동성은 각 자산의 변동성에 비례</t>
    </r>
    <phoneticPr fontId="2" type="noConversion"/>
  </si>
  <si>
    <r>
      <t xml:space="preserve">      - tau (</t>
    </r>
    <r>
      <rPr>
        <sz val="14"/>
        <color theme="1"/>
        <rFont val="맑은 고딕"/>
        <family val="3"/>
        <charset val="129"/>
      </rPr>
      <t>τ)는 매니저의 Active View의 변동성을 기대값에 어느정도 반영할지 결정하는 상수. 논문에서는 0.025를 제시</t>
    </r>
    <phoneticPr fontId="2" type="noConversion"/>
  </si>
  <si>
    <t>View 3</t>
    <phoneticPr fontId="2" type="noConversion"/>
  </si>
  <si>
    <t>자산군</t>
    <phoneticPr fontId="2" type="noConversion"/>
  </si>
  <si>
    <t>Variance of Active View</t>
    <phoneticPr fontId="2" type="noConversion"/>
  </si>
  <si>
    <t>Ω</t>
    <phoneticPr fontId="2" type="noConversion"/>
  </si>
  <si>
    <t>자산군</t>
    <phoneticPr fontId="2" type="noConversion"/>
  </si>
  <si>
    <t>View 2</t>
    <phoneticPr fontId="2" type="noConversion"/>
  </si>
  <si>
    <t>View 3</t>
    <phoneticPr fontId="2" type="noConversion"/>
  </si>
  <si>
    <t>τ</t>
    <phoneticPr fontId="2" type="noConversion"/>
  </si>
  <si>
    <t>Black Litterman Expected Return (E(R))</t>
    <phoneticPr fontId="2" type="noConversion"/>
  </si>
  <si>
    <t>cf. Market Implied Return</t>
    <phoneticPr fontId="2" type="noConversion"/>
  </si>
  <si>
    <t>diff.</t>
    <phoneticPr fontId="2" type="noConversion"/>
  </si>
  <si>
    <t>View 1 :  기대수익률 5.25%. 산출 수익률 4.94%</t>
    <phoneticPr fontId="2" type="noConversion"/>
  </si>
  <si>
    <t>View 2 : Intl Bond - US Bond  = 0.5%p. 산출치 0.43%p</t>
    <phoneticPr fontId="2" type="noConversion"/>
  </si>
  <si>
    <t>View 3 :  0.9 US Large Growth + 0.1 US Small Growth - (0.9 US Large Value + 0.1 US Small Value) = 2%. 산출치 2.32%</t>
    <phoneticPr fontId="2" type="noConversion"/>
  </si>
  <si>
    <t>Manager View와의 비교</t>
    <phoneticPr fontId="2" type="noConversion"/>
  </si>
  <si>
    <t>자산군</t>
    <phoneticPr fontId="2" type="noConversion"/>
  </si>
  <si>
    <t>BM비중</t>
    <phoneticPr fontId="2" type="noConversion"/>
  </si>
  <si>
    <t>Black Litterman Portfolio Weight</t>
    <phoneticPr fontId="2" type="noConversion"/>
  </si>
  <si>
    <t>Cf. BM Weight</t>
    <phoneticPr fontId="2" type="noConversion"/>
  </si>
  <si>
    <t>diff.</t>
    <phoneticPr fontId="2" type="noConversion"/>
  </si>
  <si>
    <t>기대수익률</t>
    <phoneticPr fontId="2" type="noConversion"/>
  </si>
  <si>
    <t>기대수익률</t>
    <phoneticPr fontId="2" type="noConversion"/>
  </si>
  <si>
    <t>포트폴리오 비중에의 영향</t>
    <phoneticPr fontId="2" type="noConversion"/>
  </si>
  <si>
    <t xml:space="preserve">View 2 : Implied Return : 59bp outperform. 매니저 기대수익률 50bp 아웃퍼폼. </t>
    <phoneticPr fontId="2" type="noConversion"/>
  </si>
  <si>
    <t>View 1 :  Implied Return : 4.81%, View 5.25%. BL 수익률 4.94% -&gt; Implied Return 보다 높으므로 O/W</t>
    <phoneticPr fontId="2" type="noConversion"/>
  </si>
  <si>
    <t xml:space="preserve">            BL 수익률 0.43bp. 모델이 제시한 값보다 Int'l bond의 아웃퍼폼 폭이 적으므로 Intl Bond 비중축소, US Bond 비중확대</t>
    <phoneticPr fontId="2" type="noConversion"/>
  </si>
  <si>
    <t>View 3 : ???</t>
    <phoneticPr fontId="2" type="noConversion"/>
  </si>
  <si>
    <t>λ의 변화에 따른 기대수익률의 변화 : λ가 커질수록 위험자산의 기대수익률 상승</t>
    <phoneticPr fontId="2" type="noConversion"/>
  </si>
  <si>
    <t>표준편차</t>
    <phoneticPr fontId="2" type="noConversion"/>
  </si>
  <si>
    <t>Std.Dev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</si>
</sst>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0%"/>
    <numFmt numFmtId="177" formatCode="0.000000_ ;[Red]\-0.000000\ "/>
    <numFmt numFmtId="178" formatCode="0.0%"/>
    <numFmt numFmtId="179" formatCode="0.000%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u/>
      <sz val="3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u/>
      <sz val="11"/>
      <color theme="1"/>
      <name val="맑은 고딕"/>
      <family val="3"/>
      <charset val="129"/>
      <scheme val="minor"/>
    </font>
    <font>
      <u/>
      <sz val="14"/>
      <color rgb="FFFF33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rgb="FF008000"/>
      </top>
      <bottom/>
      <diagonal/>
    </border>
    <border>
      <left/>
      <right/>
      <top/>
      <bottom style="thick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hair">
        <color rgb="FF008000"/>
      </right>
      <top style="medium">
        <color rgb="FF008000"/>
      </top>
      <bottom style="medium">
        <color rgb="FF008000"/>
      </bottom>
      <diagonal/>
    </border>
    <border>
      <left/>
      <right style="hair">
        <color rgb="FF008000"/>
      </right>
      <top style="medium">
        <color rgb="FF008000"/>
      </top>
      <bottom/>
      <diagonal/>
    </border>
    <border>
      <left/>
      <right style="hair">
        <color rgb="FF008000"/>
      </right>
      <top/>
      <bottom/>
      <diagonal/>
    </border>
    <border>
      <left/>
      <right style="hair">
        <color rgb="FF008000"/>
      </right>
      <top/>
      <bottom style="thick">
        <color rgb="FF008000"/>
      </bottom>
      <diagonal/>
    </border>
    <border>
      <left/>
      <right/>
      <top/>
      <bottom style="medium">
        <color rgb="FF008000"/>
      </bottom>
      <diagonal/>
    </border>
    <border>
      <left/>
      <right style="dotted">
        <color rgb="FF008000"/>
      </right>
      <top style="medium">
        <color rgb="FF008000"/>
      </top>
      <bottom style="medium">
        <color rgb="FF008000"/>
      </bottom>
      <diagonal/>
    </border>
    <border>
      <left/>
      <right style="dotted">
        <color rgb="FF008000"/>
      </right>
      <top style="medium">
        <color rgb="FF008000"/>
      </top>
      <bottom/>
      <diagonal/>
    </border>
    <border>
      <left/>
      <right style="dotted">
        <color rgb="FF008000"/>
      </right>
      <top/>
      <bottom/>
      <diagonal/>
    </border>
    <border>
      <left/>
      <right style="dotted">
        <color rgb="FF008000"/>
      </right>
      <top/>
      <bottom style="medium">
        <color rgb="FF008000"/>
      </bottom>
      <diagonal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dotted">
        <color rgb="FF008000"/>
      </bottom>
      <diagonal/>
    </border>
    <border>
      <left/>
      <right style="dotted">
        <color rgb="FF008000"/>
      </right>
      <top style="medium">
        <color rgb="FF008000"/>
      </top>
      <bottom style="dotted">
        <color rgb="FF008000"/>
      </bottom>
      <diagonal/>
    </border>
    <border>
      <left/>
      <right/>
      <top style="dotted">
        <color rgb="FF008000"/>
      </top>
      <bottom style="dotted">
        <color rgb="FF008000"/>
      </bottom>
      <diagonal/>
    </border>
    <border>
      <left/>
      <right style="dotted">
        <color rgb="FF008000"/>
      </right>
      <top style="dotted">
        <color rgb="FF008000"/>
      </top>
      <bottom style="dotted">
        <color rgb="FF008000"/>
      </bottom>
      <diagonal/>
    </border>
    <border>
      <left/>
      <right/>
      <top style="dotted">
        <color rgb="FF008000"/>
      </top>
      <bottom style="medium">
        <color rgb="FF008000"/>
      </bottom>
      <diagonal/>
    </border>
    <border>
      <left/>
      <right style="dotted">
        <color rgb="FF008000"/>
      </right>
      <top style="dotted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dashed">
        <color rgb="FF008000"/>
      </bottom>
      <diagonal/>
    </border>
    <border>
      <left/>
      <right/>
      <top style="dashed">
        <color rgb="FF008000"/>
      </top>
      <bottom style="dashed">
        <color rgb="FF008000"/>
      </bottom>
      <diagonal/>
    </border>
    <border>
      <left/>
      <right/>
      <top style="dashed">
        <color rgb="FF008000"/>
      </top>
      <bottom style="medium">
        <color rgb="FF008000"/>
      </bottom>
      <diagonal/>
    </border>
    <border>
      <left/>
      <right style="dotted">
        <color rgb="FF008000"/>
      </right>
      <top style="medium">
        <color rgb="FF008000"/>
      </top>
      <bottom style="dashed">
        <color rgb="FF008000"/>
      </bottom>
      <diagonal/>
    </border>
    <border>
      <left/>
      <right style="dotted">
        <color rgb="FF008000"/>
      </right>
      <top style="dashed">
        <color rgb="FF008000"/>
      </top>
      <bottom style="dashed">
        <color rgb="FF008000"/>
      </bottom>
      <diagonal/>
    </border>
    <border>
      <left/>
      <right style="dotted">
        <color rgb="FF008000"/>
      </right>
      <top style="dashed">
        <color rgb="FF008000"/>
      </top>
      <bottom style="medium">
        <color rgb="FF008000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quotePrefix="1" applyFont="1">
      <alignment vertical="center"/>
    </xf>
    <xf numFmtId="0" fontId="9" fillId="0" borderId="0" xfId="0" applyFont="1">
      <alignment vertical="center"/>
    </xf>
    <xf numFmtId="0" fontId="11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10" fontId="10" fillId="2" borderId="1" xfId="0" applyNumberFormat="1" applyFont="1" applyFill="1" applyBorder="1" applyAlignment="1">
      <alignment horizontal="right" vertical="center" wrapText="1"/>
    </xf>
    <xf numFmtId="10" fontId="10" fillId="2" borderId="0" xfId="0" applyNumberFormat="1" applyFont="1" applyFill="1" applyBorder="1" applyAlignment="1">
      <alignment horizontal="right" vertical="center" wrapText="1"/>
    </xf>
    <xf numFmtId="10" fontId="10" fillId="2" borderId="8" xfId="0" applyNumberFormat="1" applyFont="1" applyFill="1" applyBorder="1" applyAlignment="1">
      <alignment horizontal="right" vertical="center" wrapText="1"/>
    </xf>
    <xf numFmtId="0" fontId="9" fillId="3" borderId="4" xfId="0" applyFont="1" applyFill="1" applyBorder="1">
      <alignment vertical="center"/>
    </xf>
    <xf numFmtId="0" fontId="9" fillId="3" borderId="3" xfId="0" applyFont="1" applyFill="1" applyBorder="1">
      <alignment vertical="center"/>
    </xf>
    <xf numFmtId="0" fontId="9" fillId="3" borderId="3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horizontal="right" vertical="center" wrapText="1"/>
    </xf>
    <xf numFmtId="0" fontId="10" fillId="3" borderId="6" xfId="0" applyFont="1" applyFill="1" applyBorder="1" applyAlignment="1">
      <alignment horizontal="right" vertical="center" wrapText="1"/>
    </xf>
    <xf numFmtId="0" fontId="10" fillId="3" borderId="7" xfId="0" applyFont="1" applyFill="1" applyBorder="1" applyAlignment="1">
      <alignment horizontal="right" vertical="center" wrapText="1"/>
    </xf>
    <xf numFmtId="0" fontId="9" fillId="3" borderId="9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right" vertical="center" wrapText="1"/>
    </xf>
    <xf numFmtId="0" fontId="10" fillId="3" borderId="11" xfId="0" applyFont="1" applyFill="1" applyBorder="1" applyAlignment="1">
      <alignment horizontal="right" vertical="center" wrapText="1"/>
    </xf>
    <xf numFmtId="0" fontId="10" fillId="3" borderId="12" xfId="0" applyFont="1" applyFill="1" applyBorder="1" applyAlignment="1">
      <alignment horizontal="right" vertical="center" wrapText="1"/>
    </xf>
    <xf numFmtId="177" fontId="10" fillId="2" borderId="1" xfId="0" applyNumberFormat="1" applyFont="1" applyFill="1" applyBorder="1" applyAlignment="1">
      <alignment horizontal="center" vertical="center" wrapText="1"/>
    </xf>
    <xf numFmtId="177" fontId="10" fillId="2" borderId="1" xfId="0" applyNumberFormat="1" applyFont="1" applyFill="1" applyBorder="1" applyAlignment="1">
      <alignment horizontal="right" vertical="center" wrapText="1"/>
    </xf>
    <xf numFmtId="177" fontId="10" fillId="2" borderId="0" xfId="0" applyNumberFormat="1" applyFont="1" applyFill="1" applyAlignment="1">
      <alignment horizontal="center" vertical="center" wrapText="1"/>
    </xf>
    <xf numFmtId="177" fontId="10" fillId="2" borderId="0" xfId="0" applyNumberFormat="1" applyFont="1" applyFill="1" applyAlignment="1">
      <alignment horizontal="right" vertical="center" wrapText="1"/>
    </xf>
    <xf numFmtId="177" fontId="10" fillId="2" borderId="2" xfId="0" applyNumberFormat="1" applyFont="1" applyFill="1" applyBorder="1" applyAlignment="1">
      <alignment horizontal="center" vertical="center" wrapText="1"/>
    </xf>
    <xf numFmtId="177" fontId="10" fillId="2" borderId="2" xfId="0" applyNumberFormat="1" applyFont="1" applyFill="1" applyBorder="1" applyAlignment="1">
      <alignment horizontal="right" vertical="center" wrapText="1"/>
    </xf>
    <xf numFmtId="0" fontId="11" fillId="2" borderId="13" xfId="0" applyFont="1" applyFill="1" applyBorder="1">
      <alignment vertical="center"/>
    </xf>
    <xf numFmtId="0" fontId="13" fillId="0" borderId="0" xfId="0" applyFont="1">
      <alignment vertical="center"/>
    </xf>
    <xf numFmtId="0" fontId="7" fillId="0" borderId="0" xfId="0" applyFont="1" applyBorder="1">
      <alignment vertical="center"/>
    </xf>
    <xf numFmtId="0" fontId="14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Fill="1" applyBorder="1">
      <alignment vertical="center"/>
    </xf>
    <xf numFmtId="0" fontId="3" fillId="0" borderId="0" xfId="0" applyFont="1" applyAlignment="1">
      <alignment horizontal="left" vertical="center"/>
    </xf>
    <xf numFmtId="0" fontId="0" fillId="2" borderId="14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8" xfId="0" applyFill="1" applyBorder="1">
      <alignment vertical="center"/>
    </xf>
    <xf numFmtId="10" fontId="0" fillId="2" borderId="20" xfId="0" applyNumberFormat="1" applyFill="1" applyBorder="1">
      <alignment vertical="center"/>
    </xf>
    <xf numFmtId="10" fontId="0" fillId="2" borderId="21" xfId="0" applyNumberFormat="1" applyFill="1" applyBorder="1">
      <alignment vertical="center"/>
    </xf>
    <xf numFmtId="9" fontId="0" fillId="2" borderId="22" xfId="0" applyNumberFormat="1" applyFill="1" applyBorder="1">
      <alignment vertical="center"/>
    </xf>
    <xf numFmtId="0" fontId="9" fillId="3" borderId="3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179" fontId="0" fillId="2" borderId="14" xfId="1" applyNumberFormat="1" applyFont="1" applyFill="1" applyBorder="1">
      <alignment vertical="center"/>
    </xf>
    <xf numFmtId="179" fontId="0" fillId="2" borderId="16" xfId="1" applyNumberFormat="1" applyFont="1" applyFill="1" applyBorder="1">
      <alignment vertical="center"/>
    </xf>
    <xf numFmtId="179" fontId="0" fillId="2" borderId="18" xfId="1" applyNumberFormat="1" applyFont="1" applyFill="1" applyBorder="1">
      <alignment vertical="center"/>
    </xf>
    <xf numFmtId="179" fontId="4" fillId="2" borderId="18" xfId="1" applyNumberFormat="1" applyFont="1" applyFill="1" applyBorder="1">
      <alignment vertical="center"/>
    </xf>
    <xf numFmtId="179" fontId="4" fillId="2" borderId="16" xfId="1" applyNumberFormat="1" applyFont="1" applyFill="1" applyBorder="1">
      <alignment vertical="center"/>
    </xf>
    <xf numFmtId="179" fontId="4" fillId="2" borderId="14" xfId="1" applyNumberFormat="1" applyFont="1" applyFill="1" applyBorder="1">
      <alignment vertical="center"/>
    </xf>
    <xf numFmtId="0" fontId="4" fillId="2" borderId="14" xfId="1" applyNumberFormat="1" applyFont="1" applyFill="1" applyBorder="1">
      <alignment vertical="center"/>
    </xf>
    <xf numFmtId="0" fontId="0" fillId="2" borderId="14" xfId="1" applyNumberFormat="1" applyFont="1" applyFill="1" applyBorder="1">
      <alignment vertical="center"/>
    </xf>
    <xf numFmtId="0" fontId="0" fillId="2" borderId="16" xfId="1" applyNumberFormat="1" applyFont="1" applyFill="1" applyBorder="1">
      <alignment vertical="center"/>
    </xf>
    <xf numFmtId="0" fontId="4" fillId="2" borderId="16" xfId="1" applyNumberFormat="1" applyFont="1" applyFill="1" applyBorder="1">
      <alignment vertical="center"/>
    </xf>
    <xf numFmtId="0" fontId="0" fillId="2" borderId="18" xfId="1" applyNumberFormat="1" applyFont="1" applyFill="1" applyBorder="1">
      <alignment vertical="center"/>
    </xf>
    <xf numFmtId="0" fontId="4" fillId="2" borderId="18" xfId="1" applyNumberFormat="1" applyFont="1" applyFill="1" applyBorder="1">
      <alignment vertical="center"/>
    </xf>
    <xf numFmtId="0" fontId="12" fillId="0" borderId="0" xfId="0" applyFon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10" fillId="0" borderId="0" xfId="0" applyNumberFormat="1" applyFont="1">
      <alignment vertical="center"/>
    </xf>
    <xf numFmtId="0" fontId="10" fillId="0" borderId="0" xfId="0" applyFont="1">
      <alignment vertical="center"/>
    </xf>
    <xf numFmtId="0" fontId="9" fillId="3" borderId="3" xfId="0" applyFont="1" applyFill="1" applyBorder="1" applyAlignment="1">
      <alignment horizontal="right" vertical="center"/>
    </xf>
    <xf numFmtId="9" fontId="0" fillId="0" borderId="0" xfId="1" applyFont="1">
      <alignment vertical="center"/>
    </xf>
    <xf numFmtId="178" fontId="10" fillId="2" borderId="1" xfId="1" applyNumberFormat="1" applyFont="1" applyFill="1" applyBorder="1" applyAlignment="1">
      <alignment horizontal="right" vertical="center" wrapText="1"/>
    </xf>
    <xf numFmtId="178" fontId="10" fillId="2" borderId="0" xfId="1" applyNumberFormat="1" applyFont="1" applyFill="1" applyAlignment="1">
      <alignment horizontal="right" vertical="center" wrapText="1"/>
    </xf>
    <xf numFmtId="178" fontId="10" fillId="2" borderId="2" xfId="1" applyNumberFormat="1" applyFont="1" applyFill="1" applyBorder="1" applyAlignment="1">
      <alignment horizontal="right" vertical="center" wrapText="1"/>
    </xf>
    <xf numFmtId="0" fontId="9" fillId="3" borderId="3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 wrapText="1"/>
    </xf>
    <xf numFmtId="0" fontId="0" fillId="4" borderId="19" xfId="0" applyFill="1" applyBorder="1" applyAlignment="1">
      <alignment horizontal="left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FFFCC"/>
      <color rgb="FFFF33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403860</xdr:colOff>
      <xdr:row>9</xdr:row>
      <xdr:rowOff>251460</xdr:rowOff>
    </xdr:from>
    <xdr:to>
      <xdr:col>2</xdr:col>
      <xdr:colOff>1001847</xdr:colOff>
      <xdr:row>11</xdr:row>
      <xdr:rowOff>241870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" y="2659380"/>
          <a:ext cx="1466667" cy="5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533401</xdr:colOff>
      <xdr:row>20</xdr:row>
      <xdr:rowOff>0</xdr:rowOff>
    </xdr:from>
    <xdr:to>
      <xdr:col>5</xdr:col>
      <xdr:colOff>990601</xdr:colOff>
      <xdr:row>22</xdr:row>
      <xdr:rowOff>145878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1" y="4937760"/>
          <a:ext cx="3688080" cy="587838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31</xdr:row>
      <xdr:rowOff>220980</xdr:rowOff>
    </xdr:from>
    <xdr:to>
      <xdr:col>2</xdr:col>
      <xdr:colOff>969463</xdr:colOff>
      <xdr:row>34</xdr:row>
      <xdr:rowOff>262807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" y="7734300"/>
          <a:ext cx="1457143" cy="666667"/>
        </a:xfrm>
        <a:prstGeom prst="rect">
          <a:avLst/>
        </a:prstGeom>
      </xdr:spPr>
    </xdr:pic>
    <xdr:clientData/>
  </xdr:twoCellAnchor>
  <xdr:oneCellAnchor>
    <xdr:from>
      <xdr:col>1</xdr:col>
      <xdr:colOff>213360</xdr:colOff>
      <xdr:row>59</xdr:row>
      <xdr:rowOff>0</xdr:rowOff>
    </xdr:from>
    <xdr:ext cx="1466667" cy="523810"/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" y="13693140"/>
          <a:ext cx="1466667" cy="523810"/>
        </a:xfrm>
        <a:prstGeom prst="rect">
          <a:avLst/>
        </a:prstGeom>
      </xdr:spPr>
    </xdr:pic>
    <xdr:clientData/>
  </xdr:oneCellAnchor>
  <xdr:oneCellAnchor>
    <xdr:from>
      <xdr:col>1</xdr:col>
      <xdr:colOff>533401</xdr:colOff>
      <xdr:row>102</xdr:row>
      <xdr:rowOff>0</xdr:rowOff>
    </xdr:from>
    <xdr:ext cx="3688080" cy="587838"/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461" y="4983480"/>
          <a:ext cx="3688080" cy="587838"/>
        </a:xfrm>
        <a:prstGeom prst="rect">
          <a:avLst/>
        </a:prstGeom>
      </xdr:spPr>
    </xdr:pic>
    <xdr:clientData/>
  </xdr:oneCellAnchor>
  <xdr:twoCellAnchor editAs="oneCell">
    <xdr:from>
      <xdr:col>1</xdr:col>
      <xdr:colOff>784860</xdr:colOff>
      <xdr:row>93</xdr:row>
      <xdr:rowOff>129540</xdr:rowOff>
    </xdr:from>
    <xdr:to>
      <xdr:col>5</xdr:col>
      <xdr:colOff>753980</xdr:colOff>
      <xdr:row>98</xdr:row>
      <xdr:rowOff>262730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3920" y="22105620"/>
          <a:ext cx="3200000" cy="1276190"/>
        </a:xfrm>
        <a:prstGeom prst="rect">
          <a:avLst/>
        </a:prstGeom>
      </xdr:spPr>
    </xdr:pic>
    <xdr:clientData/>
  </xdr:twoCellAnchor>
  <xdr:oneCellAnchor>
    <xdr:from>
      <xdr:col>1</xdr:col>
      <xdr:colOff>381000</xdr:colOff>
      <xdr:row>126</xdr:row>
      <xdr:rowOff>220980</xdr:rowOff>
    </xdr:from>
    <xdr:ext cx="1457143" cy="666667"/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0060" y="7650480"/>
          <a:ext cx="1457143" cy="6666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41"/>
  <sheetViews>
    <sheetView showGridLines="0" tabSelected="1" topLeftCell="A40" workbookViewId="0">
      <selection activeCell="C46" sqref="C46"/>
    </sheetView>
  </sheetViews>
  <sheetFormatPr defaultRowHeight="17.399999999999999" x14ac:dyDescent="0.4"/>
  <cols>
    <col min="1" max="1" width="1.296875" customWidth="1"/>
    <col min="2" max="2" width="11.3984375" customWidth="1"/>
    <col min="3" max="3" width="17.69921875" customWidth="1"/>
    <col min="4" max="4" width="10" customWidth="1"/>
    <col min="5" max="5" width="3.296875" customWidth="1"/>
    <col min="6" max="6" width="16.8984375" bestFit="1" customWidth="1"/>
    <col min="7" max="14" width="9.5" customWidth="1"/>
    <col min="15" max="15" width="8.19921875" customWidth="1"/>
    <col min="16" max="16" width="9.69921875" customWidth="1"/>
  </cols>
  <sheetData>
    <row r="1" spans="2:13" ht="52.8" x14ac:dyDescent="0.4">
      <c r="B1" s="3" t="s">
        <v>10</v>
      </c>
    </row>
    <row r="2" spans="2:13" ht="21" x14ac:dyDescent="0.4">
      <c r="B2" s="33" t="s">
        <v>13</v>
      </c>
    </row>
    <row r="3" spans="2:13" ht="6.6" customHeight="1" x14ac:dyDescent="0.4">
      <c r="B3" s="4"/>
    </row>
    <row r="4" spans="2:13" ht="21" x14ac:dyDescent="0.4">
      <c r="B4" s="5" t="s">
        <v>11</v>
      </c>
    </row>
    <row r="5" spans="2:13" ht="21" x14ac:dyDescent="0.4">
      <c r="B5" s="5" t="s">
        <v>18</v>
      </c>
    </row>
    <row r="6" spans="2:13" ht="21" x14ac:dyDescent="0.4">
      <c r="B6" s="5" t="s">
        <v>17</v>
      </c>
    </row>
    <row r="7" spans="2:13" ht="21" x14ac:dyDescent="0.4">
      <c r="B7" s="5" t="s">
        <v>14</v>
      </c>
    </row>
    <row r="8" spans="2:13" ht="4.2" customHeight="1" x14ac:dyDescent="0.4">
      <c r="B8" s="5"/>
    </row>
    <row r="9" spans="2:13" ht="21" x14ac:dyDescent="0.4">
      <c r="B9" s="5" t="s">
        <v>12</v>
      </c>
    </row>
    <row r="10" spans="2:13" ht="21" x14ac:dyDescent="0.4">
      <c r="B10" s="5" t="s">
        <v>19</v>
      </c>
    </row>
    <row r="11" spans="2:13" ht="21" x14ac:dyDescent="0.4">
      <c r="B11" s="5"/>
    </row>
    <row r="12" spans="2:13" ht="21" x14ac:dyDescent="0.4">
      <c r="B12" s="5"/>
    </row>
    <row r="13" spans="2:13" ht="21" x14ac:dyDescent="0.4">
      <c r="B13" s="33" t="s">
        <v>35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</row>
    <row r="14" spans="2:13" ht="7.8" customHeight="1" x14ac:dyDescent="0.4">
      <c r="B14" s="32"/>
    </row>
    <row r="15" spans="2:13" ht="21" x14ac:dyDescent="0.4">
      <c r="B15" s="5" t="s">
        <v>11</v>
      </c>
    </row>
    <row r="16" spans="2:13" ht="21" x14ac:dyDescent="0.4">
      <c r="B16" s="5" t="s">
        <v>15</v>
      </c>
    </row>
    <row r="17" spans="2:13" ht="21" x14ac:dyDescent="0.4">
      <c r="B17" s="5" t="s">
        <v>16</v>
      </c>
    </row>
    <row r="18" spans="2:13" ht="6" customHeight="1" x14ac:dyDescent="0.4"/>
    <row r="19" spans="2:13" ht="21" x14ac:dyDescent="0.4">
      <c r="B19" s="5" t="s">
        <v>12</v>
      </c>
    </row>
    <row r="20" spans="2:13" ht="21" x14ac:dyDescent="0.4">
      <c r="B20" s="5" t="s">
        <v>20</v>
      </c>
    </row>
    <row r="24" spans="2:13" ht="21" x14ac:dyDescent="0.4">
      <c r="B24" s="33" t="s">
        <v>36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</row>
    <row r="25" spans="2:13" ht="6.6" customHeight="1" x14ac:dyDescent="0.4">
      <c r="B25" s="33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</row>
    <row r="26" spans="2:13" ht="21" x14ac:dyDescent="0.4">
      <c r="B26" s="5" t="s">
        <v>11</v>
      </c>
    </row>
    <row r="27" spans="2:13" ht="21" x14ac:dyDescent="0.4">
      <c r="B27" s="5" t="s">
        <v>21</v>
      </c>
    </row>
    <row r="28" spans="2:13" ht="21" x14ac:dyDescent="0.4">
      <c r="B28" s="5" t="s">
        <v>17</v>
      </c>
    </row>
    <row r="29" spans="2:13" ht="21" x14ac:dyDescent="0.4">
      <c r="B29" s="5" t="s">
        <v>14</v>
      </c>
    </row>
    <row r="30" spans="2:13" ht="7.8" customHeight="1" x14ac:dyDescent="0.4">
      <c r="B30" s="5"/>
    </row>
    <row r="31" spans="2:13" ht="21" x14ac:dyDescent="0.4">
      <c r="B31" s="5" t="s">
        <v>12</v>
      </c>
    </row>
    <row r="32" spans="2:13" ht="21" x14ac:dyDescent="0.4">
      <c r="B32" s="5" t="s">
        <v>22</v>
      </c>
    </row>
    <row r="33" spans="2:16" ht="7.2" customHeight="1" x14ac:dyDescent="0.4">
      <c r="B33" s="5"/>
    </row>
    <row r="34" spans="2:16" ht="21" x14ac:dyDescent="0.4">
      <c r="B34" s="5"/>
    </row>
    <row r="35" spans="2:16" ht="21" x14ac:dyDescent="0.4">
      <c r="B35" s="5"/>
    </row>
    <row r="36" spans="2:16" ht="21" x14ac:dyDescent="0.4">
      <c r="B36" s="6" t="s">
        <v>23</v>
      </c>
    </row>
    <row r="37" spans="2:16" ht="21" x14ac:dyDescent="0.4">
      <c r="B37" s="33" t="s">
        <v>13</v>
      </c>
    </row>
    <row r="38" spans="2:16" ht="11.4" customHeight="1" x14ac:dyDescent="0.4">
      <c r="B38" s="4"/>
    </row>
    <row r="39" spans="2:16" ht="21" x14ac:dyDescent="0.4">
      <c r="B39" s="5" t="s">
        <v>11</v>
      </c>
    </row>
    <row r="40" spans="2:16" ht="21" x14ac:dyDescent="0.4">
      <c r="B40" s="5" t="s">
        <v>18</v>
      </c>
    </row>
    <row r="41" spans="2:16" ht="21" x14ac:dyDescent="0.4">
      <c r="B41" s="5" t="s">
        <v>17</v>
      </c>
      <c r="L41" s="5"/>
    </row>
    <row r="42" spans="2:16" ht="21" x14ac:dyDescent="0.4">
      <c r="B42" s="5" t="s">
        <v>14</v>
      </c>
      <c r="L42" s="5"/>
    </row>
    <row r="43" spans="2:16" ht="10.199999999999999" customHeight="1" thickBot="1" x14ac:dyDescent="0.45"/>
    <row r="44" spans="2:16" ht="18" thickBot="1" x14ac:dyDescent="0.45">
      <c r="C44" s="34" t="s">
        <v>33</v>
      </c>
      <c r="D44" s="30">
        <v>3.07</v>
      </c>
      <c r="E44" s="8"/>
    </row>
    <row r="45" spans="2:16" ht="6.6" customHeight="1" x14ac:dyDescent="0.4">
      <c r="C45" s="34"/>
      <c r="D45" s="35"/>
      <c r="E45" s="8"/>
    </row>
    <row r="46" spans="2:16" ht="22.8" customHeight="1" x14ac:dyDescent="0.4">
      <c r="C46" s="36" t="s">
        <v>24</v>
      </c>
      <c r="D46" s="9"/>
      <c r="E46" s="9"/>
      <c r="F46" s="36" t="s">
        <v>34</v>
      </c>
      <c r="P46" s="36" t="s">
        <v>86</v>
      </c>
    </row>
    <row r="47" spans="2:16" ht="3.6" customHeight="1" thickBot="1" x14ac:dyDescent="0.45">
      <c r="C47" s="9"/>
      <c r="D47" s="9"/>
      <c r="E47" s="9"/>
      <c r="F47" s="9"/>
    </row>
    <row r="48" spans="2:16" ht="40.799999999999997" customHeight="1" thickBot="1" x14ac:dyDescent="0.45">
      <c r="C48" s="19" t="s">
        <v>31</v>
      </c>
      <c r="D48" s="20" t="s">
        <v>32</v>
      </c>
      <c r="E48" s="7"/>
      <c r="F48" s="13"/>
      <c r="G48" s="14" t="s">
        <v>0</v>
      </c>
      <c r="H48" s="14" t="s">
        <v>1</v>
      </c>
      <c r="I48" s="15" t="s">
        <v>25</v>
      </c>
      <c r="J48" s="15" t="s">
        <v>26</v>
      </c>
      <c r="K48" s="15" t="s">
        <v>27</v>
      </c>
      <c r="L48" s="15" t="s">
        <v>28</v>
      </c>
      <c r="M48" s="15" t="s">
        <v>29</v>
      </c>
      <c r="N48" s="15" t="s">
        <v>30</v>
      </c>
      <c r="P48" s="43" t="s">
        <v>87</v>
      </c>
    </row>
    <row r="49" spans="2:16" ht="18" customHeight="1" x14ac:dyDescent="0.4">
      <c r="C49" s="21" t="s">
        <v>0</v>
      </c>
      <c r="D49" s="10">
        <v>0.19339999999999999</v>
      </c>
      <c r="E49" s="7"/>
      <c r="F49" s="16" t="s">
        <v>0</v>
      </c>
      <c r="G49" s="24">
        <v>1.005E-3</v>
      </c>
      <c r="H49" s="24">
        <v>1.328E-3</v>
      </c>
      <c r="I49" s="24">
        <v>-5.7899999999999998E-4</v>
      </c>
      <c r="J49" s="24">
        <v>-6.7500000000000004E-4</v>
      </c>
      <c r="K49" s="24">
        <v>1.21E-4</v>
      </c>
      <c r="L49" s="25">
        <v>1.2799999999999999E-4</v>
      </c>
      <c r="M49" s="24">
        <v>-4.4499999999999997E-4</v>
      </c>
      <c r="N49" s="24">
        <v>-4.37E-4</v>
      </c>
      <c r="P49" s="66">
        <f>SQRT(G49)</f>
        <v>3.1701734968294717E-2</v>
      </c>
    </row>
    <row r="50" spans="2:16" ht="18" customHeight="1" x14ac:dyDescent="0.4">
      <c r="C50" s="22" t="s">
        <v>1</v>
      </c>
      <c r="D50" s="11">
        <v>0.26129999999999998</v>
      </c>
      <c r="E50" s="7"/>
      <c r="F50" s="17" t="s">
        <v>1</v>
      </c>
      <c r="G50" s="26">
        <v>1.328E-3</v>
      </c>
      <c r="H50" s="26">
        <v>7.2769999999999996E-3</v>
      </c>
      <c r="I50" s="26">
        <v>-1.307E-3</v>
      </c>
      <c r="J50" s="26">
        <v>-6.0999999999999997E-4</v>
      </c>
      <c r="K50" s="26">
        <v>-2.2369999999999998E-3</v>
      </c>
      <c r="L50" s="27">
        <v>-9.8900000000000008E-4</v>
      </c>
      <c r="M50" s="26">
        <v>1.4419999999999999E-3</v>
      </c>
      <c r="N50" s="26">
        <v>-1.5349999999999999E-3</v>
      </c>
      <c r="P50" s="67">
        <f>SQRT(H50)</f>
        <v>8.5305333948118386E-2</v>
      </c>
    </row>
    <row r="51" spans="2:16" ht="18" customHeight="1" x14ac:dyDescent="0.4">
      <c r="C51" s="22" t="s">
        <v>2</v>
      </c>
      <c r="D51" s="11">
        <v>0.12089999999999999</v>
      </c>
      <c r="E51" s="7"/>
      <c r="F51" s="17" t="s">
        <v>2</v>
      </c>
      <c r="G51" s="26">
        <v>-5.7899999999999998E-4</v>
      </c>
      <c r="H51" s="26">
        <v>-1.307E-3</v>
      </c>
      <c r="I51" s="26">
        <v>5.9852000000000002E-2</v>
      </c>
      <c r="J51" s="26">
        <v>2.7588000000000001E-2</v>
      </c>
      <c r="K51" s="26">
        <v>6.3496999999999998E-2</v>
      </c>
      <c r="L51" s="27">
        <v>2.3036000000000001E-2</v>
      </c>
      <c r="M51" s="26">
        <v>3.2967000000000003E-2</v>
      </c>
      <c r="N51" s="26">
        <v>4.8038999999999998E-2</v>
      </c>
      <c r="P51" s="67">
        <f>SQRT(I51)</f>
        <v>0.24464668401594983</v>
      </c>
    </row>
    <row r="52" spans="2:16" ht="18" customHeight="1" x14ac:dyDescent="0.4">
      <c r="C52" s="22" t="s">
        <v>3</v>
      </c>
      <c r="D52" s="11">
        <v>0.12089999999999999</v>
      </c>
      <c r="E52" s="7"/>
      <c r="F52" s="17" t="s">
        <v>3</v>
      </c>
      <c r="G52" s="26">
        <v>-6.7500000000000004E-4</v>
      </c>
      <c r="H52" s="26">
        <v>-6.0999999999999997E-4</v>
      </c>
      <c r="I52" s="26">
        <v>2.7588000000000001E-2</v>
      </c>
      <c r="J52" s="26">
        <v>2.9609E-2</v>
      </c>
      <c r="K52" s="26">
        <v>2.6571999999999998E-2</v>
      </c>
      <c r="L52" s="27">
        <v>2.1465000000000001E-2</v>
      </c>
      <c r="M52" s="26">
        <v>2.0697E-2</v>
      </c>
      <c r="N52" s="26">
        <v>2.9853999999999999E-2</v>
      </c>
      <c r="P52" s="67">
        <f>SQRT(J52)</f>
        <v>0.17207265907168401</v>
      </c>
    </row>
    <row r="53" spans="2:16" ht="18" customHeight="1" x14ac:dyDescent="0.4">
      <c r="C53" s="22" t="s">
        <v>4</v>
      </c>
      <c r="D53" s="11">
        <v>1.34E-2</v>
      </c>
      <c r="E53" s="7"/>
      <c r="F53" s="17" t="s">
        <v>4</v>
      </c>
      <c r="G53" s="26">
        <v>1.21E-4</v>
      </c>
      <c r="H53" s="26">
        <v>-2.2369999999999998E-3</v>
      </c>
      <c r="I53" s="26">
        <v>6.3496999999999998E-2</v>
      </c>
      <c r="J53" s="26">
        <v>2.6571999999999998E-2</v>
      </c>
      <c r="K53" s="26">
        <v>0.102488</v>
      </c>
      <c r="L53" s="27">
        <v>4.2743999999999997E-2</v>
      </c>
      <c r="M53" s="26">
        <v>3.9942999999999999E-2</v>
      </c>
      <c r="N53" s="26">
        <v>6.5993999999999997E-2</v>
      </c>
      <c r="P53" s="67">
        <f>SQRT(K53)</f>
        <v>0.32013747047167096</v>
      </c>
    </row>
    <row r="54" spans="2:16" ht="18" customHeight="1" x14ac:dyDescent="0.4">
      <c r="C54" s="22" t="s">
        <v>5</v>
      </c>
      <c r="D54" s="11">
        <v>1.34E-2</v>
      </c>
      <c r="E54" s="7"/>
      <c r="F54" s="17" t="s">
        <v>5</v>
      </c>
      <c r="G54" s="26">
        <v>1.2799999999999999E-4</v>
      </c>
      <c r="H54" s="26">
        <v>-9.8900000000000008E-4</v>
      </c>
      <c r="I54" s="26">
        <v>2.3036000000000001E-2</v>
      </c>
      <c r="J54" s="26">
        <v>2.1465000000000001E-2</v>
      </c>
      <c r="K54" s="26">
        <v>4.2743999999999997E-2</v>
      </c>
      <c r="L54" s="27">
        <v>3.2056000000000001E-2</v>
      </c>
      <c r="M54" s="26">
        <v>1.9880999999999999E-2</v>
      </c>
      <c r="N54" s="26">
        <v>3.2235E-2</v>
      </c>
      <c r="P54" s="67">
        <f>SQRT(L54)</f>
        <v>0.17904189453868052</v>
      </c>
    </row>
    <row r="55" spans="2:16" ht="18" customHeight="1" x14ac:dyDescent="0.4">
      <c r="C55" s="22" t="s">
        <v>6</v>
      </c>
      <c r="D55" s="11">
        <v>0.24179999999999999</v>
      </c>
      <c r="E55" s="7"/>
      <c r="F55" s="17" t="s">
        <v>6</v>
      </c>
      <c r="G55" s="26">
        <v>-4.4499999999999997E-4</v>
      </c>
      <c r="H55" s="26">
        <v>1.4419999999999999E-3</v>
      </c>
      <c r="I55" s="26">
        <v>3.2967000000000003E-2</v>
      </c>
      <c r="J55" s="26">
        <v>2.0697E-2</v>
      </c>
      <c r="K55" s="26">
        <v>3.9942999999999999E-2</v>
      </c>
      <c r="L55" s="27">
        <v>1.9880999999999999E-2</v>
      </c>
      <c r="M55" s="26">
        <v>2.8355000000000002E-2</v>
      </c>
      <c r="N55" s="26">
        <v>3.5063999999999998E-2</v>
      </c>
      <c r="P55" s="67">
        <f>SQRT(M55)</f>
        <v>0.16838942959699105</v>
      </c>
    </row>
    <row r="56" spans="2:16" ht="18" customHeight="1" thickBot="1" x14ac:dyDescent="0.45">
      <c r="C56" s="23" t="s">
        <v>7</v>
      </c>
      <c r="D56" s="12">
        <v>3.49E-2</v>
      </c>
      <c r="E56" s="7"/>
      <c r="F56" s="18" t="s">
        <v>7</v>
      </c>
      <c r="G56" s="28">
        <v>-4.37E-4</v>
      </c>
      <c r="H56" s="28">
        <v>-1.5349999999999999E-3</v>
      </c>
      <c r="I56" s="28">
        <v>4.8038999999999998E-2</v>
      </c>
      <c r="J56" s="28">
        <v>2.9853999999999999E-2</v>
      </c>
      <c r="K56" s="28">
        <v>6.5993999999999997E-2</v>
      </c>
      <c r="L56" s="29">
        <v>3.2235E-2</v>
      </c>
      <c r="M56" s="28">
        <v>3.5063999999999998E-2</v>
      </c>
      <c r="N56" s="28">
        <v>7.9958000000000001E-2</v>
      </c>
      <c r="P56" s="68">
        <f>SQRT(N56)</f>
        <v>0.28276845651522026</v>
      </c>
    </row>
    <row r="58" spans="2:16" ht="21" x14ac:dyDescent="0.4">
      <c r="B58" s="5" t="s">
        <v>39</v>
      </c>
    </row>
    <row r="59" spans="2:16" ht="21" x14ac:dyDescent="0.4">
      <c r="B59" s="5" t="s">
        <v>19</v>
      </c>
    </row>
    <row r="60" spans="2:16" ht="21" x14ac:dyDescent="0.4">
      <c r="B60" s="5"/>
    </row>
    <row r="61" spans="2:16" ht="21" x14ac:dyDescent="0.4">
      <c r="B61" s="5"/>
    </row>
    <row r="62" spans="2:16" ht="21" x14ac:dyDescent="0.4">
      <c r="C62" s="34" t="s">
        <v>38</v>
      </c>
      <c r="G62" s="34" t="s">
        <v>85</v>
      </c>
    </row>
    <row r="63" spans="2:16" ht="6" customHeight="1" thickBot="1" x14ac:dyDescent="0.45">
      <c r="C63" s="5"/>
    </row>
    <row r="64" spans="2:16" ht="18" thickBot="1" x14ac:dyDescent="0.45">
      <c r="C64" s="19" t="s">
        <v>37</v>
      </c>
      <c r="D64" s="20" t="s">
        <v>79</v>
      </c>
      <c r="G64" s="64">
        <v>1</v>
      </c>
      <c r="H64" s="64">
        <v>2</v>
      </c>
      <c r="I64" s="64">
        <f>D44</f>
        <v>3.07</v>
      </c>
      <c r="J64" s="64">
        <v>4</v>
      </c>
      <c r="K64" s="64">
        <v>5</v>
      </c>
    </row>
    <row r="65" spans="2:22" x14ac:dyDescent="0.4">
      <c r="C65" s="21" t="s">
        <v>0</v>
      </c>
      <c r="D65" s="10">
        <f t="array" ref="D65:D72">D44*MMULT(COV,W_mkt)</f>
        <v>8.2966473700000001E-4</v>
      </c>
      <c r="G65" s="10">
        <f t="array" ref="G65:G72">G64*MMULT(COV,W_mkt)</f>
        <v>2.702491E-4</v>
      </c>
      <c r="H65" s="10">
        <f t="array" ref="H65:H72">H64*MMULT(COV,W_mkt)</f>
        <v>5.404982E-4</v>
      </c>
      <c r="I65" s="10">
        <f t="array" ref="I65:I72">I64*MMULT(COV,W_mkt)</f>
        <v>8.2966473700000001E-4</v>
      </c>
      <c r="J65" s="10">
        <f t="array" ref="J65:J72">J64*MMULT(COV,W_mkt)</f>
        <v>1.0809964E-3</v>
      </c>
      <c r="K65" s="10">
        <f t="array" ref="K65:K72">K64*MMULT(COV,W_mkt)</f>
        <v>1.3512455E-3</v>
      </c>
      <c r="L65" s="65"/>
    </row>
    <row r="66" spans="2:22" x14ac:dyDescent="0.4">
      <c r="C66" s="22" t="s">
        <v>1</v>
      </c>
      <c r="D66" s="11">
        <v>6.6877668989999989E-3</v>
      </c>
      <c r="G66" s="11">
        <v>2.1784256999999997E-3</v>
      </c>
      <c r="H66" s="11">
        <v>4.3568513999999994E-3</v>
      </c>
      <c r="I66" s="11">
        <v>6.6877668989999989E-3</v>
      </c>
      <c r="J66" s="11">
        <v>8.7137027999999988E-3</v>
      </c>
      <c r="K66" s="11">
        <v>1.0892128499999999E-2</v>
      </c>
      <c r="L66" s="65"/>
    </row>
    <row r="67" spans="2:22" x14ac:dyDescent="0.4">
      <c r="C67" s="22" t="s">
        <v>2</v>
      </c>
      <c r="D67" s="11">
        <v>6.4241353153999994E-2</v>
      </c>
      <c r="G67" s="11">
        <v>2.0925522200000001E-2</v>
      </c>
      <c r="H67" s="11">
        <v>4.1851044400000002E-2</v>
      </c>
      <c r="I67" s="11">
        <v>6.4241353153999994E-2</v>
      </c>
      <c r="J67" s="11">
        <v>8.3702088800000005E-2</v>
      </c>
      <c r="K67" s="11">
        <v>0.10462761100000001</v>
      </c>
      <c r="L67" s="65"/>
    </row>
    <row r="68" spans="2:22" x14ac:dyDescent="0.4">
      <c r="C68" s="22" t="s">
        <v>3</v>
      </c>
      <c r="D68" s="11">
        <v>4.0878014900999994E-2</v>
      </c>
      <c r="G68" s="11">
        <v>1.3315314299999999E-2</v>
      </c>
      <c r="H68" s="11">
        <v>2.6630628599999998E-2</v>
      </c>
      <c r="I68" s="11">
        <v>4.0878014900999994E-2</v>
      </c>
      <c r="J68" s="11">
        <v>5.3261257199999995E-2</v>
      </c>
      <c r="K68" s="11">
        <v>6.6576571499999987E-2</v>
      </c>
      <c r="L68" s="65"/>
    </row>
    <row r="69" spans="2:22" x14ac:dyDescent="0.4">
      <c r="C69" s="22" t="s">
        <v>4</v>
      </c>
      <c r="D69" s="11">
        <v>7.4403697854E-2</v>
      </c>
      <c r="G69" s="11">
        <v>2.4235732200000002E-2</v>
      </c>
      <c r="H69" s="11">
        <v>4.8471464400000004E-2</v>
      </c>
      <c r="I69" s="11">
        <v>7.4403697854E-2</v>
      </c>
      <c r="J69" s="11">
        <v>9.6942928800000008E-2</v>
      </c>
      <c r="K69" s="11">
        <v>0.12117866100000001</v>
      </c>
      <c r="L69" s="65"/>
    </row>
    <row r="70" spans="2:22" x14ac:dyDescent="0.4">
      <c r="C70" s="22" t="s">
        <v>5</v>
      </c>
      <c r="D70" s="11">
        <v>3.7088816439E-2</v>
      </c>
      <c r="G70" s="11">
        <v>1.20810477E-2</v>
      </c>
      <c r="H70" s="11">
        <v>2.41620954E-2</v>
      </c>
      <c r="I70" s="11">
        <v>3.7088816439E-2</v>
      </c>
      <c r="J70" s="11">
        <v>4.83241908E-2</v>
      </c>
      <c r="K70" s="11">
        <v>6.04052385E-2</v>
      </c>
      <c r="L70" s="65"/>
    </row>
    <row r="71" spans="2:22" x14ac:dyDescent="0.4">
      <c r="C71" s="22" t="s">
        <v>6</v>
      </c>
      <c r="D71" s="11">
        <v>4.8077192837999994E-2</v>
      </c>
      <c r="G71" s="11">
        <v>1.5660323399999999E-2</v>
      </c>
      <c r="H71" s="11">
        <v>3.1320646799999997E-2</v>
      </c>
      <c r="I71" s="11">
        <v>4.8077192837999994E-2</v>
      </c>
      <c r="J71" s="11">
        <v>6.2641293599999995E-2</v>
      </c>
      <c r="K71" s="11">
        <v>7.830161699999999E-2</v>
      </c>
      <c r="L71" s="65"/>
    </row>
    <row r="72" spans="2:22" ht="18" thickBot="1" x14ac:dyDescent="0.45">
      <c r="C72" s="23" t="s">
        <v>7</v>
      </c>
      <c r="D72" s="12">
        <v>6.6056976327999992E-2</v>
      </c>
      <c r="G72" s="12">
        <v>2.1516930399999998E-2</v>
      </c>
      <c r="H72" s="12">
        <v>4.3033860799999997E-2</v>
      </c>
      <c r="I72" s="12">
        <v>6.6056976327999992E-2</v>
      </c>
      <c r="J72" s="12">
        <v>8.6067721599999994E-2</v>
      </c>
      <c r="K72" s="12">
        <v>0.10758465199999999</v>
      </c>
      <c r="L72" s="65"/>
    </row>
    <row r="73" spans="2:22" x14ac:dyDescent="0.4">
      <c r="S73" s="1"/>
    </row>
    <row r="74" spans="2:22" ht="21" x14ac:dyDescent="0.4">
      <c r="B74" s="33" t="s">
        <v>35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V74" s="1"/>
    </row>
    <row r="75" spans="2:22" ht="21" x14ac:dyDescent="0.4">
      <c r="B75" s="32"/>
      <c r="V75" s="1"/>
    </row>
    <row r="76" spans="2:22" ht="21" x14ac:dyDescent="0.4">
      <c r="B76" s="5" t="s">
        <v>11</v>
      </c>
      <c r="V76" s="1"/>
    </row>
    <row r="77" spans="2:22" ht="21" x14ac:dyDescent="0.4">
      <c r="B77" s="5" t="s">
        <v>15</v>
      </c>
      <c r="V77" s="1"/>
    </row>
    <row r="78" spans="2:22" ht="21" x14ac:dyDescent="0.4">
      <c r="B78" s="5" t="s">
        <v>16</v>
      </c>
      <c r="V78" s="1"/>
    </row>
    <row r="79" spans="2:22" ht="10.199999999999999" customHeight="1" x14ac:dyDescent="0.4">
      <c r="B79" s="5"/>
      <c r="V79" s="1"/>
    </row>
    <row r="80" spans="2:22" ht="21" x14ac:dyDescent="0.4">
      <c r="B80" s="5"/>
      <c r="C80" t="s">
        <v>41</v>
      </c>
      <c r="D80" t="s">
        <v>42</v>
      </c>
      <c r="V80" s="1"/>
    </row>
    <row r="81" spans="2:22" ht="21" x14ac:dyDescent="0.4">
      <c r="B81" s="5"/>
      <c r="C81" t="s">
        <v>8</v>
      </c>
      <c r="D81" t="s">
        <v>43</v>
      </c>
      <c r="V81" s="1"/>
    </row>
    <row r="82" spans="2:22" ht="21" x14ac:dyDescent="0.4">
      <c r="B82" s="5"/>
      <c r="C82" t="s">
        <v>9</v>
      </c>
      <c r="D82" t="s">
        <v>44</v>
      </c>
    </row>
    <row r="83" spans="2:22" ht="4.8" customHeight="1" x14ac:dyDescent="0.4">
      <c r="B83" s="5"/>
    </row>
    <row r="84" spans="2:22" ht="21" x14ac:dyDescent="0.4">
      <c r="B84" s="5"/>
      <c r="C84" s="34" t="s">
        <v>52</v>
      </c>
      <c r="P84" s="2" t="s">
        <v>51</v>
      </c>
    </row>
    <row r="85" spans="2:22" ht="3" customHeight="1" thickBot="1" x14ac:dyDescent="0.45">
      <c r="B85" s="5"/>
    </row>
    <row r="86" spans="2:22" ht="31.8" thickBot="1" x14ac:dyDescent="0.45">
      <c r="B86" s="5"/>
      <c r="C86" s="69" t="s">
        <v>45</v>
      </c>
      <c r="D86" s="69"/>
      <c r="E86" s="69"/>
      <c r="F86" s="70"/>
      <c r="G86" s="14" t="s">
        <v>0</v>
      </c>
      <c r="H86" s="14" t="s">
        <v>1</v>
      </c>
      <c r="I86" s="15" t="s">
        <v>25</v>
      </c>
      <c r="J86" s="15" t="s">
        <v>26</v>
      </c>
      <c r="K86" s="15" t="s">
        <v>27</v>
      </c>
      <c r="L86" s="15" t="s">
        <v>28</v>
      </c>
      <c r="M86" s="15" t="s">
        <v>29</v>
      </c>
      <c r="N86" s="15" t="s">
        <v>30</v>
      </c>
      <c r="P86" s="15" t="s">
        <v>50</v>
      </c>
    </row>
    <row r="87" spans="2:22" ht="30" customHeight="1" x14ac:dyDescent="0.4">
      <c r="B87" s="5"/>
      <c r="C87" s="71" t="s">
        <v>53</v>
      </c>
      <c r="D87" s="71"/>
      <c r="E87" s="71"/>
      <c r="F87" s="72"/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1</v>
      </c>
      <c r="N87" s="37">
        <v>0</v>
      </c>
      <c r="P87" s="40">
        <v>5.2499999999999998E-2</v>
      </c>
    </row>
    <row r="88" spans="2:22" ht="30" customHeight="1" x14ac:dyDescent="0.4">
      <c r="B88" s="5"/>
      <c r="C88" s="73" t="s">
        <v>54</v>
      </c>
      <c r="D88" s="73"/>
      <c r="E88" s="73"/>
      <c r="F88" s="74"/>
      <c r="G88" s="38">
        <v>-1</v>
      </c>
      <c r="H88" s="38">
        <v>1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P88" s="41">
        <v>2.5000000000000001E-3</v>
      </c>
    </row>
    <row r="89" spans="2:22" ht="30" customHeight="1" thickBot="1" x14ac:dyDescent="0.45">
      <c r="B89" s="5"/>
      <c r="C89" s="75" t="s">
        <v>55</v>
      </c>
      <c r="D89" s="75"/>
      <c r="E89" s="75"/>
      <c r="F89" s="76"/>
      <c r="G89" s="39">
        <v>0</v>
      </c>
      <c r="H89" s="39">
        <v>0</v>
      </c>
      <c r="I89" s="39">
        <v>0.9</v>
      </c>
      <c r="J89" s="39">
        <v>-0.9</v>
      </c>
      <c r="K89" s="39">
        <v>0.1</v>
      </c>
      <c r="L89" s="39">
        <v>-0.1</v>
      </c>
      <c r="M89" s="39">
        <v>0</v>
      </c>
      <c r="N89" s="39">
        <v>0</v>
      </c>
      <c r="P89" s="42">
        <v>0.02</v>
      </c>
    </row>
    <row r="91" spans="2:22" ht="21" x14ac:dyDescent="0.4">
      <c r="B91" s="5" t="s">
        <v>56</v>
      </c>
    </row>
    <row r="92" spans="2:22" ht="21" x14ac:dyDescent="0.4">
      <c r="B92" s="5" t="s">
        <v>57</v>
      </c>
    </row>
    <row r="93" spans="2:22" ht="3.6" customHeight="1" x14ac:dyDescent="0.4">
      <c r="B93" s="5"/>
    </row>
    <row r="94" spans="2:22" ht="21" x14ac:dyDescent="0.4">
      <c r="B94" s="5"/>
      <c r="G94" s="34" t="s">
        <v>60</v>
      </c>
      <c r="H94" s="34"/>
      <c r="L94" s="34" t="s">
        <v>61</v>
      </c>
      <c r="Q94" s="59" t="s">
        <v>65</v>
      </c>
    </row>
    <row r="95" spans="2:22" ht="5.4" customHeight="1" thickBot="1" x14ac:dyDescent="0.45">
      <c r="B95" s="5"/>
      <c r="G95" s="34"/>
      <c r="H95" s="34"/>
    </row>
    <row r="96" spans="2:22" ht="21.6" thickBot="1" x14ac:dyDescent="0.45">
      <c r="B96" s="5"/>
      <c r="G96" s="19" t="s">
        <v>37</v>
      </c>
      <c r="H96" s="43" t="s">
        <v>46</v>
      </c>
      <c r="I96" s="43" t="s">
        <v>48</v>
      </c>
      <c r="J96" s="43" t="s">
        <v>58</v>
      </c>
      <c r="L96" s="19" t="s">
        <v>62</v>
      </c>
      <c r="M96" s="43" t="s">
        <v>46</v>
      </c>
      <c r="N96" s="43" t="s">
        <v>63</v>
      </c>
      <c r="O96" s="43" t="s">
        <v>64</v>
      </c>
      <c r="Q96" s="30">
        <v>2.5000000000000001E-2</v>
      </c>
    </row>
    <row r="97" spans="2:15" ht="21" x14ac:dyDescent="0.4">
      <c r="B97" s="5"/>
      <c r="G97" s="44" t="s">
        <v>40</v>
      </c>
      <c r="H97" s="52">
        <f t="array" ref="H97:J99">MMULT(MMULT(P,COV),TRANSPOSE(P))</f>
        <v>2.8355000000000002E-2</v>
      </c>
      <c r="I97" s="47">
        <v>1.8869999999999998E-3</v>
      </c>
      <c r="J97" s="47">
        <v>1.3049200000000004E-2</v>
      </c>
      <c r="L97" s="44" t="s">
        <v>40</v>
      </c>
      <c r="M97" s="53">
        <f>Q96*H97</f>
        <v>7.0887500000000009E-4</v>
      </c>
      <c r="N97" s="54">
        <v>0</v>
      </c>
      <c r="O97" s="54">
        <v>0</v>
      </c>
    </row>
    <row r="98" spans="2:15" ht="21" x14ac:dyDescent="0.4">
      <c r="B98" s="5"/>
      <c r="G98" s="45" t="s">
        <v>47</v>
      </c>
      <c r="H98" s="48">
        <v>1.8869999999999998E-3</v>
      </c>
      <c r="I98" s="51">
        <v>5.6259999999999991E-3</v>
      </c>
      <c r="J98" s="48">
        <v>-8.3779999999999998E-4</v>
      </c>
      <c r="L98" s="45" t="s">
        <v>47</v>
      </c>
      <c r="M98" s="55">
        <v>0</v>
      </c>
      <c r="N98" s="56">
        <f>I98*Q96</f>
        <v>1.4064999999999998E-4</v>
      </c>
      <c r="O98" s="55">
        <v>0</v>
      </c>
    </row>
    <row r="99" spans="2:15" ht="21.6" customHeight="1" thickBot="1" x14ac:dyDescent="0.45">
      <c r="B99" s="5"/>
      <c r="G99" s="46" t="s">
        <v>49</v>
      </c>
      <c r="H99" s="49">
        <v>1.3049200000000004E-2</v>
      </c>
      <c r="I99" s="49">
        <v>-8.378000000000002E-4</v>
      </c>
      <c r="J99" s="50">
        <v>3.4625129999999997E-2</v>
      </c>
      <c r="L99" s="46" t="s">
        <v>49</v>
      </c>
      <c r="M99" s="57">
        <v>0</v>
      </c>
      <c r="N99" s="57">
        <v>0</v>
      </c>
      <c r="O99" s="58">
        <f>Q96*J99</f>
        <v>8.6562824999999999E-4</v>
      </c>
    </row>
    <row r="100" spans="2:15" ht="7.2" customHeight="1" x14ac:dyDescent="0.4">
      <c r="B100" s="5"/>
    </row>
    <row r="101" spans="2:15" ht="21" x14ac:dyDescent="0.4">
      <c r="B101" s="5" t="s">
        <v>12</v>
      </c>
    </row>
    <row r="102" spans="2:15" ht="21" x14ac:dyDescent="0.4">
      <c r="B102" s="5" t="s">
        <v>20</v>
      </c>
    </row>
    <row r="106" spans="2:15" x14ac:dyDescent="0.4">
      <c r="C106" s="2" t="s">
        <v>66</v>
      </c>
    </row>
    <row r="107" spans="2:15" ht="4.8" customHeight="1" thickBot="1" x14ac:dyDescent="0.45"/>
    <row r="108" spans="2:15" ht="18" thickBot="1" x14ac:dyDescent="0.45">
      <c r="C108" s="19" t="s">
        <v>59</v>
      </c>
      <c r="D108" s="20" t="s">
        <v>78</v>
      </c>
      <c r="F108" t="s">
        <v>67</v>
      </c>
      <c r="H108" t="s">
        <v>68</v>
      </c>
      <c r="J108" t="s">
        <v>72</v>
      </c>
    </row>
    <row r="109" spans="2:15" x14ac:dyDescent="0.4">
      <c r="B109" s="61"/>
      <c r="C109" s="21" t="s">
        <v>0</v>
      </c>
      <c r="D109" s="10">
        <f t="array" ref="D109:D116">MMULT(MINVERSE(MINVERSE(Q96*COV) + MMULT(MMULT(TRANSPOSE(P),MINVERSE(Omega)),P)),(MMULT(MINVERSE(Q96*COV),ER)+MMULT(MMULT(TRANSPOSE(P),MINVERSE(Omega)),Q)))</f>
        <v>6.6797636689937051E-4</v>
      </c>
      <c r="F109" s="62">
        <f>D65</f>
        <v>8.2966473700000001E-4</v>
      </c>
      <c r="H109" s="60">
        <f>D109-F109</f>
        <v>-1.6168837010062951E-4</v>
      </c>
      <c r="J109" t="s">
        <v>69</v>
      </c>
    </row>
    <row r="110" spans="2:15" x14ac:dyDescent="0.4">
      <c r="B110" s="61"/>
      <c r="C110" s="22" t="s">
        <v>1</v>
      </c>
      <c r="D110" s="11">
        <v>4.9901884183341568E-3</v>
      </c>
      <c r="F110" s="62">
        <f t="shared" ref="F110:F116" si="0">D66</f>
        <v>6.6877668989999989E-3</v>
      </c>
      <c r="G110" s="60"/>
      <c r="H110" s="60">
        <f t="shared" ref="H110:H116" si="1">D110-F110</f>
        <v>-1.6975784806658421E-3</v>
      </c>
      <c r="J110" t="s">
        <v>70</v>
      </c>
    </row>
    <row r="111" spans="2:15" x14ac:dyDescent="0.4">
      <c r="B111" s="61"/>
      <c r="C111" s="22" t="s">
        <v>2</v>
      </c>
      <c r="D111" s="11">
        <v>6.502177913776172E-2</v>
      </c>
      <c r="F111" s="62">
        <f t="shared" si="0"/>
        <v>6.4241353153999994E-2</v>
      </c>
      <c r="H111" s="60">
        <f t="shared" si="1"/>
        <v>7.8042598376172612E-4</v>
      </c>
      <c r="J111" t="s">
        <v>71</v>
      </c>
    </row>
    <row r="112" spans="2:15" x14ac:dyDescent="0.4">
      <c r="B112" s="61"/>
      <c r="C112" s="22" t="s">
        <v>3</v>
      </c>
      <c r="D112" s="11">
        <v>4.326123837053774E-2</v>
      </c>
      <c r="F112" s="62">
        <f t="shared" si="0"/>
        <v>4.0878014900999994E-2</v>
      </c>
      <c r="H112" s="60">
        <f t="shared" si="1"/>
        <v>2.3832234695377458E-3</v>
      </c>
    </row>
    <row r="113" spans="2:8" x14ac:dyDescent="0.4">
      <c r="B113" s="61"/>
      <c r="C113" s="22" t="s">
        <v>4</v>
      </c>
      <c r="D113" s="11">
        <v>7.5909280727389769E-2</v>
      </c>
      <c r="F113" s="62">
        <f t="shared" si="0"/>
        <v>7.4403697854E-2</v>
      </c>
      <c r="H113" s="60">
        <f t="shared" si="1"/>
        <v>1.5055828733897686E-3</v>
      </c>
    </row>
    <row r="114" spans="2:8" x14ac:dyDescent="0.4">
      <c r="B114" s="61"/>
      <c r="C114" s="22" t="s">
        <v>5</v>
      </c>
      <c r="D114" s="11">
        <v>3.9410798008502515E-2</v>
      </c>
      <c r="F114" s="62">
        <f t="shared" si="0"/>
        <v>3.7088816439E-2</v>
      </c>
      <c r="H114" s="60">
        <f t="shared" si="1"/>
        <v>2.3219815695025153E-3</v>
      </c>
    </row>
    <row r="115" spans="2:8" x14ac:dyDescent="0.4">
      <c r="B115" s="61"/>
      <c r="C115" s="22" t="s">
        <v>6</v>
      </c>
      <c r="D115" s="11">
        <v>4.9373541863255987E-2</v>
      </c>
      <c r="F115" s="62">
        <f t="shared" si="0"/>
        <v>4.8077192837999994E-2</v>
      </c>
      <c r="H115" s="60">
        <f t="shared" si="1"/>
        <v>1.2963490252559939E-3</v>
      </c>
    </row>
    <row r="116" spans="2:8" ht="18" thickBot="1" x14ac:dyDescent="0.45">
      <c r="B116" s="61"/>
      <c r="C116" s="23" t="s">
        <v>7</v>
      </c>
      <c r="D116" s="12">
        <v>6.8434671374194983E-2</v>
      </c>
      <c r="F116" s="62">
        <f t="shared" si="0"/>
        <v>6.6056976327999992E-2</v>
      </c>
      <c r="H116" s="60">
        <f t="shared" si="1"/>
        <v>2.3776950461949914E-3</v>
      </c>
    </row>
    <row r="119" spans="2:8" ht="21" x14ac:dyDescent="0.4">
      <c r="B119" s="33" t="s">
        <v>36</v>
      </c>
    </row>
    <row r="120" spans="2:8" ht="8.4" customHeight="1" x14ac:dyDescent="0.4"/>
    <row r="121" spans="2:8" ht="21" x14ac:dyDescent="0.4">
      <c r="B121" s="5" t="s">
        <v>11</v>
      </c>
    </row>
    <row r="122" spans="2:8" ht="21" x14ac:dyDescent="0.4">
      <c r="B122" s="5" t="s">
        <v>21</v>
      </c>
    </row>
    <row r="123" spans="2:8" ht="21" x14ac:dyDescent="0.4">
      <c r="B123" s="5" t="s">
        <v>17</v>
      </c>
    </row>
    <row r="124" spans="2:8" ht="21" x14ac:dyDescent="0.4">
      <c r="B124" s="5" t="s">
        <v>14</v>
      </c>
    </row>
    <row r="125" spans="2:8" ht="21" x14ac:dyDescent="0.4">
      <c r="B125" s="5"/>
    </row>
    <row r="126" spans="2:8" ht="21" x14ac:dyDescent="0.4">
      <c r="B126" s="5" t="s">
        <v>12</v>
      </c>
    </row>
    <row r="127" spans="2:8" ht="21" x14ac:dyDescent="0.4">
      <c r="B127" s="5" t="s">
        <v>22</v>
      </c>
    </row>
    <row r="128" spans="2:8" ht="21" x14ac:dyDescent="0.4">
      <c r="B128" s="5"/>
    </row>
    <row r="129" spans="2:10" ht="21" x14ac:dyDescent="0.4">
      <c r="B129" s="5"/>
    </row>
    <row r="130" spans="2:10" ht="7.8" customHeight="1" x14ac:dyDescent="0.4">
      <c r="B130" s="5"/>
    </row>
    <row r="131" spans="2:10" x14ac:dyDescent="0.4">
      <c r="C131" s="2" t="s">
        <v>75</v>
      </c>
    </row>
    <row r="132" spans="2:10" ht="6" customHeight="1" thickBot="1" x14ac:dyDescent="0.45"/>
    <row r="133" spans="2:10" ht="18" thickBot="1" x14ac:dyDescent="0.45">
      <c r="C133" s="19" t="s">
        <v>73</v>
      </c>
      <c r="D133" s="20" t="s">
        <v>74</v>
      </c>
      <c r="F133" s="63" t="s">
        <v>76</v>
      </c>
      <c r="G133" s="63" t="s">
        <v>77</v>
      </c>
      <c r="J133" t="s">
        <v>80</v>
      </c>
    </row>
    <row r="134" spans="2:10" x14ac:dyDescent="0.4">
      <c r="C134" s="21" t="s">
        <v>0</v>
      </c>
      <c r="D134" s="10">
        <f t="array" ref="D134:D141">MMULT(MINVERSE(D44*COV),BL_ER)</f>
        <v>0.29890202882120931</v>
      </c>
      <c r="F134" s="62">
        <f>D49</f>
        <v>0.19339999999999999</v>
      </c>
      <c r="G134" s="62">
        <f>D134-F134</f>
        <v>0.10550202882120932</v>
      </c>
      <c r="J134" t="s">
        <v>82</v>
      </c>
    </row>
    <row r="135" spans="2:10" x14ac:dyDescent="0.4">
      <c r="C135" s="22" t="s">
        <v>1</v>
      </c>
      <c r="D135" s="11">
        <v>0.15579797117878796</v>
      </c>
      <c r="F135" s="62">
        <f t="shared" ref="F135:F141" si="2">D50</f>
        <v>0.26129999999999998</v>
      </c>
      <c r="G135" s="62">
        <f t="shared" ref="G135:G141" si="3">D135-F135</f>
        <v>-0.10550202882121201</v>
      </c>
      <c r="J135" t="s">
        <v>81</v>
      </c>
    </row>
    <row r="136" spans="2:10" x14ac:dyDescent="0.4">
      <c r="C136" s="22" t="s">
        <v>2</v>
      </c>
      <c r="D136" s="11">
        <v>9.351594762707939E-2</v>
      </c>
      <c r="F136" s="62">
        <f t="shared" si="2"/>
        <v>0.12089999999999999</v>
      </c>
      <c r="G136" s="62">
        <f t="shared" si="3"/>
        <v>-2.7384052372920603E-2</v>
      </c>
      <c r="J136" t="s">
        <v>83</v>
      </c>
    </row>
    <row r="137" spans="2:10" x14ac:dyDescent="0.4">
      <c r="C137" s="22" t="s">
        <v>3</v>
      </c>
      <c r="D137" s="11">
        <v>0.14828405237291964</v>
      </c>
      <c r="F137" s="62">
        <f t="shared" si="2"/>
        <v>0.12089999999999999</v>
      </c>
      <c r="G137" s="62">
        <f t="shared" si="3"/>
        <v>2.7384052372919646E-2</v>
      </c>
      <c r="J137" t="s">
        <v>84</v>
      </c>
    </row>
    <row r="138" spans="2:10" x14ac:dyDescent="0.4">
      <c r="C138" s="22" t="s">
        <v>4</v>
      </c>
      <c r="D138" s="11">
        <v>1.0357327514120718E-2</v>
      </c>
      <c r="F138" s="62">
        <f t="shared" si="2"/>
        <v>1.34E-2</v>
      </c>
      <c r="G138" s="62">
        <f t="shared" si="3"/>
        <v>-3.0426724858792827E-3</v>
      </c>
    </row>
    <row r="139" spans="2:10" x14ac:dyDescent="0.4">
      <c r="C139" s="22" t="s">
        <v>5</v>
      </c>
      <c r="D139" s="11">
        <v>1.6442672485881882E-2</v>
      </c>
      <c r="F139" s="62">
        <f t="shared" si="2"/>
        <v>1.34E-2</v>
      </c>
      <c r="G139" s="62">
        <f t="shared" si="3"/>
        <v>3.0426724858818813E-3</v>
      </c>
    </row>
    <row r="140" spans="2:10" x14ac:dyDescent="0.4">
      <c r="C140" s="22" t="s">
        <v>6</v>
      </c>
      <c r="D140" s="11">
        <v>0.2777157211269638</v>
      </c>
      <c r="F140" s="62">
        <f t="shared" si="2"/>
        <v>0.24179999999999999</v>
      </c>
      <c r="G140" s="62">
        <f t="shared" si="3"/>
        <v>3.5915721126963812E-2</v>
      </c>
    </row>
    <row r="141" spans="2:10" ht="18" thickBot="1" x14ac:dyDescent="0.45">
      <c r="C141" s="23" t="s">
        <v>7</v>
      </c>
      <c r="D141" s="12">
        <v>3.4900000000000375E-2</v>
      </c>
      <c r="F141" s="62">
        <f t="shared" si="2"/>
        <v>3.49E-2</v>
      </c>
      <c r="G141" s="62">
        <f t="shared" si="3"/>
        <v>3.7470027081099033E-16</v>
      </c>
    </row>
  </sheetData>
  <mergeCells count="4">
    <mergeCell ref="C86:F86"/>
    <mergeCell ref="C87:F87"/>
    <mergeCell ref="C88:F88"/>
    <mergeCell ref="C89:F8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7</vt:i4>
      </vt:variant>
    </vt:vector>
  </HeadingPairs>
  <TitlesOfParts>
    <vt:vector size="8" baseType="lpstr">
      <vt:lpstr>Black_Litterman</vt:lpstr>
      <vt:lpstr>BL_ER</vt:lpstr>
      <vt:lpstr>COV</vt:lpstr>
      <vt:lpstr>ER</vt:lpstr>
      <vt:lpstr>Omega</vt:lpstr>
      <vt:lpstr>P</vt:lpstr>
      <vt:lpstr>Q</vt:lpstr>
      <vt:lpstr>W_mkt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 Yoo</cp:lastModifiedBy>
  <dcterms:created xsi:type="dcterms:W3CDTF">2024-12-03T04:53:50Z</dcterms:created>
  <dcterms:modified xsi:type="dcterms:W3CDTF">2024-12-07T11:25:10Z</dcterms:modified>
</cp:coreProperties>
</file>