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nalysisVals" sheetId="2" state="visible" r:id="rId3"/>
    <sheet name="DC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<sst xmlns="http://schemas.openxmlformats.org/spreadsheetml/2006/main" count="51" uniqueCount="43">
  <si>
    <t xml:space="preserve">Год</t>
  </si>
  <si>
    <t xml:space="preserve">Неоперационная прибыль с вычетом налога</t>
  </si>
  <si>
    <t xml:space="preserve">Операционная прибыль</t>
  </si>
  <si>
    <t xml:space="preserve">Налог на прибыль</t>
  </si>
  <si>
    <t xml:space="preserve">Чистая прибыль</t>
  </si>
  <si>
    <t xml:space="preserve">Активы</t>
  </si>
  <si>
    <t xml:space="preserve">Капитал</t>
  </si>
  <si>
    <t xml:space="preserve">Обязательства</t>
  </si>
  <si>
    <t xml:space="preserve">Налог на прибыль, %</t>
  </si>
  <si>
    <t xml:space="preserve">Capex</t>
  </si>
  <si>
    <t xml:space="preserve">Количество акций</t>
  </si>
  <si>
    <t xml:space="preserve">Цена акции</t>
  </si>
  <si>
    <t xml:space="preserve">Капитализация</t>
  </si>
  <si>
    <t xml:space="preserve">P/E</t>
  </si>
  <si>
    <t xml:space="preserve">P/BV</t>
  </si>
  <si>
    <t xml:space="preserve">ROA</t>
  </si>
  <si>
    <t xml:space="preserve">ROE</t>
  </si>
  <si>
    <t xml:space="preserve">Дивиденды на акцию</t>
  </si>
  <si>
    <t xml:space="preserve">Дивиденды, выплаченные за год</t>
  </si>
  <si>
    <t xml:space="preserve">Доля собственного капитала</t>
  </si>
  <si>
    <t xml:space="preserve">Доля заёмного капитала</t>
  </si>
  <si>
    <t xml:space="preserve">Безрисковая ставка, ОФЗ на 10 лет (Rf)</t>
  </si>
  <si>
    <t xml:space="preserve">Средняя доходность фондового рынка (Rm)</t>
  </si>
  <si>
    <t xml:space="preserve">β</t>
  </si>
  <si>
    <t xml:space="preserve">Стоимость акционерного капитала (Re)</t>
  </si>
  <si>
    <t xml:space="preserve">Стоимость долгового капитала (Rd)</t>
  </si>
  <si>
    <t xml:space="preserve">WACC</t>
  </si>
  <si>
    <t xml:space="preserve">CAGR \ лет</t>
  </si>
  <si>
    <t xml:space="preserve">Выручка</t>
  </si>
  <si>
    <t xml:space="preserve">Валовая прибыль</t>
  </si>
  <si>
    <t xml:space="preserve">EBITDA</t>
  </si>
  <si>
    <t xml:space="preserve">Амортизация/Выручка</t>
  </si>
  <si>
    <t xml:space="preserve">Capex/Выручка</t>
  </si>
  <si>
    <t xml:space="preserve">Оборотный капитал/Выручка</t>
  </si>
  <si>
    <t xml:space="preserve">TV</t>
  </si>
  <si>
    <t xml:space="preserve">Амортизация</t>
  </si>
  <si>
    <t xml:space="preserve">Оборотный капитал</t>
  </si>
  <si>
    <t xml:space="preserve">Изменение оборотного капитала</t>
  </si>
  <si>
    <t xml:space="preserve">FCF</t>
  </si>
  <si>
    <t xml:space="preserve">g</t>
  </si>
  <si>
    <t xml:space="preserve">Формула Гордона</t>
  </si>
  <si>
    <t xml:space="preserve">Справедливая цена акции</t>
  </si>
  <si>
    <t xml:space="preserve">Цена акции, 26.08.20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</si>
</sst>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\ [$₽-419];[RED]\-#,##0\ [$₽-419]"/>
    <numFmt numFmtId="167" formatCode="0.00%"/>
    <numFmt numFmtId="168" formatCode="#,##0.00"/>
    <numFmt numFmtId="169" formatCode="#,##0.00\ [$₽-419];[RED]\-#,##0.00\ [$₽-419]"/>
  </numFmts>
  <fonts count="5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40.42"/>
    <col collapsed="false" customWidth="true" hidden="false" outlineLevel="0" max="7" min="2" style="2" width="19.71"/>
    <col collapsed="false" customWidth="true" hidden="false" outlineLevel="0" max="1023" min="8" style="0" width="11.64"/>
    <col collapsed="false" customWidth="true" hidden="false" outlineLevel="0" max="1025" min="1024" style="0" width="8.67"/>
  </cols>
  <sheetData>
    <row r="1" s="5" customFormat="true" ht="12.8" hidden="false" customHeight="false" outlineLevel="0" collapsed="false">
      <c r="A1" s="3" t="s">
        <v>0</v>
      </c>
      <c r="B1" s="4" t="n">
        <v>2019</v>
      </c>
      <c r="C1" s="4" t="n">
        <v>2018</v>
      </c>
      <c r="D1" s="4" t="n">
        <v>2017</v>
      </c>
      <c r="E1" s="4" t="n">
        <v>2016</v>
      </c>
      <c r="F1" s="4" t="n">
        <v>2015</v>
      </c>
      <c r="G1" s="4" t="n">
        <v>2014</v>
      </c>
      <c r="H1" s="4" t="n">
        <v>2013</v>
      </c>
      <c r="AMJ1" s="0"/>
    </row>
    <row r="2" s="5" customFormat="true" ht="12.8" hidden="false" customHeight="false" outlineLevel="0" collapsed="false">
      <c r="A2" s="3" t="s">
        <v>1</v>
      </c>
      <c r="B2" s="6" t="n">
        <v>5140000000</v>
      </c>
      <c r="C2" s="6" t="n">
        <v>2911000000</v>
      </c>
      <c r="D2" s="6" t="n">
        <v>845000000</v>
      </c>
      <c r="E2" s="6" t="n">
        <v>458000000</v>
      </c>
      <c r="F2" s="6" t="n">
        <v>358000000</v>
      </c>
      <c r="G2" s="6" t="n">
        <v>225000000</v>
      </c>
      <c r="H2" s="4"/>
      <c r="AMJ2" s="0"/>
    </row>
    <row r="3" s="7" customFormat="true" ht="12.8" hidden="false" customHeight="false" outlineLevel="0" collapsed="false">
      <c r="A3" s="1" t="s">
        <v>2</v>
      </c>
      <c r="B3" s="6" t="n">
        <v>45536000000</v>
      </c>
      <c r="C3" s="6" t="n">
        <v>35224000000</v>
      </c>
      <c r="D3" s="6" t="n">
        <v>24985000000</v>
      </c>
      <c r="E3" s="6" t="n">
        <v>14564000000</v>
      </c>
      <c r="F3" s="6" t="n">
        <v>2566000000</v>
      </c>
      <c r="G3" s="6" t="n">
        <v>4895000000</v>
      </c>
      <c r="AMJ3" s="0"/>
    </row>
    <row r="4" s="7" customFormat="true" ht="12.8" hidden="false" customHeight="false" outlineLevel="0" collapsed="false">
      <c r="A4" s="1" t="s">
        <v>3</v>
      </c>
      <c r="B4" s="6" t="n">
        <v>9413000000</v>
      </c>
      <c r="C4" s="6" t="n">
        <v>8102000000</v>
      </c>
      <c r="D4" s="6" t="n">
        <v>5962000000</v>
      </c>
      <c r="E4" s="6" t="n">
        <v>3553000000</v>
      </c>
      <c r="F4" s="6" t="n">
        <v>715000000</v>
      </c>
      <c r="G4" s="6" t="n">
        <v>1494000000</v>
      </c>
      <c r="AMJ4" s="0"/>
    </row>
    <row r="5" s="7" customFormat="true" ht="12.8" hidden="false" customHeight="false" outlineLevel="0" collapsed="false">
      <c r="A5" s="8" t="s">
        <v>4</v>
      </c>
      <c r="B5" s="6" t="n">
        <f aca="false">B3-B4</f>
        <v>36123000000</v>
      </c>
      <c r="C5" s="6" t="n">
        <f aca="false">C3-C4</f>
        <v>27122000000</v>
      </c>
      <c r="D5" s="6" t="n">
        <f aca="false">D3-D4</f>
        <v>19023000000</v>
      </c>
      <c r="E5" s="6" t="n">
        <f aca="false">E3-E4</f>
        <v>11011000000</v>
      </c>
      <c r="F5" s="6" t="n">
        <f aca="false">F3-F4</f>
        <v>1851000000</v>
      </c>
      <c r="G5" s="6" t="n">
        <f aca="false">G3-G4</f>
        <v>3401000000</v>
      </c>
      <c r="AMJ5" s="0"/>
    </row>
    <row r="6" s="7" customFormat="true" ht="12.8" hidden="false" customHeight="false" outlineLevel="0" collapsed="false">
      <c r="A6" s="8" t="s">
        <v>5</v>
      </c>
      <c r="B6" s="6" t="n">
        <v>579458000000</v>
      </c>
      <c r="C6" s="6" t="n">
        <v>375499000000</v>
      </c>
      <c r="D6" s="6" t="n">
        <v>268828000000</v>
      </c>
      <c r="E6" s="6" t="n">
        <v>175371000000</v>
      </c>
      <c r="F6" s="6" t="n">
        <v>139652000000</v>
      </c>
      <c r="G6" s="6" t="n">
        <v>108806000000</v>
      </c>
      <c r="AMJ6" s="0"/>
    </row>
    <row r="7" s="7" customFormat="true" ht="12.8" hidden="false" customHeight="false" outlineLevel="0" collapsed="false">
      <c r="A7" s="1" t="s">
        <v>6</v>
      </c>
      <c r="B7" s="6" t="n">
        <f aca="false">B6-B8</f>
        <v>96082000000</v>
      </c>
      <c r="C7" s="6" t="n">
        <f aca="false">C6-C8</f>
        <v>42250000000</v>
      </c>
      <c r="D7" s="6" t="n">
        <f aca="false">D6-D8</f>
        <v>41945000000</v>
      </c>
      <c r="E7" s="6" t="n">
        <f aca="false">E6-E8</f>
        <v>29518000000</v>
      </c>
      <c r="F7" s="6" t="n">
        <f aca="false">F6-F8</f>
        <v>22946000000</v>
      </c>
      <c r="G7" s="6" t="n">
        <f aca="false">G6-G8</f>
        <v>20969000000</v>
      </c>
      <c r="AMJ7" s="0"/>
    </row>
    <row r="8" s="7" customFormat="true" ht="12.8" hidden="false" customHeight="false" outlineLevel="0" collapsed="false">
      <c r="A8" s="8" t="s">
        <v>7</v>
      </c>
      <c r="B8" s="6" t="n">
        <v>483376000000</v>
      </c>
      <c r="C8" s="6" t="n">
        <v>333249000000</v>
      </c>
      <c r="D8" s="6" t="n">
        <v>226883000000</v>
      </c>
      <c r="E8" s="6" t="n">
        <v>145853000000</v>
      </c>
      <c r="F8" s="6" t="n">
        <v>116706000000</v>
      </c>
      <c r="G8" s="6" t="n">
        <v>87837000000</v>
      </c>
      <c r="AMJ8" s="0"/>
    </row>
    <row r="9" s="11" customFormat="true" ht="12.8" hidden="false" customHeight="false" outlineLevel="0" collapsed="false">
      <c r="A9" s="9" t="s">
        <v>8</v>
      </c>
      <c r="B9" s="10" t="n">
        <f aca="false">B4/B3</f>
        <v>0.206715565706254</v>
      </c>
      <c r="C9" s="10" t="n">
        <f aca="false">C4/C3</f>
        <v>0.230013627072451</v>
      </c>
      <c r="D9" s="10" t="n">
        <f aca="false">D4/D3</f>
        <v>0.238623173904343</v>
      </c>
      <c r="E9" s="10" t="n">
        <f aca="false">E4/E3</f>
        <v>0.243957703927492</v>
      </c>
      <c r="F9" s="10" t="n">
        <f aca="false">F4/F3</f>
        <v>0.278643803585347</v>
      </c>
      <c r="G9" s="10" t="n">
        <f aca="false">G4/G3</f>
        <v>0.305209397344229</v>
      </c>
      <c r="AMJ9" s="0"/>
    </row>
    <row r="10" s="7" customFormat="true" ht="12.8" hidden="false" customHeight="false" outlineLevel="0" collapsed="false">
      <c r="A10" s="1" t="s">
        <v>9</v>
      </c>
      <c r="B10" s="6" t="n">
        <v>4322000000</v>
      </c>
      <c r="C10" s="6" t="n">
        <v>4694000000</v>
      </c>
      <c r="D10" s="6" t="n">
        <v>3446000000</v>
      </c>
      <c r="E10" s="6" t="n">
        <v>3655000000</v>
      </c>
      <c r="F10" s="6" t="n">
        <v>2074000000</v>
      </c>
      <c r="G10" s="6" t="n">
        <v>693000000</v>
      </c>
      <c r="AMJ10" s="0"/>
    </row>
    <row r="11" s="7" customFormat="true" ht="12.8" hidden="false" customHeight="false" outlineLevel="0" collapsed="false">
      <c r="A11" s="1" t="s">
        <v>10</v>
      </c>
      <c r="B11" s="6" t="n">
        <v>186559000</v>
      </c>
      <c r="C11" s="6" t="n">
        <v>176425000</v>
      </c>
      <c r="D11" s="6" t="n">
        <v>176303000</v>
      </c>
      <c r="E11" s="6" t="n">
        <v>174508000</v>
      </c>
      <c r="F11" s="6" t="n">
        <v>178175000</v>
      </c>
      <c r="G11" s="6" t="n">
        <v>179025000</v>
      </c>
      <c r="AMJ11" s="0"/>
    </row>
    <row r="12" s="7" customFormat="true" ht="12.8" hidden="false" customHeight="false" outlineLevel="0" collapsed="false">
      <c r="A12" s="1" t="s">
        <v>11</v>
      </c>
      <c r="B12" s="6" t="n">
        <v>1311</v>
      </c>
      <c r="C12" s="6" t="n">
        <v>1355</v>
      </c>
      <c r="D12" s="6" t="n">
        <v>1256</v>
      </c>
      <c r="E12" s="6" t="n">
        <v>606</v>
      </c>
      <c r="F12" s="6" t="n">
        <v>427</v>
      </c>
      <c r="G12" s="6" t="n">
        <v>179</v>
      </c>
      <c r="AMJ12" s="0"/>
    </row>
    <row r="13" s="11" customFormat="true" ht="12.8" hidden="false" customHeight="false" outlineLevel="0" collapsed="false">
      <c r="A13" s="9" t="s">
        <v>12</v>
      </c>
      <c r="B13" s="12" t="n">
        <f aca="false">B11*B12</f>
        <v>244578849000</v>
      </c>
      <c r="C13" s="12" t="n">
        <f aca="false">C11*C12</f>
        <v>239055875000</v>
      </c>
      <c r="D13" s="12" t="n">
        <f aca="false">D11*D12</f>
        <v>221436568000</v>
      </c>
      <c r="E13" s="12" t="n">
        <f aca="false">E11*E12</f>
        <v>105751848000</v>
      </c>
      <c r="F13" s="12" t="n">
        <f aca="false">F11*F12</f>
        <v>76080725000</v>
      </c>
      <c r="G13" s="12" t="n">
        <f aca="false">G11*G12</f>
        <v>32045475000</v>
      </c>
      <c r="AMJ13" s="0"/>
    </row>
    <row r="14" s="14" customFormat="true" ht="12.8" hidden="false" customHeight="false" outlineLevel="0" collapsed="false">
      <c r="A14" s="9" t="s">
        <v>13</v>
      </c>
      <c r="B14" s="13" t="n">
        <f aca="false">B13/B5</f>
        <v>6.77072361099576</v>
      </c>
      <c r="C14" s="13" t="n">
        <f aca="false">C13/C5</f>
        <v>8.81409464641251</v>
      </c>
      <c r="D14" s="13" t="n">
        <f aca="false">D13/D5</f>
        <v>11.6404651211691</v>
      </c>
      <c r="E14" s="13" t="n">
        <f aca="false">E13/E5</f>
        <v>9.60420016347289</v>
      </c>
      <c r="F14" s="13" t="n">
        <f aca="false">F13/F5</f>
        <v>41.1024986493787</v>
      </c>
      <c r="G14" s="13" t="n">
        <f aca="false">G13/G5</f>
        <v>9.42236842105263</v>
      </c>
      <c r="AMJ14" s="0"/>
    </row>
    <row r="15" s="11" customFormat="true" ht="12.8" hidden="false" customHeight="false" outlineLevel="0" collapsed="false">
      <c r="A15" s="9" t="s">
        <v>14</v>
      </c>
      <c r="B15" s="13" t="n">
        <f aca="false">B13/B7</f>
        <v>2.54552204367103</v>
      </c>
      <c r="C15" s="13" t="n">
        <f aca="false">C13/C7</f>
        <v>5.65812721893491</v>
      </c>
      <c r="D15" s="13" t="n">
        <f aca="false">D13/D7</f>
        <v>5.27921249254977</v>
      </c>
      <c r="E15" s="13" t="n">
        <f aca="false">E13/E7</f>
        <v>3.58262239989159</v>
      </c>
      <c r="F15" s="13" t="n">
        <f aca="false">F13/F7</f>
        <v>3.31564215985357</v>
      </c>
      <c r="G15" s="13" t="n">
        <f aca="false">G13/G7</f>
        <v>1.52823095998855</v>
      </c>
      <c r="AMJ15" s="0"/>
    </row>
    <row r="16" s="15" customFormat="true" ht="12.8" hidden="false" customHeight="false" outlineLevel="0" collapsed="false">
      <c r="A16" s="9" t="s">
        <v>15</v>
      </c>
      <c r="B16" s="10" t="n">
        <f aca="false">B5/AVERAGE(B6:C6)</f>
        <v>0.0756536681756351</v>
      </c>
      <c r="C16" s="10" t="n">
        <f aca="false">C5/AVERAGE(C6:D6)</f>
        <v>0.084187066505051</v>
      </c>
      <c r="D16" s="10" t="n">
        <f aca="false">D5/AVERAGE(D6:E6)</f>
        <v>0.0856508006546615</v>
      </c>
      <c r="E16" s="10" t="n">
        <f aca="false">E5/AVERAGE(E6:F6)</f>
        <v>0.069906006862991</v>
      </c>
      <c r="F16" s="10" t="n">
        <f aca="false">F5/AVERAGE(F6:G6)</f>
        <v>0.0148999025992321</v>
      </c>
      <c r="G16" s="10" t="n">
        <f aca="false">G5/AVERAGE(G6:H6)</f>
        <v>0.0312574674190762</v>
      </c>
      <c r="AMJ16" s="0"/>
    </row>
    <row r="17" s="16" customFormat="true" ht="12.8" hidden="false" customHeight="false" outlineLevel="0" collapsed="false">
      <c r="A17" s="16" t="s">
        <v>16</v>
      </c>
      <c r="B17" s="17" t="n">
        <f aca="false">B5/B7</f>
        <v>0.375960117399721</v>
      </c>
      <c r="C17" s="17" t="n">
        <f aca="false">C5/C7</f>
        <v>0.641940828402367</v>
      </c>
      <c r="D17" s="17" t="n">
        <f aca="false">D5/D7</f>
        <v>0.453522469901061</v>
      </c>
      <c r="E17" s="17" t="n">
        <f aca="false">E5/E7</f>
        <v>0.373026627820313</v>
      </c>
      <c r="F17" s="17" t="n">
        <f aca="false">F5/F7</f>
        <v>0.0806676544931579</v>
      </c>
      <c r="G17" s="17" t="n">
        <f aca="false">G5/G7</f>
        <v>0.162191806953121</v>
      </c>
      <c r="AMJ17" s="0"/>
    </row>
    <row r="18" s="18" customFormat="true" ht="12.8" hidden="false" customHeight="false" outlineLevel="0" collapsed="false">
      <c r="A18" s="1" t="s">
        <v>17</v>
      </c>
      <c r="B18" s="6" t="n">
        <f aca="false">B19/B11</f>
        <v>30.0226737922051</v>
      </c>
      <c r="C18" s="6" t="n">
        <f aca="false">C19/C11</f>
        <v>67.7114921354683</v>
      </c>
      <c r="D18" s="6" t="n">
        <f aca="false">D19/D11</f>
        <v>45.2062642155834</v>
      </c>
      <c r="E18" s="6" t="n">
        <f aca="false">E19/E11</f>
        <v>24.2223852201618</v>
      </c>
      <c r="F18" s="6" t="n">
        <f aca="false">F19/F11</f>
        <v>0</v>
      </c>
      <c r="G18" s="6" t="n">
        <f aca="false">G19/G11</f>
        <v>3.65782991202346</v>
      </c>
      <c r="H18" s="7"/>
      <c r="I18" s="7"/>
      <c r="AMJ18" s="0"/>
    </row>
    <row r="19" customFormat="false" ht="12.8" hidden="false" customHeight="false" outlineLevel="0" collapsed="false">
      <c r="A19" s="1" t="s">
        <v>18</v>
      </c>
      <c r="B19" s="6" t="n">
        <v>5601000000</v>
      </c>
      <c r="C19" s="6" t="n">
        <v>11946000000</v>
      </c>
      <c r="D19" s="6" t="n">
        <v>7970000000</v>
      </c>
      <c r="E19" s="6" t="n">
        <v>4227000000</v>
      </c>
      <c r="F19" s="6" t="n">
        <v>0</v>
      </c>
      <c r="G19" s="6" t="n">
        <v>654843000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19" width="39.2"/>
    <col collapsed="false" customWidth="true" hidden="false" outlineLevel="0" max="1025" min="2" style="0" width="8.67"/>
  </cols>
  <sheetData>
    <row r="1" customFormat="false" ht="12.8" hidden="false" customHeight="false" outlineLevel="0" collapsed="false">
      <c r="A1" s="20" t="s">
        <v>19</v>
      </c>
      <c r="B1" s="21" t="e">
        <f aca="false">#REF!/#REF!</f>
        <v>#REF!</v>
      </c>
    </row>
    <row r="2" s="21" customFormat="true" ht="12.8" hidden="false" customHeight="false" outlineLevel="0" collapsed="false">
      <c r="A2" s="20" t="s">
        <v>20</v>
      </c>
      <c r="B2" s="21" t="e">
        <f aca="false">1-B1</f>
        <v>#REF!</v>
      </c>
    </row>
    <row r="3" s="21" customFormat="true" ht="12.8" hidden="false" customHeight="false" outlineLevel="0" collapsed="false">
      <c r="A3" s="19" t="s">
        <v>3</v>
      </c>
      <c r="B3" s="21" t="e">
        <f aca="false">#REF!</f>
        <v>#REF!</v>
      </c>
    </row>
    <row r="4" customFormat="false" ht="12.8" hidden="false" customHeight="false" outlineLevel="0" collapsed="false">
      <c r="A4" s="19" t="s">
        <v>21</v>
      </c>
      <c r="B4" s="21" t="n">
        <v>0.056</v>
      </c>
    </row>
    <row r="5" customFormat="false" ht="12.8" hidden="false" customHeight="false" outlineLevel="0" collapsed="false">
      <c r="A5" s="19" t="s">
        <v>22</v>
      </c>
      <c r="B5" s="21" t="n">
        <v>0.198</v>
      </c>
    </row>
    <row r="6" customFormat="false" ht="12.8" hidden="false" customHeight="false" outlineLevel="0" collapsed="false">
      <c r="A6" s="22" t="s">
        <v>23</v>
      </c>
      <c r="B6" s="23" t="n">
        <v>0.17</v>
      </c>
    </row>
    <row r="7" customFormat="false" ht="12.8" hidden="false" customHeight="false" outlineLevel="0" collapsed="false">
      <c r="A7" s="19" t="s">
        <v>24</v>
      </c>
      <c r="B7" s="21" t="n">
        <f aca="false">B4+B6*(B5-B4)</f>
        <v>0.08014</v>
      </c>
    </row>
    <row r="8" customFormat="false" ht="12.8" hidden="false" customHeight="false" outlineLevel="0" collapsed="false">
      <c r="A8" s="19" t="s">
        <v>25</v>
      </c>
      <c r="B8" s="21" t="n">
        <v>0.0898</v>
      </c>
    </row>
    <row r="9" customFormat="false" ht="12.8" hidden="false" customHeight="false" outlineLevel="0" collapsed="false">
      <c r="A9" s="19" t="s">
        <v>26</v>
      </c>
      <c r="B9" s="21" t="e">
        <f aca="false">B1*B7+B2*B8*(1-B3)</f>
        <v>#REF!</v>
      </c>
    </row>
    <row r="11" customFormat="false" ht="12.8" hidden="false" customHeight="false" outlineLevel="0" collapsed="false">
      <c r="A11" s="24" t="s">
        <v>27</v>
      </c>
      <c r="B11" s="25" t="n">
        <v>6</v>
      </c>
      <c r="C11" s="25" t="n">
        <f aca="false">B11-1</f>
        <v>5</v>
      </c>
      <c r="D11" s="25" t="n">
        <f aca="false">C11-1</f>
        <v>4</v>
      </c>
    </row>
    <row r="12" customFormat="false" ht="12.8" hidden="false" customHeight="false" outlineLevel="0" collapsed="false">
      <c r="A12" s="26" t="s">
        <v>28</v>
      </c>
      <c r="B12" s="21" t="e">
        <f aca="false">(#REF!/Data!$G$3)^(1/$B$11) - 1</f>
        <v>#REF!</v>
      </c>
      <c r="C12" s="21" t="e">
        <f aca="false">(#REF!/Data!$F$3)^(1/$C$11) - 1</f>
        <v>#REF!</v>
      </c>
      <c r="D12" s="21" t="e">
        <f aca="false">(#REF!/Data!$E$3)^(1/$D$11) - 1</f>
        <v>#REF!</v>
      </c>
    </row>
    <row r="13" customFormat="false" ht="12.8" hidden="false" customHeight="false" outlineLevel="0" collapsed="false">
      <c r="A13" s="26" t="s">
        <v>29</v>
      </c>
      <c r="B13" s="21" t="e">
        <f aca="false">(#REF!/Data!$G$4)^(1/$B$11) - 1</f>
        <v>#REF!</v>
      </c>
      <c r="C13" s="21" t="e">
        <f aca="false">(#REF!/Data!$F$4)^(1/$C$11) - 1</f>
        <v>#REF!</v>
      </c>
      <c r="D13" s="21" t="e">
        <f aca="false">(#REF!/Data!$E$4)^(1/$D$11) - 1</f>
        <v>#REF!</v>
      </c>
    </row>
    <row r="14" customFormat="false" ht="12.8" hidden="false" customHeight="false" outlineLevel="0" collapsed="false">
      <c r="A14" s="26" t="s">
        <v>30</v>
      </c>
      <c r="B14" s="21" t="e">
        <f aca="false">(#REF!/Data!$G$32)^(1/$B$11) - 1</f>
        <v>#REF!</v>
      </c>
      <c r="C14" s="21" t="e">
        <f aca="false">(#REF!/Data!$F$32)^(1/$C$11) - 1</f>
        <v>#REF!</v>
      </c>
      <c r="D14" s="21" t="e">
        <f aca="false">(#REF!/Data!$E$32)^(1/$D$11) - 1</f>
        <v>#REF!</v>
      </c>
    </row>
    <row r="15" customFormat="false" ht="12.8" hidden="false" customHeight="false" outlineLevel="0" collapsed="false">
      <c r="A15" s="26" t="s">
        <v>31</v>
      </c>
      <c r="B15" s="21" t="e">
        <f aca="false">((#REF!/#REF!)/(Data!$G$18/Data!$G$3))^(1/$B$11) - 1</f>
        <v>#REF!</v>
      </c>
      <c r="C15" s="21" t="e">
        <f aca="false">((#REF!/#REF!)/(Data!$F$18/Data!$F$3))^(1/$C$11) - 1</f>
        <v>#REF!</v>
      </c>
      <c r="D15" s="21" t="e">
        <f aca="false">((#REF!/#REF!)/(Data!$E$18/Data!$E$3))^(1/$D$11) - 1</f>
        <v>#REF!</v>
      </c>
    </row>
    <row r="16" customFormat="false" ht="12.8" hidden="false" customHeight="false" outlineLevel="0" collapsed="false">
      <c r="A16" s="26" t="s">
        <v>32</v>
      </c>
      <c r="B16" s="21" t="e">
        <f aca="false">((#REF!/#REF!)/(Data!$G$10/Data!$G$3))^(1/$B$11) - 1</f>
        <v>#REF!</v>
      </c>
      <c r="C16" s="21" t="e">
        <f aca="false">((#REF!/#REF!)/(Data!$F$10/Data!$F$3))^(1/$C$11) - 1</f>
        <v>#REF!</v>
      </c>
      <c r="D16" s="21" t="e">
        <f aca="false">((#REF!/#REF!)/(Data!$E$10/Data!$E$3))^(1/$D$11) - 1</f>
        <v>#REF!</v>
      </c>
    </row>
    <row r="17" customFormat="false" ht="12.8" hidden="false" customHeight="false" outlineLevel="0" collapsed="false">
      <c r="A17" s="26" t="s">
        <v>33</v>
      </c>
      <c r="B17" s="21" t="e">
        <f aca="false">((#REF!/#REF!)/(Data!$G$20/Data!$G$3))^(1/$B$11) - 1</f>
        <v>#REF!</v>
      </c>
      <c r="C17" s="21" t="e">
        <f aca="false">((#REF!/#REF!)/(Data!$F$20/Data!$F$3))^(1/$C$11) - 1</f>
        <v>#REF!</v>
      </c>
      <c r="D17" s="21" t="e">
        <f aca="false">((#REF!/#REF!)/(Data!$E$20/Data!$E$3))^(1/$D$11) - 1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3" width="28.38"/>
    <col collapsed="false" customWidth="true" hidden="false" outlineLevel="0" max="8" min="2" style="23" width="17.86"/>
    <col collapsed="false" customWidth="true" hidden="false" outlineLevel="0" max="11" min="9" style="23" width="21.22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23" t="s">
        <v>0</v>
      </c>
      <c r="B1" s="23" t="n">
        <f aca="false">Data!$B$1</f>
        <v>2019</v>
      </c>
      <c r="C1" s="23" t="n">
        <f aca="false">B1+1</f>
        <v>2020</v>
      </c>
      <c r="D1" s="23" t="n">
        <f aca="false">C1+1</f>
        <v>2021</v>
      </c>
      <c r="E1" s="23" t="n">
        <f aca="false">D1+1</f>
        <v>2022</v>
      </c>
      <c r="F1" s="23" t="n">
        <f aca="false">E1+1</f>
        <v>2023</v>
      </c>
      <c r="G1" s="23" t="n">
        <f aca="false">F1+1</f>
        <v>2024</v>
      </c>
      <c r="H1" s="23" t="s">
        <v>34</v>
      </c>
    </row>
    <row r="2" customFormat="false" ht="12.8" hidden="false" customHeight="false" outlineLevel="0" collapsed="false">
      <c r="A2" s="23" t="s">
        <v>28</v>
      </c>
      <c r="B2" s="7" t="e">
        <f aca="false">#REF!</f>
        <v>#REF!</v>
      </c>
      <c r="C2" s="7" t="e">
        <f aca="false">B2*(1+MIN(AnalysisVals!$B$12:$D$12))</f>
        <v>#REF!</v>
      </c>
      <c r="D2" s="7" t="e">
        <f aca="false">C2*(1+MIN(AnalysisVals!$B$12:$D$12))</f>
        <v>#REF!</v>
      </c>
      <c r="E2" s="7" t="e">
        <f aca="false">D2*(1+MIN(AnalysisVals!$B$12:$D$12))</f>
        <v>#REF!</v>
      </c>
      <c r="F2" s="7" t="e">
        <f aca="false">E2*(1+MIN(AnalysisVals!$B$12:$D$12))</f>
        <v>#REF!</v>
      </c>
      <c r="G2" s="7" t="e">
        <f aca="false">F2*(1+MIN(AnalysisVals!$B$12:$D$12))</f>
        <v>#REF!</v>
      </c>
      <c r="H2" s="7" t="e">
        <f aca="false">G2*(1+MIN(AnalysisVals!$B$12:$D$12))</f>
        <v>#REF!</v>
      </c>
    </row>
    <row r="3" customFormat="false" ht="12.8" hidden="false" customHeight="false" outlineLevel="0" collapsed="false">
      <c r="A3" s="23" t="s">
        <v>29</v>
      </c>
      <c r="B3" s="7" t="e">
        <f aca="false">#REF!</f>
        <v>#REF!</v>
      </c>
      <c r="C3" s="7" t="e">
        <f aca="false">B3*(1+MIN(AnalysisVals!$B$13:$D$13))</f>
        <v>#REF!</v>
      </c>
      <c r="D3" s="7" t="e">
        <f aca="false">C3*(1+MIN(AnalysisVals!$B$13:$D$13))</f>
        <v>#REF!</v>
      </c>
      <c r="E3" s="7" t="e">
        <f aca="false">D3*(1+MIN(AnalysisVals!$B$13:$D$13))</f>
        <v>#REF!</v>
      </c>
      <c r="F3" s="7" t="e">
        <f aca="false">E3*(1+MIN(AnalysisVals!$B$13:$D$13))</f>
        <v>#REF!</v>
      </c>
      <c r="G3" s="7" t="e">
        <f aca="false">F3*(1+MIN(AnalysisVals!$B$13:$D$13))</f>
        <v>#REF!</v>
      </c>
      <c r="H3" s="7" t="e">
        <f aca="false">G3*(1+MIN(AnalysisVals!$B$13:$D$13))</f>
        <v>#REF!</v>
      </c>
    </row>
    <row r="4" customFormat="false" ht="12.8" hidden="false" customHeight="false" outlineLevel="0" collapsed="false">
      <c r="A4" s="23" t="s">
        <v>30</v>
      </c>
      <c r="B4" s="7" t="e">
        <f aca="false">#REF!</f>
        <v>#REF!</v>
      </c>
      <c r="C4" s="7" t="e">
        <f aca="false">B4*(1+MIN(AnalysisVals!$B$14:$D$14))</f>
        <v>#REF!</v>
      </c>
      <c r="D4" s="7" t="e">
        <f aca="false">C4*(1+MIN(AnalysisVals!$B$14:$D$14))</f>
        <v>#REF!</v>
      </c>
      <c r="E4" s="7" t="e">
        <f aca="false">D4*(1+MIN(AnalysisVals!$B$14:$D$14))</f>
        <v>#REF!</v>
      </c>
      <c r="F4" s="7" t="e">
        <f aca="false">E4*(1+MIN(AnalysisVals!$B$14:$D$14))</f>
        <v>#REF!</v>
      </c>
      <c r="G4" s="7" t="e">
        <f aca="false">F4*(1+MIN(AnalysisVals!$B$14:$D$14))</f>
        <v>#REF!</v>
      </c>
      <c r="H4" s="7" t="e">
        <f aca="false">G4*(1+MIN(AnalysisVals!$B$14:$D$14))</f>
        <v>#REF!</v>
      </c>
    </row>
    <row r="5" customFormat="false" ht="12.8" hidden="false" customHeight="false" outlineLevel="0" collapsed="false">
      <c r="A5" s="23" t="s">
        <v>35</v>
      </c>
      <c r="B5" s="7" t="e">
        <f aca="false">#REF!</f>
        <v>#REF!</v>
      </c>
      <c r="C5" s="7" t="e">
        <f aca="false">C2*(B$5/B$2)*(1+MAX(AnalysisVals!$B$15:$D$15))</f>
        <v>#REF!</v>
      </c>
      <c r="D5" s="7" t="e">
        <f aca="false">D2*(C$5/C$2)*(1+MAX(AnalysisVals!$B$15:$D$15))</f>
        <v>#REF!</v>
      </c>
      <c r="E5" s="7" t="e">
        <f aca="false">E2*(D$5/D$2)*(1+MAX(AnalysisVals!$B$15:$D$15))</f>
        <v>#REF!</v>
      </c>
      <c r="F5" s="7" t="e">
        <f aca="false">F2*(E$5/E$2)*(1+MAX(AnalysisVals!$B$15:$D$15))</f>
        <v>#REF!</v>
      </c>
      <c r="G5" s="7" t="e">
        <f aca="false">G2*(F$5/F$2)*(1+MAX(AnalysisVals!$B$15:$D$15))</f>
        <v>#REF!</v>
      </c>
      <c r="H5" s="7" t="e">
        <f aca="false">H2*(G$5/G$2)*(1+MAX(AnalysisVals!$B$15:$D$15))</f>
        <v>#REF!</v>
      </c>
    </row>
    <row r="6" customFormat="false" ht="12.8" hidden="false" customHeight="false" outlineLevel="0" collapsed="false">
      <c r="A6" s="23" t="s">
        <v>9</v>
      </c>
      <c r="B6" s="7" t="e">
        <f aca="false">#REF!</f>
        <v>#REF!</v>
      </c>
      <c r="C6" s="7" t="e">
        <f aca="false">C$2*(B$6/B$2)*(1+MIN(AnalysisVals!$B$16:$D$16))</f>
        <v>#REF!</v>
      </c>
      <c r="D6" s="7" t="e">
        <f aca="false">D$2*(C$6/C$2)*(1+MIN(AnalysisVals!$B$16:$D$16))</f>
        <v>#REF!</v>
      </c>
      <c r="E6" s="7" t="e">
        <f aca="false">E$2*(D$6/D$2)*(1+MIN(AnalysisVals!$B$16:$D$16))</f>
        <v>#REF!</v>
      </c>
      <c r="F6" s="7" t="e">
        <f aca="false">F$2*(E$6/E$2)*(1+MIN(AnalysisVals!$B$16:$D$16))</f>
        <v>#REF!</v>
      </c>
      <c r="G6" s="7" t="e">
        <f aca="false">G$2*(F$6/F$2)*(1+MIN(AnalysisVals!$B$16:$D$16))</f>
        <v>#REF!</v>
      </c>
      <c r="H6" s="7" t="e">
        <f aca="false">H$2*(G$6/G$2)*(1+MIN(AnalysisVals!$B$16:$D$16))</f>
        <v>#REF!</v>
      </c>
    </row>
    <row r="7" customFormat="false" ht="12.8" hidden="false" customHeight="false" outlineLevel="0" collapsed="false">
      <c r="A7" s="23" t="s">
        <v>36</v>
      </c>
      <c r="B7" s="7" t="e">
        <f aca="false">#REF!</f>
        <v>#REF!</v>
      </c>
      <c r="C7" s="7" t="e">
        <f aca="false">C$2*(B$7/B$2)*(1+ MAX(AnalysisVals!$B$17:$D$17))</f>
        <v>#REF!</v>
      </c>
      <c r="D7" s="7" t="e">
        <f aca="false">D$2*(C$7/C$2)*(1+ MAX(AnalysisVals!$B$17:$D$17))</f>
        <v>#REF!</v>
      </c>
      <c r="E7" s="7" t="e">
        <f aca="false">E$2*(D$7/D$2)*(1+ MAX(AnalysisVals!$B$17:$D$17))</f>
        <v>#REF!</v>
      </c>
      <c r="F7" s="7" t="e">
        <f aca="false">F$2*(E$7/E$2)*(1+ MAX(AnalysisVals!$B$17:$D$17))</f>
        <v>#REF!</v>
      </c>
      <c r="G7" s="7" t="e">
        <f aca="false">G$2*(F$7/F$2)*(1+ MAX(AnalysisVals!$B$17:$D$17))</f>
        <v>#REF!</v>
      </c>
      <c r="H7" s="7" t="e">
        <f aca="false">H$2*(G$7/G$2)*(1+ MAX(AnalysisVals!$B$17:$D$17))</f>
        <v>#REF!</v>
      </c>
    </row>
    <row r="8" customFormat="false" ht="12.8" hidden="false" customHeight="false" outlineLevel="0" collapsed="false">
      <c r="A8" s="23" t="s">
        <v>37</v>
      </c>
      <c r="B8" s="7" t="e">
        <f aca="false">#REF!-Data!$B$20</f>
        <v>#REF!</v>
      </c>
      <c r="C8" s="7" t="e">
        <f aca="false">C7-B7</f>
        <v>#REF!</v>
      </c>
      <c r="D8" s="7" t="e">
        <f aca="false">D7-C7</f>
        <v>#REF!</v>
      </c>
      <c r="E8" s="7" t="e">
        <f aca="false">E7-D7</f>
        <v>#REF!</v>
      </c>
      <c r="F8" s="7" t="e">
        <f aca="false">F7-E7</f>
        <v>#REF!</v>
      </c>
      <c r="G8" s="7" t="e">
        <f aca="false">G7-F7</f>
        <v>#REF!</v>
      </c>
      <c r="H8" s="7" t="e">
        <f aca="false">H7-G7</f>
        <v>#REF!</v>
      </c>
    </row>
    <row r="9" customFormat="false" ht="12.8" hidden="false" customHeight="false" outlineLevel="0" collapsed="false">
      <c r="A9" s="23" t="s">
        <v>2</v>
      </c>
      <c r="B9" s="7" t="e">
        <f aca="false">B4-B5</f>
        <v>#REF!</v>
      </c>
      <c r="C9" s="7" t="e">
        <f aca="false">C4-C5</f>
        <v>#REF!</v>
      </c>
      <c r="D9" s="7" t="e">
        <f aca="false">D4-D5</f>
        <v>#REF!</v>
      </c>
      <c r="E9" s="7" t="e">
        <f aca="false">E4-E5</f>
        <v>#REF!</v>
      </c>
      <c r="F9" s="7" t="e">
        <f aca="false">F4-F5</f>
        <v>#REF!</v>
      </c>
      <c r="G9" s="7" t="e">
        <f aca="false">G4-G5</f>
        <v>#REF!</v>
      </c>
      <c r="H9" s="7" t="e">
        <f aca="false">H4-H5</f>
        <v>#REF!</v>
      </c>
    </row>
    <row r="10" customFormat="false" ht="12.8" hidden="false" customHeight="false" outlineLevel="0" collapsed="false">
      <c r="A10" s="23" t="s">
        <v>38</v>
      </c>
      <c r="B10" s="7" t="e">
        <f aca="false">B9*(1-AnalysisVals!$B$3)+B5-B8-B6</f>
        <v>#REF!</v>
      </c>
      <c r="C10" s="7" t="e">
        <f aca="false">(C9*(1-AnalysisVals!$B$3)+C5-C8-C6)/( (1+AnalysisVals!$B$9)^COUNT($C1:C1) )</f>
        <v>#REF!</v>
      </c>
      <c r="D10" s="7" t="e">
        <f aca="false">(D9*(1-AnalysisVals!$B$3)+D5-D8-D6)/( (1+AnalysisVals!$B$9)^COUNT($C1:D1) )</f>
        <v>#REF!</v>
      </c>
      <c r="E10" s="7" t="e">
        <f aca="false">(E9*(1-AnalysisVals!$B$3)+E5-E8-E6)/( (1+AnalysisVals!$B$9)^COUNT($C1:E1) )</f>
        <v>#REF!</v>
      </c>
      <c r="F10" s="7" t="e">
        <f aca="false">(F9*(1-AnalysisVals!$B$3)+F5-F8-F6)/( (1+AnalysisVals!$B$9)^COUNT($C1:F1) )</f>
        <v>#REF!</v>
      </c>
      <c r="G10" s="7" t="e">
        <f aca="false">(G9*(1-AnalysisVals!$B$3)+G5-G8-G6)/( (1+AnalysisVals!$B$9)^COUNT($C1:G1) )</f>
        <v>#REF!</v>
      </c>
      <c r="H10" s="27" t="e">
        <f aca="false">#REF!/( (1-AnalysisVals!$B$8)^COUNT(C1:G1) )</f>
        <v>#REF!</v>
      </c>
    </row>
    <row r="12" customFormat="false" ht="12.8" hidden="false" customHeight="false" outlineLevel="0" collapsed="false">
      <c r="B12" s="23" t="s">
        <v>39</v>
      </c>
      <c r="C12" s="23" t="s">
        <v>34</v>
      </c>
    </row>
    <row r="13" customFormat="false" ht="12.8" hidden="false" customHeight="false" outlineLevel="0" collapsed="false">
      <c r="A13" s="23" t="s">
        <v>40</v>
      </c>
      <c r="B13" s="21" t="n">
        <v>0.01</v>
      </c>
      <c r="C13" s="18" t="e">
        <f aca="false">H9*(1+B13)/(AnalysisVals!B9-B13)</f>
        <v>#REF!</v>
      </c>
    </row>
    <row r="15" customFormat="false" ht="12.8" hidden="false" customHeight="false" outlineLevel="0" collapsed="false">
      <c r="A15" s="23" t="s">
        <v>41</v>
      </c>
      <c r="B15" s="7" t="e">
        <f aca="false">SUM(B10:H10)/#REF!</f>
        <v>#REF!</v>
      </c>
    </row>
    <row r="16" customFormat="false" ht="12.8" hidden="false" customHeight="false" outlineLevel="0" collapsed="false">
      <c r="A16" s="23" t="s">
        <v>42</v>
      </c>
      <c r="B16" s="7" t="n">
        <v>1306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2020-11-15T23:05:44Z</dcterms:modified>
  <cp:revision>150</cp:revision>
  <dc:subject/>
  <dc:title/>
</cp:coreProperties>
</file>