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<sst xmlns="http://schemas.openxmlformats.org/spreadsheetml/2006/main" count="495" uniqueCount="209">
  <si>
    <t>Баклажан</t>
  </si>
  <si>
    <t>g</t>
  </si>
  <si>
    <t>Арахіс</t>
  </si>
  <si>
    <t>Банан</t>
  </si>
  <si>
    <t>Баранина відварена</t>
  </si>
  <si>
    <t>Биточки яловичі парові</t>
  </si>
  <si>
    <t>Білі гриби [свіжі]</t>
  </si>
  <si>
    <t>Білі гриби [сушені]</t>
  </si>
  <si>
    <t>Біфштекс яловичий</t>
  </si>
  <si>
    <t>Борошно пшеничне</t>
  </si>
  <si>
    <t>Борошно пшеничне цільнозернове</t>
  </si>
  <si>
    <t>Вершки 20%</t>
  </si>
  <si>
    <t>ml</t>
  </si>
  <si>
    <t>Вершки 30%</t>
  </si>
  <si>
    <t>Вершки 9%</t>
  </si>
  <si>
    <t>Вершки збиті з ваніліном</t>
  </si>
  <si>
    <t>Вершки згущені з цукром</t>
  </si>
  <si>
    <t>Вершкове масло 72,5%</t>
  </si>
  <si>
    <t>Вівсяні пластівці</t>
  </si>
  <si>
    <t>Волоські горіхи</t>
  </si>
  <si>
    <t>Йогурт натуральний 2%</t>
  </si>
  <si>
    <t>Йогурт натуральний 3,2%</t>
  </si>
  <si>
    <t>Йогурт фруктовий</t>
  </si>
  <si>
    <t>Йогурт фруктовий 3,2%</t>
  </si>
  <si>
    <t>Какао</t>
  </si>
  <si>
    <t>Картопляне пюре</t>
  </si>
  <si>
    <t>Качка дика</t>
  </si>
  <si>
    <t>Квашена капуста</t>
  </si>
  <si>
    <t>Кефір 0 %</t>
  </si>
  <si>
    <t>Кефір 2%</t>
  </si>
  <si>
    <t>Кефір жирний</t>
  </si>
  <si>
    <t>Кисле молоко 1%</t>
  </si>
  <si>
    <t>Кисле молоко 2,5%</t>
  </si>
  <si>
    <t>Кисле молоко 3,2%</t>
  </si>
  <si>
    <t>Кольрабі</t>
  </si>
  <si>
    <t>Кріп</t>
  </si>
  <si>
    <t>Кролик відварений</t>
  </si>
  <si>
    <t>Кролик смажений</t>
  </si>
  <si>
    <t>Кукурудза</t>
  </si>
  <si>
    <t>Кукурудзяний крохмаль</t>
  </si>
  <si>
    <t>Кунжут</t>
  </si>
  <si>
    <t>Лисички [свіжі]</t>
  </si>
  <si>
    <t>Лисички [сушені]</t>
  </si>
  <si>
    <t>М'ясо кролика</t>
  </si>
  <si>
    <t>Маса сиркова</t>
  </si>
  <si>
    <t>Маса сиркова з родзинками</t>
  </si>
  <si>
    <t>Маслини [консервовані]</t>
  </si>
  <si>
    <t>Масло вершкове бутербродне</t>
  </si>
  <si>
    <t>Масло вершкове несолоне</t>
  </si>
  <si>
    <t>Масло звичайне</t>
  </si>
  <si>
    <t>Масло топлене</t>
  </si>
  <si>
    <t>Мед</t>
  </si>
  <si>
    <t>Молоко 0,5%</t>
  </si>
  <si>
    <t>Молоко 1,5%</t>
  </si>
  <si>
    <t>Молоко 2%</t>
  </si>
  <si>
    <t>Молоко 3,2%</t>
  </si>
  <si>
    <t>Молоко 3,5%</t>
  </si>
  <si>
    <t>Молоко 6 %</t>
  </si>
  <si>
    <t>Молоко згущене без цукру</t>
  </si>
  <si>
    <t>Молоко згущене із цукром</t>
  </si>
  <si>
    <t>Молоко козяче</t>
  </si>
  <si>
    <t>Морква [варена]</t>
  </si>
  <si>
    <t>Морква [свіжа]</t>
  </si>
  <si>
    <t>Огірок</t>
  </si>
  <si>
    <t>Оливки [зелені мариновані]</t>
  </si>
  <si>
    <t>Олія соняшникова</t>
  </si>
  <si>
    <t>Опеньки [свіжі]</t>
  </si>
  <si>
    <t>Пекіньська капуста</t>
  </si>
  <si>
    <t>Перець болгарський</t>
  </si>
  <si>
    <t>Перець зелений [солодкий]</t>
  </si>
  <si>
    <t>Перець червоний [солодкий]</t>
  </si>
  <si>
    <t>Петрушка [зелень]</t>
  </si>
  <si>
    <t>Петрушка [корінь]</t>
  </si>
  <si>
    <t>Печериці [свіжі]</t>
  </si>
  <si>
    <t>Помідори</t>
  </si>
  <si>
    <t>Редиска</t>
  </si>
  <si>
    <t>Родзинки</t>
  </si>
  <si>
    <t>Розпушувач</t>
  </si>
  <si>
    <t>Ряжанка 1%</t>
  </si>
  <si>
    <t>Ряжанка 2,5%</t>
  </si>
  <si>
    <t>Ряжанка 4%</t>
  </si>
  <si>
    <t>Ряжанка 6%</t>
  </si>
  <si>
    <t>Салат</t>
  </si>
  <si>
    <t>Свинина відварена</t>
  </si>
  <si>
    <t>Свинячі відбивні паніровані</t>
  </si>
  <si>
    <t>Селера [зелень]</t>
  </si>
  <si>
    <t>Сир Брі з незбираного молока</t>
  </si>
  <si>
    <t>Сир голандський</t>
  </si>
  <si>
    <t>Сир камамбер</t>
  </si>
  <si>
    <t>Сир Камембер з незбираного молока</t>
  </si>
  <si>
    <t>Сир кисломолочний жирний</t>
  </si>
  <si>
    <t>Сир кисломолочний знежирений</t>
  </si>
  <si>
    <t>Сир кисломолочний напівжирний</t>
  </si>
  <si>
    <t>Сир Пармезан</t>
  </si>
  <si>
    <t>Сир Фета</t>
  </si>
  <si>
    <t>Сир Чеддар з незбираного молока</t>
  </si>
  <si>
    <t>Сметана 10%</t>
  </si>
  <si>
    <t>Сметана 12%</t>
  </si>
  <si>
    <t>Сметана 15%</t>
  </si>
  <si>
    <t>Сметана 18%</t>
  </si>
  <si>
    <t>Сметана 20%</t>
  </si>
  <si>
    <t>Сметана 25%</t>
  </si>
  <si>
    <t>Сметана 30%</t>
  </si>
  <si>
    <t>Спаржа</t>
  </si>
  <si>
    <t>Сулугуні</t>
  </si>
  <si>
    <t>Телятина [відварена]</t>
  </si>
  <si>
    <t>Фініки</t>
  </si>
  <si>
    <t>Фісташки</t>
  </si>
  <si>
    <t>Цвітна капуста [варена]</t>
  </si>
  <si>
    <t>Цвітна капуста [свіжа]</t>
  </si>
  <si>
    <t>Цибуля ріпчаста</t>
  </si>
  <si>
    <t>Цибуля-порей</t>
  </si>
  <si>
    <t>Цукіні</t>
  </si>
  <si>
    <t>Цукіні [варений]</t>
  </si>
  <si>
    <t>Цукор</t>
  </si>
  <si>
    <t>Часник</t>
  </si>
  <si>
    <t>Шоколад молочний</t>
  </si>
  <si>
    <t>Шпинат</t>
  </si>
  <si>
    <t>Щавель</t>
  </si>
  <si>
    <t>Ягоди</t>
  </si>
  <si>
    <t>Язик яловичий</t>
  </si>
  <si>
    <t>Яйце</t>
  </si>
  <si>
    <t>p</t>
  </si>
  <si>
    <t>Яловичина відварена</t>
  </si>
  <si>
    <t>Яловичина, відбивна</t>
  </si>
  <si>
    <t>Яловичина, грудинка</t>
  </si>
  <si>
    <t>Яловичина, ростбіф</t>
  </si>
  <si>
    <t>Яловичина, філейна вирізка</t>
  </si>
  <si>
    <t>Салат Айсберг</t>
  </si>
  <si>
    <t>Червона риба слабосолена</t>
  </si>
  <si>
    <t>Сочевиця</t>
  </si>
  <si>
    <t>Авокадо</t>
  </si>
  <si>
    <t>Лимонний сік</t>
  </si>
  <si>
    <t>Карі</t>
  </si>
  <si>
    <t>Цедра лимона</t>
  </si>
  <si>
    <t>Малина</t>
  </si>
  <si>
    <t>Смородина</t>
  </si>
  <si>
    <t>Нутове борошно</t>
  </si>
  <si>
    <t>Лосось</t>
  </si>
  <si>
    <t>Оливкова олія</t>
  </si>
  <si>
    <t>Лимон</t>
  </si>
  <si>
    <t>Броколі з довгим стеблом</t>
  </si>
  <si>
    <t>Сушений орегано</t>
  </si>
  <si>
    <t>Крем-фреш</t>
  </si>
  <si>
    <t>Нежирна свиняча вирізка</t>
  </si>
  <si>
    <t>Цибуля</t>
  </si>
  <si>
    <t>Корисневий рис Басматі</t>
  </si>
  <si>
    <t>Сушена м'ята</t>
  </si>
  <si>
    <t>Помідор</t>
  </si>
  <si>
    <t>Червона цибуля</t>
  </si>
  <si>
    <t>Оливки</t>
  </si>
  <si>
    <t>Червоний винний оцет</t>
  </si>
  <si>
    <t>Фета</t>
  </si>
  <si>
    <t>Копчений бекон</t>
  </si>
  <si>
    <t>Кабачок</t>
  </si>
  <si>
    <t>Пармезан</t>
  </si>
  <si>
    <t>Нежирні вершки 9%</t>
  </si>
  <si>
    <t>Тальятелле</t>
  </si>
  <si>
    <t>Подвійні вершки (густі) 30%</t>
  </si>
  <si>
    <t>Картопля</t>
  </si>
  <si>
    <t>Морква</t>
  </si>
  <si>
    <t>Безглютенове борошно</t>
  </si>
  <si>
    <t>Цукрова пудра</t>
  </si>
  <si>
    <t>Апельсин</t>
  </si>
  <si>
    <t>Безглютенова начинка для пирогів</t>
  </si>
  <si>
    <t>Милений мигдаль</t>
  </si>
  <si>
    <t>Мигдаль</t>
  </si>
  <si>
    <t>Світло-коричневий цукор</t>
  </si>
  <si>
    <t>Овочевий бульйон</t>
  </si>
  <si>
    <t>Молода картопля</t>
  </si>
  <si>
    <t>Базилік</t>
  </si>
  <si>
    <t>Халлумі</t>
  </si>
  <si>
    <t>Нут</t>
  </si>
  <si>
    <t>Червоний перець</t>
  </si>
  <si>
    <t>Цвітіння капусти</t>
  </si>
  <si>
    <t>Помідор черрі</t>
  </si>
  <si>
    <t>Мелена кориця</t>
  </si>
  <si>
    <t>Горошок</t>
  </si>
  <si>
    <t>Пекінська капуста</t>
  </si>
  <si>
    <t>Гарбузове насіння</t>
  </si>
  <si>
    <t>Харчові дріжджі</t>
  </si>
  <si>
    <t>Цільнозернове спагетті</t>
  </si>
  <si>
    <t>Філе морського окуня</t>
  </si>
  <si>
    <t>Дрібні каперси</t>
  </si>
  <si>
    <t>Діжонська гірчиця</t>
  </si>
  <si>
    <t>Петрушка</t>
  </si>
  <si>
    <t>Куряча грудка (смажена)</t>
  </si>
  <si>
    <t>Хліб на заквасці</t>
  </si>
  <si>
    <t>Анчоуси в олії</t>
  </si>
  <si>
    <t>Майонез</t>
  </si>
  <si>
    <t>Салат Ромен</t>
  </si>
  <si>
    <t>Мелена куркума</t>
  </si>
  <si>
    <t>Приправа карі</t>
  </si>
  <si>
    <t>Цвітна капуста</t>
  </si>
  <si>
    <t>Ріпакова олія</t>
  </si>
  <si>
    <t>Перець чилі</t>
  </si>
  <si>
    <t>Імбир</t>
  </si>
  <si>
    <t>Грецький йогурт 3%</t>
  </si>
  <si>
    <t>Тахіні</t>
  </si>
  <si>
    <t>Кленовий сироп</t>
  </si>
  <si>
    <t>Коріандр</t>
  </si>
  <si>
    <t>Насіння перцю чилі</t>
  </si>
  <si>
    <t>Листя карі</t>
  </si>
  <si>
    <t>Стилтон</t>
  </si>
  <si>
    <t>Селера</t>
  </si>
  <si>
    <t>Печериці</t>
  </si>
  <si>
    <t>Tahini</t>
  </si>
  <si>
    <t>Каррі паста</t>
  </si>
  <si>
    <t>Кокосове молоко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</si>
</sst>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Arial"/>
      <scheme val="minor"/>
    </font>
    <font>
      <b/>
      <color rgb="FF000000"/>
      <name val="Times New Roman"/>
    </font>
    <font>
      <b/>
      <color rgb="FF202124"/>
      <name val="Times New Roman"/>
    </font>
    <font>
      <b/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left" vertical="bottom"/>
    </xf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2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5.75"/>
  </cols>
  <sheetData>
    <row r="1">
      <c r="A1" s="1" t="str">
        <f>IFERROR(__xludf.DUMMYFUNCTION("GOOGLETRANSLATE(B1,""auto"",""en"")"),"Eggplant")</f>
        <v>Eggplant</v>
      </c>
      <c r="B1" s="1" t="s">
        <v>0</v>
      </c>
      <c r="C1" s="2" t="s">
        <v>1</v>
      </c>
      <c r="D1" s="2">
        <v>18.0</v>
      </c>
      <c r="E1" s="2">
        <v>1.0</v>
      </c>
      <c r="F1" s="2">
        <v>0.2</v>
      </c>
      <c r="G1" s="2">
        <v>3.1</v>
      </c>
      <c r="H1" s="3">
        <v>100.0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tr">
        <f>IFERROR(__xludf.DUMMYFUNCTION("GOOGLETRANSLATE(B2,""auto"",""en"")"),"Peanut")</f>
        <v>Peanut</v>
      </c>
      <c r="B2" s="5" t="s">
        <v>2</v>
      </c>
      <c r="C2" s="2" t="s">
        <v>1</v>
      </c>
      <c r="D2" s="6">
        <v>602.0</v>
      </c>
      <c r="E2" s="6">
        <v>25.33</v>
      </c>
      <c r="F2" s="6">
        <v>48.87</v>
      </c>
      <c r="G2" s="6">
        <v>11.75</v>
      </c>
      <c r="H2" s="3">
        <v>100.0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tr">
        <f>IFERROR(__xludf.DUMMYFUNCTION("GOOGLETRANSLATE(B3,""auto"",""en"")"),"Banana")</f>
        <v>Banana</v>
      </c>
      <c r="B3" s="5" t="s">
        <v>3</v>
      </c>
      <c r="C3" s="2" t="s">
        <v>1</v>
      </c>
      <c r="D3" s="6">
        <v>94.0</v>
      </c>
      <c r="E3" s="6">
        <v>1.2</v>
      </c>
      <c r="F3" s="6">
        <v>0.2</v>
      </c>
      <c r="G3" s="6">
        <v>22.0</v>
      </c>
      <c r="H3" s="3">
        <v>100.0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 t="str">
        <f>IFERROR(__xludf.DUMMYFUNCTION("GOOGLETRANSLATE(B4,""auto"",""en"")"),"Boiled lamb")</f>
        <v>Boiled lamb</v>
      </c>
      <c r="B4" s="1" t="s">
        <v>4</v>
      </c>
      <c r="C4" s="2" t="s">
        <v>1</v>
      </c>
      <c r="D4" s="2">
        <v>243.0</v>
      </c>
      <c r="E4" s="2">
        <v>22.0</v>
      </c>
      <c r="F4" s="2">
        <v>17.2</v>
      </c>
      <c r="G4" s="2">
        <v>0.0</v>
      </c>
      <c r="H4" s="3">
        <v>100.0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 t="str">
        <f>IFERROR(__xludf.DUMMYFUNCTION("GOOGLETRANSLATE(B5,""auto"",""en"")"),"Steamed beef patties")</f>
        <v>Steamed beef patties</v>
      </c>
      <c r="B5" s="1" t="s">
        <v>5</v>
      </c>
      <c r="C5" s="2" t="s">
        <v>1</v>
      </c>
      <c r="D5" s="2">
        <v>194.0</v>
      </c>
      <c r="E5" s="2">
        <v>14.0</v>
      </c>
      <c r="F5" s="2">
        <v>11.6</v>
      </c>
      <c r="G5" s="2">
        <v>8.2</v>
      </c>
      <c r="H5" s="3">
        <v>100.0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 t="str">
        <f>IFERROR(__xludf.DUMMYFUNCTION("GOOGLETRANSLATE(B6,""auto"",""en"")"),"White mushrooms [fresh]")</f>
        <v>White mushrooms [fresh]</v>
      </c>
      <c r="B6" s="1" t="s">
        <v>6</v>
      </c>
      <c r="C6" s="2" t="s">
        <v>1</v>
      </c>
      <c r="D6" s="2">
        <v>32.0</v>
      </c>
      <c r="E6" s="2">
        <v>3.3</v>
      </c>
      <c r="F6" s="2">
        <v>1.5</v>
      </c>
      <c r="G6" s="2">
        <v>2.4</v>
      </c>
      <c r="H6" s="3">
        <v>100.0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" t="str">
        <f>IFERROR(__xludf.DUMMYFUNCTION("GOOGLETRANSLATE(B7,""auto"",""en"")"),"White mushrooms [dried]")</f>
        <v>White mushrooms [dried]</v>
      </c>
      <c r="B7" s="1" t="s">
        <v>7</v>
      </c>
      <c r="C7" s="2" t="s">
        <v>1</v>
      </c>
      <c r="D7" s="2">
        <v>277.0</v>
      </c>
      <c r="E7" s="2">
        <v>23.8</v>
      </c>
      <c r="F7" s="2">
        <v>6.8</v>
      </c>
      <c r="G7" s="2">
        <v>30.2</v>
      </c>
      <c r="H7" s="3">
        <v>100.0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" t="str">
        <f>IFERROR(__xludf.DUMMYFUNCTION("GOOGLETRANSLATE(B8,""auto"",""en"")"),"Beef steak")</f>
        <v>Beef steak</v>
      </c>
      <c r="B8" s="1" t="s">
        <v>8</v>
      </c>
      <c r="C8" s="2" t="s">
        <v>1</v>
      </c>
      <c r="D8" s="2">
        <v>214.0</v>
      </c>
      <c r="E8" s="2">
        <v>28.8</v>
      </c>
      <c r="F8" s="2">
        <v>11.0</v>
      </c>
      <c r="G8" s="2">
        <v>0.0</v>
      </c>
      <c r="H8" s="3">
        <v>100.0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" t="str">
        <f>IFERROR(__xludf.DUMMYFUNCTION("GOOGLETRANSLATE(B9,""auto"",""en"")"),"Wheat flour")</f>
        <v>Wheat flour</v>
      </c>
      <c r="B9" s="5" t="s">
        <v>9</v>
      </c>
      <c r="C9" s="2" t="s">
        <v>1</v>
      </c>
      <c r="D9" s="6">
        <v>327.0</v>
      </c>
      <c r="E9" s="6">
        <v>10.3</v>
      </c>
      <c r="F9" s="6">
        <v>0.9</v>
      </c>
      <c r="G9" s="6">
        <v>74.2</v>
      </c>
      <c r="H9" s="3">
        <v>100.0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 t="str">
        <f>IFERROR(__xludf.DUMMYFUNCTION("GOOGLETRANSLATE(B10,""auto"",""en"")"),"Whole grain wheat flour")</f>
        <v>Whole grain wheat flour</v>
      </c>
      <c r="B10" s="5" t="s">
        <v>10</v>
      </c>
      <c r="C10" s="2" t="s">
        <v>1</v>
      </c>
      <c r="D10" s="6">
        <v>298.0</v>
      </c>
      <c r="E10" s="6">
        <v>11.5</v>
      </c>
      <c r="F10" s="6">
        <v>2.2</v>
      </c>
      <c r="G10" s="6">
        <v>56.8</v>
      </c>
      <c r="H10" s="3">
        <v>100.0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" t="str">
        <f>IFERROR(__xludf.DUMMYFUNCTION("GOOGLETRANSLATE(B11,""auto"",""en"")"),"Cream 20%")</f>
        <v>Cream 20%</v>
      </c>
      <c r="B11" s="1" t="s">
        <v>11</v>
      </c>
      <c r="C11" s="2" t="s">
        <v>12</v>
      </c>
      <c r="D11" s="2">
        <v>206.0</v>
      </c>
      <c r="E11" s="2">
        <v>2.8</v>
      </c>
      <c r="F11" s="2">
        <v>20.0</v>
      </c>
      <c r="G11" s="2">
        <v>3.7</v>
      </c>
      <c r="H11" s="3">
        <v>100.0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" t="str">
        <f>IFERROR(__xludf.DUMMYFUNCTION("GOOGLETRANSLATE(B12,""auto"",""en"")"),"Cream 30%")</f>
        <v>Cream 30%</v>
      </c>
      <c r="B12" s="1" t="s">
        <v>13</v>
      </c>
      <c r="C12" s="2" t="s">
        <v>12</v>
      </c>
      <c r="D12" s="2">
        <v>287.0</v>
      </c>
      <c r="E12" s="2">
        <v>2.2</v>
      </c>
      <c r="F12" s="2">
        <v>30.0</v>
      </c>
      <c r="G12" s="2">
        <v>3.1</v>
      </c>
      <c r="H12" s="3">
        <v>100.0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" t="str">
        <f>IFERROR(__xludf.DUMMYFUNCTION("GOOGLETRANSLATE(B13,""auto"",""en"")"),"Cream 9%")</f>
        <v>Cream 9%</v>
      </c>
      <c r="B13" s="1" t="s">
        <v>14</v>
      </c>
      <c r="C13" s="2" t="s">
        <v>12</v>
      </c>
      <c r="D13" s="2">
        <v>107.0</v>
      </c>
      <c r="E13" s="2">
        <v>2.8</v>
      </c>
      <c r="F13" s="2">
        <v>9.0</v>
      </c>
      <c r="G13" s="2">
        <v>4.0</v>
      </c>
      <c r="H13" s="3">
        <v>100.0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" t="str">
        <f>IFERROR(__xludf.DUMMYFUNCTION("GOOGLETRANSLATE(B14,""auto"",""en"")"),"Whipped cream with vanillin")</f>
        <v>Whipped cream with vanillin</v>
      </c>
      <c r="B14" s="1" t="s">
        <v>15</v>
      </c>
      <c r="C14" s="2" t="s">
        <v>12</v>
      </c>
      <c r="D14" s="2">
        <v>346.0</v>
      </c>
      <c r="E14" s="2">
        <v>2.8</v>
      </c>
      <c r="F14" s="2">
        <v>28.0</v>
      </c>
      <c r="G14" s="2">
        <v>21.6</v>
      </c>
      <c r="H14" s="3">
        <v>100.0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 t="str">
        <f>IFERROR(__xludf.DUMMYFUNCTION("GOOGLETRANSLATE(B15,""auto"",""en"")"),"Cream thickened with sugar")</f>
        <v>Cream thickened with sugar</v>
      </c>
      <c r="B15" s="1" t="s">
        <v>16</v>
      </c>
      <c r="C15" s="2" t="s">
        <v>12</v>
      </c>
      <c r="D15" s="2">
        <v>382.0</v>
      </c>
      <c r="E15" s="2">
        <v>8.0</v>
      </c>
      <c r="F15" s="2">
        <v>19.0</v>
      </c>
      <c r="G15" s="2">
        <v>47.0</v>
      </c>
      <c r="H15" s="3">
        <v>100.0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" t="str">
        <f>IFERROR(__xludf.DUMMYFUNCTION("GOOGLETRANSLATE(B16,""auto"",""en"")"),"Butter 72.5%")</f>
        <v>Butter 72.5%</v>
      </c>
      <c r="B16" s="5" t="s">
        <v>17</v>
      </c>
      <c r="C16" s="2" t="s">
        <v>1</v>
      </c>
      <c r="D16" s="6">
        <v>661.0</v>
      </c>
      <c r="E16" s="6">
        <v>0.8</v>
      </c>
      <c r="F16" s="6">
        <v>72.5</v>
      </c>
      <c r="G16" s="6">
        <v>1.3</v>
      </c>
      <c r="H16" s="3">
        <v>100.0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" t="str">
        <f>IFERROR(__xludf.DUMMYFUNCTION("GOOGLETRANSLATE(B17,""auto"",""en"")"),"Oat flakes")</f>
        <v>Oat flakes</v>
      </c>
      <c r="B17" s="5" t="s">
        <v>18</v>
      </c>
      <c r="C17" s="2" t="s">
        <v>1</v>
      </c>
      <c r="D17" s="6">
        <v>400.0</v>
      </c>
      <c r="E17" s="6">
        <v>13.14</v>
      </c>
      <c r="F17" s="6">
        <v>6.87</v>
      </c>
      <c r="G17" s="6">
        <v>68.09</v>
      </c>
      <c r="H17" s="3">
        <v>100.0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" t="str">
        <f>IFERROR(__xludf.DUMMYFUNCTION("GOOGLETRANSLATE(B18,""auto"",""en"")"),"Walnuts")</f>
        <v>Walnuts</v>
      </c>
      <c r="B18" s="5" t="s">
        <v>19</v>
      </c>
      <c r="C18" s="2" t="s">
        <v>1</v>
      </c>
      <c r="D18" s="6">
        <v>718.0</v>
      </c>
      <c r="E18" s="6">
        <v>15.76</v>
      </c>
      <c r="F18" s="6">
        <v>63.38</v>
      </c>
      <c r="G18" s="6">
        <v>18.45</v>
      </c>
      <c r="H18" s="3">
        <v>100.0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" t="str">
        <f>IFERROR(__xludf.DUMMYFUNCTION("GOOGLETRANSLATE(B19,""auto"",""en"")"),"Natural yogurt 2%")</f>
        <v>Natural yogurt 2%</v>
      </c>
      <c r="B19" s="1" t="s">
        <v>20</v>
      </c>
      <c r="C19" s="2" t="s">
        <v>12</v>
      </c>
      <c r="D19" s="2">
        <v>60.0</v>
      </c>
      <c r="E19" s="2">
        <v>4.3</v>
      </c>
      <c r="F19" s="2">
        <v>2.0</v>
      </c>
      <c r="G19" s="2">
        <v>6.2</v>
      </c>
      <c r="H19" s="3">
        <v>100.0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" t="str">
        <f>IFERROR(__xludf.DUMMYFUNCTION("GOOGLETRANSLATE(B20,""auto"",""en"")"),"Natural yogurt 3.2%")</f>
        <v>Natural yogurt 3.2%</v>
      </c>
      <c r="B20" s="1" t="s">
        <v>21</v>
      </c>
      <c r="C20" s="2" t="s">
        <v>12</v>
      </c>
      <c r="D20" s="2">
        <v>66.0</v>
      </c>
      <c r="E20" s="2">
        <v>5.0</v>
      </c>
      <c r="F20" s="2">
        <v>3.2</v>
      </c>
      <c r="G20" s="2">
        <v>3.5</v>
      </c>
      <c r="H20" s="3">
        <v>100.0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" t="str">
        <f>IFERROR(__xludf.DUMMYFUNCTION("GOOGLETRANSLATE(B21,""auto"",""en"")"),"Fruit yogurt")</f>
        <v>Fruit yogurt</v>
      </c>
      <c r="B21" s="1" t="s">
        <v>22</v>
      </c>
      <c r="C21" s="2" t="s">
        <v>12</v>
      </c>
      <c r="D21" s="2">
        <v>63.0</v>
      </c>
      <c r="E21" s="2">
        <v>3.7</v>
      </c>
      <c r="F21" s="2">
        <v>1.5</v>
      </c>
      <c r="G21" s="2">
        <v>8.9</v>
      </c>
      <c r="H21" s="3">
        <v>100.0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" t="str">
        <f>IFERROR(__xludf.DUMMYFUNCTION("GOOGLETRANSLATE(B22,""auto"",""en"")"),"Fruit yogurt 3.2%")</f>
        <v>Fruit yogurt 3.2%</v>
      </c>
      <c r="B22" s="1" t="s">
        <v>23</v>
      </c>
      <c r="C22" s="2" t="s">
        <v>12</v>
      </c>
      <c r="D22" s="2">
        <v>85.0</v>
      </c>
      <c r="E22" s="2">
        <v>5.0</v>
      </c>
      <c r="F22" s="2">
        <v>3.2</v>
      </c>
      <c r="G22" s="2">
        <v>8.5</v>
      </c>
      <c r="H22" s="3">
        <v>100.0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" t="str">
        <f>IFERROR(__xludf.DUMMYFUNCTION("GOOGLETRANSLATE(B23,""auto"",""en"")"),"Cocoa")</f>
        <v>Cocoa</v>
      </c>
      <c r="B23" s="5" t="s">
        <v>24</v>
      </c>
      <c r="C23" s="2" t="s">
        <v>1</v>
      </c>
      <c r="D23" s="6">
        <v>310.0</v>
      </c>
      <c r="E23" s="6">
        <v>22.5</v>
      </c>
      <c r="F23" s="6">
        <v>10.8</v>
      </c>
      <c r="G23" s="6">
        <v>11.0</v>
      </c>
      <c r="H23" s="3">
        <v>100.0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" t="str">
        <f>IFERROR(__xludf.DUMMYFUNCTION("GOOGLETRANSLATE(B24,""auto"",""en"")"),"Mashed potatoes")</f>
        <v>Mashed potatoes</v>
      </c>
      <c r="B24" s="1" t="s">
        <v>25</v>
      </c>
      <c r="C24" s="2" t="s">
        <v>1</v>
      </c>
      <c r="D24" s="2">
        <v>74.0</v>
      </c>
      <c r="E24" s="2">
        <v>2.2</v>
      </c>
      <c r="F24" s="2">
        <v>0.8</v>
      </c>
      <c r="G24" s="2">
        <v>14.3</v>
      </c>
      <c r="H24" s="3">
        <v>100.0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" t="str">
        <f>IFERROR(__xludf.DUMMYFUNCTION("GOOGLETRANSLATE(B25,""auto"",""en"")"),"The duck is wild")</f>
        <v>The duck is wild</v>
      </c>
      <c r="B25" s="1" t="s">
        <v>26</v>
      </c>
      <c r="C25" s="2" t="s">
        <v>1</v>
      </c>
      <c r="D25" s="2">
        <v>121.0</v>
      </c>
      <c r="E25" s="2">
        <v>22.7</v>
      </c>
      <c r="F25" s="2">
        <v>3.1</v>
      </c>
      <c r="G25" s="2">
        <v>0.5</v>
      </c>
      <c r="H25" s="3">
        <v>100.0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" t="str">
        <f>IFERROR(__xludf.DUMMYFUNCTION("GOOGLETRANSLATE(B26,""auto"",""en"")"),"Fermented cabbage")</f>
        <v>Fermented cabbage</v>
      </c>
      <c r="B26" s="1" t="s">
        <v>27</v>
      </c>
      <c r="C26" s="2" t="s">
        <v>1</v>
      </c>
      <c r="D26" s="2">
        <v>12.0</v>
      </c>
      <c r="E26" s="2">
        <v>1.1</v>
      </c>
      <c r="F26" s="2">
        <v>0.2</v>
      </c>
      <c r="G26" s="2">
        <v>3.4</v>
      </c>
      <c r="H26" s="3">
        <v>100.0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" t="str">
        <f>IFERROR(__xludf.DUMMYFUNCTION("GOOGLETRANSLATE(B27,""auto"",""en"")"),"Kefir 0%")</f>
        <v>Kefir 0%</v>
      </c>
      <c r="B27" s="1" t="s">
        <v>28</v>
      </c>
      <c r="C27" s="2" t="s">
        <v>12</v>
      </c>
      <c r="D27" s="2">
        <v>30.0</v>
      </c>
      <c r="E27" s="2">
        <v>3.0</v>
      </c>
      <c r="F27" s="2">
        <v>0.1</v>
      </c>
      <c r="G27" s="2">
        <v>3.8</v>
      </c>
      <c r="H27" s="3">
        <v>100.0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" t="str">
        <f>IFERROR(__xludf.DUMMYFUNCTION("GOOGLETRANSLATE(B28,""auto"",""en"")"),"Kefir 2%")</f>
        <v>Kefir 2%</v>
      </c>
      <c r="B28" s="1" t="s">
        <v>29</v>
      </c>
      <c r="C28" s="2" t="s">
        <v>12</v>
      </c>
      <c r="D28" s="2">
        <v>51.0</v>
      </c>
      <c r="E28" s="2">
        <v>3.4</v>
      </c>
      <c r="F28" s="2">
        <v>2.0</v>
      </c>
      <c r="G28" s="2">
        <v>4.7</v>
      </c>
      <c r="H28" s="3">
        <v>100.0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" t="str">
        <f>IFERROR(__xludf.DUMMYFUNCTION("GOOGLETRANSLATE(B29,""auto"",""en"")"),"Kefir is fatty")</f>
        <v>Kefir is fatty</v>
      </c>
      <c r="B29" s="1" t="s">
        <v>30</v>
      </c>
      <c r="C29" s="2" t="s">
        <v>12</v>
      </c>
      <c r="D29" s="2">
        <v>56.0</v>
      </c>
      <c r="E29" s="2">
        <v>2.8</v>
      </c>
      <c r="F29" s="2">
        <v>3.2</v>
      </c>
      <c r="G29" s="2">
        <v>4.1</v>
      </c>
      <c r="H29" s="3">
        <v>100.0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" t="str">
        <f>IFERROR(__xludf.DUMMYFUNCTION("GOOGLETRANSLATE(B30,""auto"",""en"")"),"Sour milk 1%")</f>
        <v>Sour milk 1%</v>
      </c>
      <c r="B30" s="1" t="s">
        <v>31</v>
      </c>
      <c r="C30" s="2" t="s">
        <v>12</v>
      </c>
      <c r="D30" s="2">
        <v>40.0</v>
      </c>
      <c r="E30" s="2">
        <v>3.0</v>
      </c>
      <c r="F30" s="2">
        <v>1.0</v>
      </c>
      <c r="G30" s="2">
        <v>4.1</v>
      </c>
      <c r="H30" s="3">
        <v>100.0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" t="str">
        <f>IFERROR(__xludf.DUMMYFUNCTION("GOOGLETRANSLATE(B31,""auto"",""en"")"),"Sour milk 2.5%")</f>
        <v>Sour milk 2.5%</v>
      </c>
      <c r="B31" s="1" t="s">
        <v>32</v>
      </c>
      <c r="C31" s="2" t="s">
        <v>12</v>
      </c>
      <c r="D31" s="2">
        <v>53.0</v>
      </c>
      <c r="E31" s="2">
        <v>2.9</v>
      </c>
      <c r="F31" s="2">
        <v>2.5</v>
      </c>
      <c r="G31" s="2">
        <v>4.1</v>
      </c>
      <c r="H31" s="3">
        <v>100.0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" t="str">
        <f>IFERROR(__xludf.DUMMYFUNCTION("GOOGLETRANSLATE(B32,""auto"",""en"")"),"Sour milk 3.2%")</f>
        <v>Sour milk 3.2%</v>
      </c>
      <c r="B32" s="1" t="s">
        <v>33</v>
      </c>
      <c r="C32" s="2" t="s">
        <v>12</v>
      </c>
      <c r="D32" s="2">
        <v>58.0</v>
      </c>
      <c r="E32" s="2">
        <v>2.8</v>
      </c>
      <c r="F32" s="2">
        <v>3.2</v>
      </c>
      <c r="G32" s="2">
        <v>4.1</v>
      </c>
      <c r="H32" s="3">
        <v>100.0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" t="str">
        <f>IFERROR(__xludf.DUMMYFUNCTION("GOOGLETRANSLATE(B33,""auto"",""en"")"),"Kohlrabi")</f>
        <v>Kohlrabi</v>
      </c>
      <c r="B33" s="1" t="s">
        <v>34</v>
      </c>
      <c r="C33" s="2" t="s">
        <v>1</v>
      </c>
      <c r="D33" s="2">
        <v>29.0</v>
      </c>
      <c r="E33" s="2">
        <v>2.2</v>
      </c>
      <c r="F33" s="2">
        <v>0.3</v>
      </c>
      <c r="G33" s="2">
        <v>6.5</v>
      </c>
      <c r="H33" s="3">
        <v>100.0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" t="str">
        <f>IFERROR(__xludf.DUMMYFUNCTION("GOOGLETRANSLATE(B34,""auto"",""en"")"),"Dill")</f>
        <v>Dill</v>
      </c>
      <c r="B34" s="1" t="s">
        <v>35</v>
      </c>
      <c r="C34" s="2" t="s">
        <v>1</v>
      </c>
      <c r="D34" s="2">
        <v>28.0</v>
      </c>
      <c r="E34" s="2">
        <v>1.3</v>
      </c>
      <c r="F34" s="2">
        <v>0.3</v>
      </c>
      <c r="G34" s="2">
        <v>7.7</v>
      </c>
      <c r="H34" s="3">
        <v>100.0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" t="str">
        <f>IFERROR(__xludf.DUMMYFUNCTION("GOOGLETRANSLATE(B35,""auto"",""en"")"),"Boiled rabbit")</f>
        <v>Boiled rabbit</v>
      </c>
      <c r="B35" s="1" t="s">
        <v>36</v>
      </c>
      <c r="C35" s="2" t="s">
        <v>1</v>
      </c>
      <c r="D35" s="2">
        <v>204.0</v>
      </c>
      <c r="E35" s="2">
        <v>24.6</v>
      </c>
      <c r="F35" s="2">
        <v>11.7</v>
      </c>
      <c r="G35" s="2">
        <v>0.0</v>
      </c>
      <c r="H35" s="3">
        <v>100.0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" t="str">
        <f>IFERROR(__xludf.DUMMYFUNCTION("GOOGLETRANSLATE(B36,""auto"",""en"")"),"The rabbit is fried")</f>
        <v>The rabbit is fried</v>
      </c>
      <c r="B36" s="1" t="s">
        <v>37</v>
      </c>
      <c r="C36" s="2" t="s">
        <v>1</v>
      </c>
      <c r="D36" s="2">
        <v>233.0</v>
      </c>
      <c r="E36" s="2">
        <v>25.0</v>
      </c>
      <c r="F36" s="2">
        <v>14.8</v>
      </c>
      <c r="G36" s="2">
        <v>0.0</v>
      </c>
      <c r="H36" s="3">
        <v>100.0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" t="str">
        <f>IFERROR(__xludf.DUMMYFUNCTION("GOOGLETRANSLATE(B37,""auto"",""en"")"),"Corn")</f>
        <v>Corn</v>
      </c>
      <c r="B37" s="7" t="s">
        <v>38</v>
      </c>
      <c r="C37" s="2" t="s">
        <v>1</v>
      </c>
      <c r="D37" s="2">
        <v>97.0</v>
      </c>
      <c r="E37" s="2">
        <v>3.0</v>
      </c>
      <c r="F37" s="2">
        <v>1.2</v>
      </c>
      <c r="G37" s="2">
        <v>18.2</v>
      </c>
      <c r="H37" s="3">
        <v>100.0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" t="str">
        <f>IFERROR(__xludf.DUMMYFUNCTION("GOOGLETRANSLATE(B38,""auto"",""en"")"),"Cornstarch")</f>
        <v>Cornstarch</v>
      </c>
      <c r="B38" s="5" t="s">
        <v>39</v>
      </c>
      <c r="C38" s="2" t="s">
        <v>1</v>
      </c>
      <c r="D38" s="6">
        <v>366.0</v>
      </c>
      <c r="E38" s="6">
        <v>1.0</v>
      </c>
      <c r="F38" s="6">
        <v>0.6</v>
      </c>
      <c r="G38" s="6">
        <v>85.2</v>
      </c>
      <c r="H38" s="3">
        <v>100.0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" t="str">
        <f>IFERROR(__xludf.DUMMYFUNCTION("GOOGLETRANSLATE(B39,""auto"",""en"")"),"Sesame")</f>
        <v>Sesame</v>
      </c>
      <c r="B39" s="5" t="s">
        <v>40</v>
      </c>
      <c r="C39" s="2" t="s">
        <v>1</v>
      </c>
      <c r="D39" s="6">
        <v>664.0</v>
      </c>
      <c r="E39" s="6">
        <v>21.97</v>
      </c>
      <c r="F39" s="6">
        <v>58.5</v>
      </c>
      <c r="G39" s="6">
        <v>4.0</v>
      </c>
      <c r="H39" s="3">
        <v>100.0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" t="str">
        <f>IFERROR(__xludf.DUMMYFUNCTION("GOOGLETRANSLATE(B40,""auto"",""en"")"),"Foxgloves [fresh]")</f>
        <v>Foxgloves [fresh]</v>
      </c>
      <c r="B40" s="1" t="s">
        <v>41</v>
      </c>
      <c r="C40" s="2" t="s">
        <v>1</v>
      </c>
      <c r="D40" s="2">
        <v>22.0</v>
      </c>
      <c r="E40" s="2">
        <v>1.5</v>
      </c>
      <c r="F40" s="2">
        <v>1.0</v>
      </c>
      <c r="G40" s="2">
        <v>2.4</v>
      </c>
      <c r="H40" s="3">
        <v>100.0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" t="str">
        <f>IFERROR(__xludf.DUMMYFUNCTION("GOOGLETRANSLATE(B41,""auto"",""en"")"),"Foxgloves [dried]")</f>
        <v>Foxgloves [dried]</v>
      </c>
      <c r="B41" s="1" t="s">
        <v>42</v>
      </c>
      <c r="C41" s="2" t="s">
        <v>1</v>
      </c>
      <c r="D41" s="2">
        <v>268.0</v>
      </c>
      <c r="E41" s="2">
        <v>22.0</v>
      </c>
      <c r="F41" s="2">
        <v>7.2</v>
      </c>
      <c r="G41" s="2">
        <v>25.4</v>
      </c>
      <c r="H41" s="3">
        <v>100.0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" t="str">
        <f>IFERROR(__xludf.DUMMYFUNCTION("GOOGLETRANSLATE(B42,""auto"",""en"")"),"Rabbit meat")</f>
        <v>Rabbit meat</v>
      </c>
      <c r="B42" s="1" t="s">
        <v>43</v>
      </c>
      <c r="C42" s="2" t="s">
        <v>1</v>
      </c>
      <c r="D42" s="2">
        <v>156.0</v>
      </c>
      <c r="E42" s="2">
        <v>21.0</v>
      </c>
      <c r="F42" s="2">
        <v>8.0</v>
      </c>
      <c r="G42" s="2">
        <v>0.0</v>
      </c>
      <c r="H42" s="3">
        <v>100.0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" t="str">
        <f>IFERROR(__xludf.DUMMYFUNCTION("GOOGLETRANSLATE(B43,""auto"",""en"")"),"Curd mass")</f>
        <v>Curd mass</v>
      </c>
      <c r="B43" s="1" t="s">
        <v>44</v>
      </c>
      <c r="C43" s="2" t="s">
        <v>1</v>
      </c>
      <c r="D43" s="2">
        <v>341.0</v>
      </c>
      <c r="E43" s="2">
        <v>7.1</v>
      </c>
      <c r="F43" s="2">
        <v>23.0</v>
      </c>
      <c r="G43" s="2">
        <v>27.5</v>
      </c>
      <c r="H43" s="3">
        <v>100.0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" t="str">
        <f>IFERROR(__xludf.DUMMYFUNCTION("GOOGLETRANSLATE(B44,""auto"",""en"")"),"Curd mass with raisins")</f>
        <v>Curd mass with raisins</v>
      </c>
      <c r="B44" s="1" t="s">
        <v>45</v>
      </c>
      <c r="C44" s="2" t="s">
        <v>1</v>
      </c>
      <c r="D44" s="2">
        <v>343.0</v>
      </c>
      <c r="E44" s="2">
        <v>6.8</v>
      </c>
      <c r="F44" s="2">
        <v>21.6</v>
      </c>
      <c r="G44" s="2">
        <v>29.9</v>
      </c>
      <c r="H44" s="3">
        <v>100.0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" t="str">
        <f>IFERROR(__xludf.DUMMYFUNCTION("GOOGLETRANSLATE(B45,""auto"",""en"")"),"Olives [canned]")</f>
        <v>Olives [canned]</v>
      </c>
      <c r="B45" s="1" t="s">
        <v>46</v>
      </c>
      <c r="C45" s="2" t="s">
        <v>1</v>
      </c>
      <c r="D45" s="2">
        <v>361.0</v>
      </c>
      <c r="E45" s="2">
        <v>2.2</v>
      </c>
      <c r="F45" s="2">
        <v>8.7</v>
      </c>
      <c r="G45" s="2">
        <v>36.0</v>
      </c>
      <c r="H45" s="3">
        <v>100.0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" t="str">
        <f>IFERROR(__xludf.DUMMYFUNCTION("GOOGLETRANSLATE(B46,""auto"",""en"")"),"Creamy sandwich butter")</f>
        <v>Creamy sandwich butter</v>
      </c>
      <c r="B46" s="1" t="s">
        <v>47</v>
      </c>
      <c r="C46" s="2" t="s">
        <v>1</v>
      </c>
      <c r="D46" s="2">
        <v>566.0</v>
      </c>
      <c r="E46" s="2">
        <v>2.5</v>
      </c>
      <c r="F46" s="2">
        <v>61.5</v>
      </c>
      <c r="G46" s="2">
        <v>0.0</v>
      </c>
      <c r="H46" s="3">
        <v>100.0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" t="str">
        <f>IFERROR(__xludf.DUMMYFUNCTION("GOOGLETRANSLATE(B47,""auto"",""en"")"),"Unsalted butter")</f>
        <v>Unsalted butter</v>
      </c>
      <c r="B47" s="1" t="s">
        <v>48</v>
      </c>
      <c r="C47" s="2" t="s">
        <v>1</v>
      </c>
      <c r="D47" s="2">
        <v>748.0</v>
      </c>
      <c r="E47" s="2">
        <v>0.5</v>
      </c>
      <c r="F47" s="2">
        <v>82.5</v>
      </c>
      <c r="G47" s="2">
        <v>0.0</v>
      </c>
      <c r="H47" s="3">
        <v>100.0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" t="str">
        <f>IFERROR(__xludf.DUMMYFUNCTION("GOOGLETRANSLATE(B48,""auto"",""en"")"),"The oil is ordinary")</f>
        <v>The oil is ordinary</v>
      </c>
      <c r="B48" s="1" t="s">
        <v>49</v>
      </c>
      <c r="C48" s="2" t="s">
        <v>1</v>
      </c>
      <c r="D48" s="2">
        <v>659.0</v>
      </c>
      <c r="E48" s="2">
        <v>1.1</v>
      </c>
      <c r="F48" s="2">
        <v>73.5</v>
      </c>
      <c r="G48" s="2">
        <v>1.1</v>
      </c>
      <c r="H48" s="3">
        <v>100.0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" t="str">
        <f>IFERROR(__xludf.DUMMYFUNCTION("GOOGLETRANSLATE(B49,""auto"",""en"")"),"Melted butter")</f>
        <v>Melted butter</v>
      </c>
      <c r="B49" s="1" t="s">
        <v>50</v>
      </c>
      <c r="C49" s="2" t="s">
        <v>1</v>
      </c>
      <c r="D49" s="2">
        <v>892.0</v>
      </c>
      <c r="E49" s="2">
        <v>0.2</v>
      </c>
      <c r="F49" s="2">
        <v>99.0</v>
      </c>
      <c r="G49" s="2">
        <v>0.0</v>
      </c>
      <c r="H49" s="3">
        <v>100.0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" t="str">
        <f>IFERROR(__xludf.DUMMYFUNCTION("GOOGLETRANSLATE(B50,""auto"",""en"")"),"Med")</f>
        <v>Med</v>
      </c>
      <c r="B50" s="5" t="s">
        <v>51</v>
      </c>
      <c r="C50" s="2" t="s">
        <v>1</v>
      </c>
      <c r="D50" s="6">
        <v>314.0</v>
      </c>
      <c r="E50" s="6">
        <v>0.8</v>
      </c>
      <c r="F50" s="6">
        <v>0.0</v>
      </c>
      <c r="G50" s="6">
        <v>74.8</v>
      </c>
      <c r="H50" s="3">
        <v>100.0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" t="str">
        <f>IFERROR(__xludf.DUMMYFUNCTION("GOOGLETRANSLATE(B51,""auto"",""en"")"),"Milk 0.5%")</f>
        <v>Milk 0.5%</v>
      </c>
      <c r="B51" s="1" t="s">
        <v>52</v>
      </c>
      <c r="C51" s="2" t="s">
        <v>12</v>
      </c>
      <c r="D51" s="2">
        <v>39.0</v>
      </c>
      <c r="E51" s="2">
        <v>3.5</v>
      </c>
      <c r="F51" s="2">
        <v>0.5</v>
      </c>
      <c r="G51" s="2">
        <v>5.1</v>
      </c>
      <c r="H51" s="3">
        <v>100.0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" t="str">
        <f>IFERROR(__xludf.DUMMYFUNCTION("GOOGLETRANSLATE(B52,""auto"",""en"")"),"Milk 1.5%")</f>
        <v>Milk 1.5%</v>
      </c>
      <c r="B52" s="1" t="s">
        <v>53</v>
      </c>
      <c r="C52" s="2" t="s">
        <v>12</v>
      </c>
      <c r="D52" s="2">
        <v>47.0</v>
      </c>
      <c r="E52" s="2">
        <v>3.4</v>
      </c>
      <c r="F52" s="2">
        <v>1.5</v>
      </c>
      <c r="G52" s="2">
        <v>5.0</v>
      </c>
      <c r="H52" s="3">
        <v>100.0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" t="str">
        <f>IFERROR(__xludf.DUMMYFUNCTION("GOOGLETRANSLATE(B53,""auto"",""en"")"),"Milk 2%")</f>
        <v>Milk 2%</v>
      </c>
      <c r="B53" s="1" t="s">
        <v>54</v>
      </c>
      <c r="C53" s="2" t="s">
        <v>12</v>
      </c>
      <c r="D53" s="2">
        <v>51.0</v>
      </c>
      <c r="E53" s="2">
        <v>3.4</v>
      </c>
      <c r="F53" s="2">
        <v>2.0</v>
      </c>
      <c r="G53" s="2">
        <v>4.9</v>
      </c>
      <c r="H53" s="3">
        <v>100.0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" t="str">
        <f>IFERROR(__xludf.DUMMYFUNCTION("GOOGLETRANSLATE(B54,""auto"",""en"")"),"Milk 3.2%")</f>
        <v>Milk 3.2%</v>
      </c>
      <c r="B54" s="1" t="s">
        <v>55</v>
      </c>
      <c r="C54" s="2" t="s">
        <v>12</v>
      </c>
      <c r="D54" s="2">
        <v>61.0</v>
      </c>
      <c r="E54" s="2">
        <v>3.3</v>
      </c>
      <c r="F54" s="2">
        <v>3.2</v>
      </c>
      <c r="G54" s="2">
        <v>4.8</v>
      </c>
      <c r="H54" s="3">
        <v>100.0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" t="str">
        <f>IFERROR(__xludf.DUMMYFUNCTION("GOOGLETRANSLATE(B55,""auto"",""en"")"),"Milk 3.5%")</f>
        <v>Milk 3.5%</v>
      </c>
      <c r="B55" s="1" t="s">
        <v>56</v>
      </c>
      <c r="C55" s="2" t="s">
        <v>12</v>
      </c>
      <c r="D55" s="2">
        <v>64.0</v>
      </c>
      <c r="E55" s="2">
        <v>3.3</v>
      </c>
      <c r="F55" s="2">
        <v>3.5</v>
      </c>
      <c r="G55" s="2">
        <v>4.8</v>
      </c>
      <c r="H55" s="3">
        <v>100.0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" t="str">
        <f>IFERROR(__xludf.DUMMYFUNCTION("GOOGLETRANSLATE(B56,""auto"",""en"")"),"Milk 6%")</f>
        <v>Milk 6%</v>
      </c>
      <c r="B56" s="1" t="s">
        <v>57</v>
      </c>
      <c r="C56" s="2" t="s">
        <v>12</v>
      </c>
      <c r="D56" s="2">
        <v>84.0</v>
      </c>
      <c r="E56" s="2">
        <v>3.0</v>
      </c>
      <c r="F56" s="2">
        <v>6.0</v>
      </c>
      <c r="G56" s="2">
        <v>4.7</v>
      </c>
      <c r="H56" s="3">
        <v>100.0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" t="str">
        <f>IFERROR(__xludf.DUMMYFUNCTION("GOOGLETRANSLATE(B57,""auto"",""en"")"),"Condensed milk without sugar")</f>
        <v>Condensed milk without sugar</v>
      </c>
      <c r="B57" s="1" t="s">
        <v>58</v>
      </c>
      <c r="C57" s="2" t="s">
        <v>12</v>
      </c>
      <c r="D57" s="2">
        <v>131.0</v>
      </c>
      <c r="E57" s="2">
        <v>6.6</v>
      </c>
      <c r="F57" s="2">
        <v>7.5</v>
      </c>
      <c r="G57" s="2">
        <v>9.4</v>
      </c>
      <c r="H57" s="3">
        <v>100.0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" t="str">
        <f>IFERROR(__xludf.DUMMYFUNCTION("GOOGLETRANSLATE(B58,""auto"",""en"")"),"Milk condensed with sugar")</f>
        <v>Milk condensed with sugar</v>
      </c>
      <c r="B58" s="1" t="s">
        <v>59</v>
      </c>
      <c r="C58" s="2" t="s">
        <v>12</v>
      </c>
      <c r="D58" s="2">
        <v>326.0</v>
      </c>
      <c r="E58" s="2">
        <v>7.5</v>
      </c>
      <c r="F58" s="2">
        <v>8.0</v>
      </c>
      <c r="G58" s="2">
        <v>55.3</v>
      </c>
      <c r="H58" s="3">
        <v>100.0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" t="str">
        <f>IFERROR(__xludf.DUMMYFUNCTION("GOOGLETRANSLATE(B59,""auto"",""en"")"),"Goat's milk")</f>
        <v>Goat's milk</v>
      </c>
      <c r="B59" s="1" t="s">
        <v>60</v>
      </c>
      <c r="C59" s="2" t="s">
        <v>12</v>
      </c>
      <c r="D59" s="2">
        <v>68.0</v>
      </c>
      <c r="E59" s="2">
        <v>3.2</v>
      </c>
      <c r="F59" s="2">
        <v>4.1</v>
      </c>
      <c r="G59" s="2">
        <v>4.5</v>
      </c>
      <c r="H59" s="3">
        <v>100.0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" t="str">
        <f>IFERROR(__xludf.DUMMYFUNCTION("GOOGLETRANSLATE(B60,""auto"",""en"")"),"Carrot [boiled]")</f>
        <v>Carrot [boiled]</v>
      </c>
      <c r="B60" s="1" t="s">
        <v>61</v>
      </c>
      <c r="C60" s="2" t="s">
        <v>1</v>
      </c>
      <c r="D60" s="2">
        <v>25.0</v>
      </c>
      <c r="E60" s="2">
        <v>0.8</v>
      </c>
      <c r="F60" s="2">
        <v>0.3</v>
      </c>
      <c r="G60" s="2">
        <v>5.0</v>
      </c>
      <c r="H60" s="3">
        <v>100.0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" t="str">
        <f>IFERROR(__xludf.DUMMYFUNCTION("GOOGLETRANSLATE(B61,""auto"",""en"")"),"Carrot [fresh]")</f>
        <v>Carrot [fresh]</v>
      </c>
      <c r="B61" s="1" t="s">
        <v>62</v>
      </c>
      <c r="C61" s="2" t="s">
        <v>1</v>
      </c>
      <c r="D61" s="2">
        <v>31.0</v>
      </c>
      <c r="E61" s="2">
        <v>0.8</v>
      </c>
      <c r="F61" s="2">
        <v>0.3</v>
      </c>
      <c r="G61" s="2">
        <v>6.6</v>
      </c>
      <c r="H61" s="3">
        <v>100.0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" t="str">
        <f>IFERROR(__xludf.DUMMYFUNCTION("GOOGLETRANSLATE(B62,""auto"",""en"")"),"Cucumber")</f>
        <v>Cucumber</v>
      </c>
      <c r="B62" s="1" t="s">
        <v>63</v>
      </c>
      <c r="C62" s="2" t="s">
        <v>1</v>
      </c>
      <c r="D62" s="2">
        <v>15.0</v>
      </c>
      <c r="E62" s="2">
        <v>0.7</v>
      </c>
      <c r="F62" s="2">
        <v>0.1</v>
      </c>
      <c r="G62" s="2">
        <v>3.0</v>
      </c>
      <c r="H62" s="3">
        <v>100.0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" t="str">
        <f>IFERROR(__xludf.DUMMYFUNCTION("GOOGLETRANSLATE(B63,""auto"",""en"")"),"Olives [green pickled]")</f>
        <v>Olives [green pickled]</v>
      </c>
      <c r="B63" s="1" t="s">
        <v>64</v>
      </c>
      <c r="C63" s="2" t="s">
        <v>1</v>
      </c>
      <c r="D63" s="2">
        <v>125.0</v>
      </c>
      <c r="E63" s="2">
        <v>1.4</v>
      </c>
      <c r="F63" s="2">
        <v>12.7</v>
      </c>
      <c r="G63" s="2">
        <v>4.1</v>
      </c>
      <c r="H63" s="3">
        <v>100.0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" t="str">
        <f>IFERROR(__xludf.DUMMYFUNCTION("GOOGLETRANSLATE(B64,""auto"",""en"")"),"Sunflower oil")</f>
        <v>Sunflower oil</v>
      </c>
      <c r="B64" s="5" t="s">
        <v>65</v>
      </c>
      <c r="C64" s="2" t="s">
        <v>12</v>
      </c>
      <c r="D64" s="6">
        <v>897.0</v>
      </c>
      <c r="E64" s="6">
        <v>0.1</v>
      </c>
      <c r="F64" s="6">
        <v>99.5</v>
      </c>
      <c r="G64" s="6">
        <v>0.1</v>
      </c>
      <c r="H64" s="3">
        <v>100.0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" t="str">
        <f>IFERROR(__xludf.DUMMYFUNCTION("GOOGLETRANSLATE(B65,""auto"",""en"")"),"Mushrooms [fresh]")</f>
        <v>Mushrooms [fresh]</v>
      </c>
      <c r="B65" s="1" t="s">
        <v>66</v>
      </c>
      <c r="C65" s="2" t="s">
        <v>1</v>
      </c>
      <c r="D65" s="2">
        <v>25.0</v>
      </c>
      <c r="E65" s="2">
        <v>2.4</v>
      </c>
      <c r="F65" s="2">
        <v>1.0</v>
      </c>
      <c r="G65" s="2">
        <v>2.5</v>
      </c>
      <c r="H65" s="3">
        <v>100.0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" t="str">
        <f>IFERROR(__xludf.DUMMYFUNCTION("GOOGLETRANSLATE(B66,""auto"",""en"")"),"Beijing cabbage")</f>
        <v>Beijing cabbage</v>
      </c>
      <c r="B66" s="1" t="s">
        <v>67</v>
      </c>
      <c r="C66" s="2" t="s">
        <v>1</v>
      </c>
      <c r="D66" s="2">
        <v>12.0</v>
      </c>
      <c r="E66" s="2">
        <v>1.2</v>
      </c>
      <c r="F66" s="2">
        <v>0.2</v>
      </c>
      <c r="G66" s="2">
        <v>3.2</v>
      </c>
      <c r="H66" s="3">
        <v>100.0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" t="str">
        <f>IFERROR(__xludf.DUMMYFUNCTION("GOOGLETRANSLATE(B67,""auto"",""en"")"),"Paprika")</f>
        <v>Paprika</v>
      </c>
      <c r="B67" s="1" t="s">
        <v>68</v>
      </c>
      <c r="C67" s="2" t="s">
        <v>1</v>
      </c>
      <c r="D67" s="2">
        <v>26.0</v>
      </c>
      <c r="E67" s="2">
        <v>0.9</v>
      </c>
      <c r="F67" s="2">
        <v>0.3</v>
      </c>
      <c r="G67" s="2">
        <v>5.2</v>
      </c>
      <c r="H67" s="3">
        <v>100.0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" t="str">
        <f>IFERROR(__xludf.DUMMYFUNCTION("GOOGLETRANSLATE(B68,""auto"",""en"")"),"Green pepper [sweet]")</f>
        <v>Green pepper [sweet]</v>
      </c>
      <c r="B68" s="1" t="s">
        <v>69</v>
      </c>
      <c r="C68" s="2" t="s">
        <v>1</v>
      </c>
      <c r="D68" s="2">
        <v>27.0</v>
      </c>
      <c r="E68" s="2">
        <v>1.3</v>
      </c>
      <c r="F68" s="2">
        <v>0.0</v>
      </c>
      <c r="G68" s="2">
        <v>5.3</v>
      </c>
      <c r="H68" s="3">
        <v>100.0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" t="str">
        <f>IFERROR(__xludf.DUMMYFUNCTION("GOOGLETRANSLATE(B69,""auto"",""en"")"),"Red pepper [sweet]")</f>
        <v>Red pepper [sweet]</v>
      </c>
      <c r="B69" s="1" t="s">
        <v>70</v>
      </c>
      <c r="C69" s="2" t="s">
        <v>1</v>
      </c>
      <c r="D69" s="2">
        <v>26.0</v>
      </c>
      <c r="E69" s="2">
        <v>1.3</v>
      </c>
      <c r="F69" s="2">
        <v>0.0</v>
      </c>
      <c r="G69" s="2">
        <v>5.3</v>
      </c>
      <c r="H69" s="3">
        <v>100.0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" t="str">
        <f>IFERROR(__xludf.DUMMYFUNCTION("GOOGLETRANSLATE(B70,""auto"",""en"")"),"Parsley [greens]")</f>
        <v>Parsley [greens]</v>
      </c>
      <c r="B70" s="1" t="s">
        <v>71</v>
      </c>
      <c r="C70" s="2" t="s">
        <v>1</v>
      </c>
      <c r="D70" s="2">
        <v>41.0</v>
      </c>
      <c r="E70" s="2">
        <v>4.4</v>
      </c>
      <c r="F70" s="2">
        <v>0.4</v>
      </c>
      <c r="G70" s="2">
        <v>9.0</v>
      </c>
      <c r="H70" s="3">
        <v>100.0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" t="str">
        <f>IFERROR(__xludf.DUMMYFUNCTION("GOOGLETRANSLATE(B71,""auto"",""en"")"),"Parsley [root]")</f>
        <v>Parsley [root]</v>
      </c>
      <c r="B71" s="1" t="s">
        <v>72</v>
      </c>
      <c r="C71" s="2" t="s">
        <v>1</v>
      </c>
      <c r="D71" s="2">
        <v>38.0</v>
      </c>
      <c r="E71" s="2">
        <v>2.6</v>
      </c>
      <c r="F71" s="2">
        <v>0.5</v>
      </c>
      <c r="G71" s="2">
        <v>10.5</v>
      </c>
      <c r="H71" s="3">
        <v>100.0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" t="str">
        <f>IFERROR(__xludf.DUMMYFUNCTION("GOOGLETRANSLATE(B72,""auto"",""en"")"),"Mushrooms [fresh]")</f>
        <v>Mushrooms [fresh]</v>
      </c>
      <c r="B72" s="1" t="s">
        <v>73</v>
      </c>
      <c r="C72" s="2" t="s">
        <v>1</v>
      </c>
      <c r="D72" s="2">
        <v>29.0</v>
      </c>
      <c r="E72" s="2">
        <v>4.3</v>
      </c>
      <c r="F72" s="2">
        <v>0.9</v>
      </c>
      <c r="G72" s="2">
        <v>1.4</v>
      </c>
      <c r="H72" s="3">
        <v>100.0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" t="str">
        <f>IFERROR(__xludf.DUMMYFUNCTION("GOOGLETRANSLATE(B73,""auto"",""en"")"),"Tomatoes")</f>
        <v>Tomatoes</v>
      </c>
      <c r="B73" s="1" t="s">
        <v>74</v>
      </c>
      <c r="C73" s="2" t="s">
        <v>1</v>
      </c>
      <c r="D73" s="2">
        <v>19.0</v>
      </c>
      <c r="E73" s="2">
        <v>0.8</v>
      </c>
      <c r="F73" s="2">
        <v>0.3</v>
      </c>
      <c r="G73" s="2">
        <v>3.5</v>
      </c>
      <c r="H73" s="3">
        <v>100.0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" t="str">
        <f>IFERROR(__xludf.DUMMYFUNCTION("GOOGLETRANSLATE(B74,""auto"",""en"")"),"Radish")</f>
        <v>Radish</v>
      </c>
      <c r="B74" s="1" t="s">
        <v>75</v>
      </c>
      <c r="C74" s="2" t="s">
        <v>1</v>
      </c>
      <c r="D74" s="2">
        <v>14.0</v>
      </c>
      <c r="E74" s="2">
        <v>1.0</v>
      </c>
      <c r="F74" s="2">
        <v>0.2</v>
      </c>
      <c r="G74" s="2">
        <v>4.4</v>
      </c>
      <c r="H74" s="3">
        <v>100.0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" t="str">
        <f>IFERROR(__xludf.DUMMYFUNCTION("GOOGLETRANSLATE(B75,""auto"",""en"")"),"Raisins")</f>
        <v>Raisins</v>
      </c>
      <c r="B75" s="5" t="s">
        <v>76</v>
      </c>
      <c r="C75" s="2" t="s">
        <v>1</v>
      </c>
      <c r="D75" s="6">
        <v>300.0</v>
      </c>
      <c r="E75" s="6">
        <v>3.2</v>
      </c>
      <c r="F75" s="6">
        <v>0.0</v>
      </c>
      <c r="G75" s="6">
        <v>75.9</v>
      </c>
      <c r="H75" s="3">
        <v>100.0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" t="str">
        <f>IFERROR(__xludf.DUMMYFUNCTION("GOOGLETRANSLATE(B76,""auto"",""en"")"),"Baking powder")</f>
        <v>Baking powder</v>
      </c>
      <c r="B76" s="5" t="s">
        <v>77</v>
      </c>
      <c r="C76" s="2" t="s">
        <v>1</v>
      </c>
      <c r="D76" s="6">
        <v>79.0</v>
      </c>
      <c r="E76" s="6">
        <v>0.1</v>
      </c>
      <c r="F76" s="6">
        <v>0.0</v>
      </c>
      <c r="G76" s="6">
        <v>19.6</v>
      </c>
      <c r="H76" s="3">
        <v>100.0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" t="str">
        <f>IFERROR(__xludf.DUMMYFUNCTION("GOOGLETRANSLATE(B77,""auto"",""en"")"),"Ryazanka 1%")</f>
        <v>Ryazanka 1%</v>
      </c>
      <c r="B77" s="1" t="s">
        <v>78</v>
      </c>
      <c r="C77" s="2" t="s">
        <v>12</v>
      </c>
      <c r="D77" s="2">
        <v>40.0</v>
      </c>
      <c r="E77" s="2">
        <v>3.0</v>
      </c>
      <c r="F77" s="2">
        <v>1.0</v>
      </c>
      <c r="G77" s="2">
        <v>4.2</v>
      </c>
      <c r="H77" s="3">
        <v>100.0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" t="str">
        <f>IFERROR(__xludf.DUMMYFUNCTION("GOOGLETRANSLATE(B78,""auto"",""en"")"),"Ryazanka 2.5%")</f>
        <v>Ryazanka 2.5%</v>
      </c>
      <c r="B78" s="1" t="s">
        <v>79</v>
      </c>
      <c r="C78" s="2" t="s">
        <v>12</v>
      </c>
      <c r="D78" s="2">
        <v>54.0</v>
      </c>
      <c r="E78" s="2">
        <v>2.9</v>
      </c>
      <c r="F78" s="2">
        <v>2.5</v>
      </c>
      <c r="G78" s="2">
        <v>4.2</v>
      </c>
      <c r="H78" s="3">
        <v>100.0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" t="str">
        <f>IFERROR(__xludf.DUMMYFUNCTION("GOOGLETRANSLATE(B79,""auto"",""en"")"),"Ryazanka 4%")</f>
        <v>Ryazanka 4%</v>
      </c>
      <c r="B79" s="1" t="s">
        <v>80</v>
      </c>
      <c r="C79" s="2" t="s">
        <v>12</v>
      </c>
      <c r="D79" s="2">
        <v>67.0</v>
      </c>
      <c r="E79" s="2">
        <v>2.8</v>
      </c>
      <c r="F79" s="2">
        <v>4.0</v>
      </c>
      <c r="G79" s="2">
        <v>4.2</v>
      </c>
      <c r="H79" s="3">
        <v>100.0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" t="str">
        <f>IFERROR(__xludf.DUMMYFUNCTION("GOOGLETRANSLATE(B80,""auto"",""en"")"),"Ryazanka 6%")</f>
        <v>Ryazanka 6%</v>
      </c>
      <c r="B80" s="1" t="s">
        <v>81</v>
      </c>
      <c r="C80" s="2" t="s">
        <v>12</v>
      </c>
      <c r="D80" s="2">
        <v>84.0</v>
      </c>
      <c r="E80" s="2">
        <v>5.0</v>
      </c>
      <c r="F80" s="2">
        <v>6.0</v>
      </c>
      <c r="G80" s="2">
        <v>4.1</v>
      </c>
      <c r="H80" s="3">
        <v>100.0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" t="str">
        <f>IFERROR(__xludf.DUMMYFUNCTION("GOOGLETRANSLATE(B81,""auto"",""en"")"),"Salad")</f>
        <v>Salad</v>
      </c>
      <c r="B81" s="1" t="s">
        <v>82</v>
      </c>
      <c r="C81" s="2" t="s">
        <v>1</v>
      </c>
      <c r="D81" s="2">
        <v>12.0</v>
      </c>
      <c r="E81" s="2">
        <v>1.2</v>
      </c>
      <c r="F81" s="2">
        <v>0.3</v>
      </c>
      <c r="G81" s="2">
        <v>1.3</v>
      </c>
      <c r="H81" s="3">
        <v>100.0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" t="str">
        <f>IFERROR(__xludf.DUMMYFUNCTION("GOOGLETRANSLATE(B82,""auto"",""en"")"),"Boiled pork")</f>
        <v>Boiled pork</v>
      </c>
      <c r="B82" s="1" t="s">
        <v>83</v>
      </c>
      <c r="C82" s="2" t="s">
        <v>1</v>
      </c>
      <c r="D82" s="2">
        <v>364.0</v>
      </c>
      <c r="E82" s="2">
        <v>22.6</v>
      </c>
      <c r="F82" s="2">
        <v>30.0</v>
      </c>
      <c r="G82" s="2">
        <v>3.1</v>
      </c>
      <c r="H82" s="3">
        <v>100.0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" t="str">
        <f>IFERROR(__xludf.DUMMYFUNCTION("GOOGLETRANSLATE(B83,""auto"",""en"")"),"Breaded pork chops")</f>
        <v>Breaded pork chops</v>
      </c>
      <c r="B83" s="1" t="s">
        <v>84</v>
      </c>
      <c r="C83" s="2" t="s">
        <v>1</v>
      </c>
      <c r="D83" s="2">
        <v>351.0</v>
      </c>
      <c r="E83" s="2">
        <v>19.0</v>
      </c>
      <c r="F83" s="2">
        <v>24.1</v>
      </c>
      <c r="G83" s="2">
        <v>15.9</v>
      </c>
      <c r="H83" s="3">
        <v>100.0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" t="str">
        <f>IFERROR(__xludf.DUMMYFUNCTION("GOOGLETRANSLATE(B84,""auto"",""en"")"),"Celery [greens]")</f>
        <v>Celery [greens]</v>
      </c>
      <c r="B84" s="1" t="s">
        <v>85</v>
      </c>
      <c r="C84" s="2" t="s">
        <v>1</v>
      </c>
      <c r="D84" s="2">
        <v>13.0</v>
      </c>
      <c r="E84" s="2">
        <v>1.0</v>
      </c>
      <c r="F84" s="2">
        <v>0.2</v>
      </c>
      <c r="G84" s="2">
        <v>3.6</v>
      </c>
      <c r="H84" s="3">
        <v>100.0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" t="str">
        <f>IFERROR(__xludf.DUMMYFUNCTION("GOOGLETRANSLATE(B85,""auto"",""en"")"),"Brie cheese from whole milk")</f>
        <v>Brie cheese from whole milk</v>
      </c>
      <c r="B85" s="1" t="s">
        <v>86</v>
      </c>
      <c r="C85" s="2" t="s">
        <v>1</v>
      </c>
      <c r="D85" s="2">
        <v>329.0</v>
      </c>
      <c r="E85" s="2">
        <v>19.8</v>
      </c>
      <c r="F85" s="2">
        <v>28.0</v>
      </c>
      <c r="G85" s="2">
        <v>0.2</v>
      </c>
      <c r="H85" s="3">
        <v>100.0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" t="str">
        <f>IFERROR(__xludf.DUMMYFUNCTION("GOOGLETRANSLATE(B86,""auto"",""en"")"),"Dutch cheese")</f>
        <v>Dutch cheese</v>
      </c>
      <c r="B86" s="1" t="s">
        <v>87</v>
      </c>
      <c r="C86" s="2" t="s">
        <v>1</v>
      </c>
      <c r="D86" s="2">
        <v>352.0</v>
      </c>
      <c r="E86" s="2">
        <v>26.0</v>
      </c>
      <c r="F86" s="2">
        <v>26.8</v>
      </c>
      <c r="G86" s="2">
        <v>0.0</v>
      </c>
      <c r="H86" s="3">
        <v>100.0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" t="str">
        <f>IFERROR(__xludf.DUMMYFUNCTION("GOOGLETRANSLATE(B87,""auto"",""en"")"),"Sir Camembert")</f>
        <v>Sir Camembert</v>
      </c>
      <c r="B87" s="1" t="s">
        <v>88</v>
      </c>
      <c r="C87" s="2" t="s">
        <v>1</v>
      </c>
      <c r="D87" s="2">
        <v>324.0</v>
      </c>
      <c r="E87" s="2">
        <v>15.3</v>
      </c>
      <c r="F87" s="2">
        <v>28.8</v>
      </c>
      <c r="G87" s="2">
        <v>0.1</v>
      </c>
      <c r="H87" s="3">
        <v>100.0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" t="str">
        <f>IFERROR(__xludf.DUMMYFUNCTION("GOOGLETRANSLATE(B88,""auto"",""en"")"),"Camembert cheese from whole milk")</f>
        <v>Camembert cheese from whole milk</v>
      </c>
      <c r="B88" s="1" t="s">
        <v>89</v>
      </c>
      <c r="C88" s="2" t="s">
        <v>1</v>
      </c>
      <c r="D88" s="2">
        <v>291.0</v>
      </c>
      <c r="E88" s="2">
        <v>21.4</v>
      </c>
      <c r="F88" s="2">
        <v>23.0</v>
      </c>
      <c r="G88" s="2">
        <v>0.2</v>
      </c>
      <c r="H88" s="3">
        <v>100.0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" t="str">
        <f>IFERROR(__xludf.DUMMYFUNCTION("GOOGLETRANSLATE(B89,""auto"",""en"")"),"Fat sour milk cheese")</f>
        <v>Fat sour milk cheese</v>
      </c>
      <c r="B89" s="1" t="s">
        <v>90</v>
      </c>
      <c r="C89" s="2" t="s">
        <v>1</v>
      </c>
      <c r="D89" s="2">
        <v>175.0</v>
      </c>
      <c r="E89" s="2">
        <v>17.7</v>
      </c>
      <c r="F89" s="2">
        <v>10.1</v>
      </c>
      <c r="G89" s="2">
        <v>3.5</v>
      </c>
      <c r="H89" s="3">
        <v>100.0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" t="str">
        <f>IFERROR(__xludf.DUMMYFUNCTION("GOOGLETRANSLATE(B90,""auto"",""en"")"),"Fat-free sour milk cheese")</f>
        <v>Fat-free sour milk cheese</v>
      </c>
      <c r="B90" s="1" t="s">
        <v>91</v>
      </c>
      <c r="C90" s="2" t="s">
        <v>1</v>
      </c>
      <c r="D90" s="2">
        <v>99.0</v>
      </c>
      <c r="E90" s="2">
        <v>19.8</v>
      </c>
      <c r="F90" s="2">
        <v>0.5</v>
      </c>
      <c r="G90" s="2">
        <v>3.5</v>
      </c>
      <c r="H90" s="3">
        <v>100.0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" t="str">
        <f>IFERROR(__xludf.DUMMYFUNCTION("GOOGLETRANSLATE(B91,""auto"",""en"")"),"Semi-fat sour milk cheese")</f>
        <v>Semi-fat sour milk cheese</v>
      </c>
      <c r="B91" s="1" t="s">
        <v>92</v>
      </c>
      <c r="C91" s="2" t="s">
        <v>1</v>
      </c>
      <c r="D91" s="2">
        <v>133.0</v>
      </c>
      <c r="E91" s="2">
        <v>18.7</v>
      </c>
      <c r="F91" s="2">
        <v>4.7</v>
      </c>
      <c r="G91" s="2">
        <v>3.7</v>
      </c>
      <c r="H91" s="3">
        <v>100.0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" t="str">
        <f>IFERROR(__xludf.DUMMYFUNCTION("GOOGLETRANSLATE(B92,""auto"",""en"")"),"Parmesan cheese")</f>
        <v>Parmesan cheese</v>
      </c>
      <c r="B92" s="1" t="s">
        <v>93</v>
      </c>
      <c r="C92" s="2" t="s">
        <v>1</v>
      </c>
      <c r="D92" s="2">
        <v>452.0</v>
      </c>
      <c r="E92" s="2">
        <v>41.5</v>
      </c>
      <c r="F92" s="2">
        <v>32.0</v>
      </c>
      <c r="G92" s="2">
        <v>0.1</v>
      </c>
      <c r="H92" s="3">
        <v>100.0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" t="str">
        <f>IFERROR(__xludf.DUMMYFUNCTION("GOOGLETRANSLATE(B93,""auto"",""en"")"),"Feta cheese")</f>
        <v>Feta cheese</v>
      </c>
      <c r="B93" s="1" t="s">
        <v>94</v>
      </c>
      <c r="C93" s="2" t="s">
        <v>1</v>
      </c>
      <c r="D93" s="2">
        <v>215.0</v>
      </c>
      <c r="E93" s="2">
        <v>17.0</v>
      </c>
      <c r="F93" s="2">
        <v>16.0</v>
      </c>
      <c r="G93" s="2">
        <v>1.0</v>
      </c>
      <c r="H93" s="3">
        <v>100.0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" t="str">
        <f>IFERROR(__xludf.DUMMYFUNCTION("GOOGLETRANSLATE(B94,""auto"",""en"")"),"Cheddar cheese from whole milk")</f>
        <v>Cheddar cheese from whole milk</v>
      </c>
      <c r="B94" s="1" t="s">
        <v>95</v>
      </c>
      <c r="C94" s="2" t="s">
        <v>1</v>
      </c>
      <c r="D94" s="2">
        <v>391.0</v>
      </c>
      <c r="E94" s="2">
        <v>27.1</v>
      </c>
      <c r="F94" s="2">
        <v>31.7</v>
      </c>
      <c r="G94" s="2">
        <v>0.1</v>
      </c>
      <c r="H94" s="3">
        <v>100.0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" t="str">
        <f>IFERROR(__xludf.DUMMYFUNCTION("GOOGLETRANSLATE(B95,""auto"",""en"")"),"Cream 10%")</f>
        <v>Cream 10%</v>
      </c>
      <c r="B95" s="1" t="s">
        <v>96</v>
      </c>
      <c r="C95" s="2" t="s">
        <v>12</v>
      </c>
      <c r="D95" s="2">
        <v>115.0</v>
      </c>
      <c r="E95" s="2">
        <v>3.0</v>
      </c>
      <c r="F95" s="2">
        <v>10.0</v>
      </c>
      <c r="G95" s="2">
        <v>2.9</v>
      </c>
      <c r="H95" s="3">
        <v>100.0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" t="str">
        <f>IFERROR(__xludf.DUMMYFUNCTION("GOOGLETRANSLATE(B96,""auto"",""en"")"),"Cream 12%")</f>
        <v>Cream 12%</v>
      </c>
      <c r="B96" s="1" t="s">
        <v>97</v>
      </c>
      <c r="C96" s="2" t="s">
        <v>12</v>
      </c>
      <c r="D96" s="2">
        <v>133.0</v>
      </c>
      <c r="E96" s="2">
        <v>2.7</v>
      </c>
      <c r="F96" s="2">
        <v>12.0</v>
      </c>
      <c r="G96" s="2">
        <v>3.9</v>
      </c>
      <c r="H96" s="3">
        <v>100.0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" t="str">
        <f>IFERROR(__xludf.DUMMYFUNCTION("GOOGLETRANSLATE(B97,""auto"",""en"")"),"Cream 15%")</f>
        <v>Cream 15%</v>
      </c>
      <c r="B97" s="5" t="s">
        <v>98</v>
      </c>
      <c r="C97" s="2" t="s">
        <v>12</v>
      </c>
      <c r="D97" s="6">
        <v>158.0</v>
      </c>
      <c r="E97" s="6">
        <v>2.7</v>
      </c>
      <c r="F97" s="6">
        <v>15.0</v>
      </c>
      <c r="G97" s="6">
        <v>3.0</v>
      </c>
      <c r="H97" s="3">
        <v>100.0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" t="str">
        <f>IFERROR(__xludf.DUMMYFUNCTION("GOOGLETRANSLATE(B98,""auto"",""en"")"),"Cream 18%")</f>
        <v>Cream 18%</v>
      </c>
      <c r="B98" s="1" t="s">
        <v>99</v>
      </c>
      <c r="C98" s="2" t="s">
        <v>12</v>
      </c>
      <c r="D98" s="2">
        <v>184.0</v>
      </c>
      <c r="E98" s="2">
        <v>2.5</v>
      </c>
      <c r="F98" s="2">
        <v>18.0</v>
      </c>
      <c r="G98" s="2">
        <v>3.6</v>
      </c>
      <c r="H98" s="3">
        <v>100.0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" t="str">
        <f>IFERROR(__xludf.DUMMYFUNCTION("GOOGLETRANSLATE(B99,""auto"",""en"")"),"Cream 20%")</f>
        <v>Cream 20%</v>
      </c>
      <c r="B99" s="1" t="s">
        <v>100</v>
      </c>
      <c r="C99" s="2" t="s">
        <v>12</v>
      </c>
      <c r="D99" s="2">
        <v>206.0</v>
      </c>
      <c r="E99" s="2">
        <v>2.8</v>
      </c>
      <c r="F99" s="2">
        <v>20.0</v>
      </c>
      <c r="G99" s="2">
        <v>3.2</v>
      </c>
      <c r="H99" s="3">
        <v>100.0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" t="str">
        <f>IFERROR(__xludf.DUMMYFUNCTION("GOOGLETRANSLATE(B100,""auto"",""en"")"),"Cream 25%")</f>
        <v>Cream 25%</v>
      </c>
      <c r="B100" s="1" t="s">
        <v>101</v>
      </c>
      <c r="C100" s="2" t="s">
        <v>12</v>
      </c>
      <c r="D100" s="2">
        <v>248.0</v>
      </c>
      <c r="E100" s="2">
        <v>2.6</v>
      </c>
      <c r="F100" s="2">
        <v>25.0</v>
      </c>
      <c r="G100" s="2">
        <v>25.0</v>
      </c>
      <c r="H100" s="3">
        <v>100.0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" t="str">
        <f>IFERROR(__xludf.DUMMYFUNCTION("GOOGLETRANSLATE(B101,""auto"",""en"")"),"Cream 30%")</f>
        <v>Cream 30%</v>
      </c>
      <c r="B101" s="1" t="s">
        <v>102</v>
      </c>
      <c r="C101" s="2" t="s">
        <v>12</v>
      </c>
      <c r="D101" s="2">
        <v>294.0</v>
      </c>
      <c r="E101" s="2">
        <v>2.4</v>
      </c>
      <c r="F101" s="2">
        <v>30.0</v>
      </c>
      <c r="G101" s="2">
        <v>3.1</v>
      </c>
      <c r="H101" s="3">
        <v>100.0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" t="str">
        <f>IFERROR(__xludf.DUMMYFUNCTION("GOOGLETRANSLATE(B102,""auto"",""en"")"),"Asparagus")</f>
        <v>Asparagus</v>
      </c>
      <c r="B102" s="1" t="s">
        <v>103</v>
      </c>
      <c r="C102" s="2" t="s">
        <v>1</v>
      </c>
      <c r="D102" s="2">
        <v>23.0</v>
      </c>
      <c r="E102" s="2">
        <v>2.2</v>
      </c>
      <c r="F102" s="2">
        <v>0.2</v>
      </c>
      <c r="G102" s="2">
        <v>3.3</v>
      </c>
      <c r="H102" s="3">
        <v>100.0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" t="str">
        <f>IFERROR(__xludf.DUMMYFUNCTION("GOOGLETRANSLATE(B103,""auto"",""en"")"),"Suluguni")</f>
        <v>Suluguni</v>
      </c>
      <c r="B103" s="1" t="s">
        <v>104</v>
      </c>
      <c r="C103" s="2" t="s">
        <v>1</v>
      </c>
      <c r="D103" s="2">
        <v>285.0</v>
      </c>
      <c r="E103" s="2">
        <v>19.5</v>
      </c>
      <c r="F103" s="2">
        <v>22.0</v>
      </c>
      <c r="G103" s="2">
        <v>0.0</v>
      </c>
      <c r="H103" s="3">
        <v>100.0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" t="str">
        <f>IFERROR(__xludf.DUMMYFUNCTION("GOOGLETRANSLATE(B104,""auto"",""en"")"),"Veal [boiled]")</f>
        <v>Veal [boiled]</v>
      </c>
      <c r="B104" s="1" t="s">
        <v>105</v>
      </c>
      <c r="C104" s="2" t="s">
        <v>1</v>
      </c>
      <c r="D104" s="2">
        <v>131.0</v>
      </c>
      <c r="E104" s="2">
        <v>30.7</v>
      </c>
      <c r="F104" s="2">
        <v>0.9</v>
      </c>
      <c r="G104" s="2">
        <v>0.0</v>
      </c>
      <c r="H104" s="3">
        <v>100.0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" t="str">
        <f>IFERROR(__xludf.DUMMYFUNCTION("GOOGLETRANSLATE(B105,""auto"",""en"")"),"Dates")</f>
        <v>Dates</v>
      </c>
      <c r="B105" s="5" t="s">
        <v>106</v>
      </c>
      <c r="C105" s="2" t="s">
        <v>1</v>
      </c>
      <c r="D105" s="6">
        <v>300.0</v>
      </c>
      <c r="E105" s="6">
        <v>2.0</v>
      </c>
      <c r="F105" s="6">
        <v>1.3</v>
      </c>
      <c r="G105" s="6">
        <v>64.0</v>
      </c>
      <c r="H105" s="3">
        <v>100.0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" t="str">
        <f>IFERROR(__xludf.DUMMYFUNCTION("GOOGLETRANSLATE(B106,""auto"",""en"")"),"Pistachios")</f>
        <v>Pistachios</v>
      </c>
      <c r="B106" s="5" t="s">
        <v>107</v>
      </c>
      <c r="C106" s="2" t="s">
        <v>1</v>
      </c>
      <c r="D106" s="6">
        <v>608.0</v>
      </c>
      <c r="E106" s="6">
        <v>19.74</v>
      </c>
      <c r="F106" s="6">
        <v>49.48</v>
      </c>
      <c r="G106" s="6">
        <v>17.37</v>
      </c>
      <c r="H106" s="3">
        <v>100.0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" t="str">
        <f>IFERROR(__xludf.DUMMYFUNCTION("GOOGLETRANSLATE(B107,""auto"",""en"")"),"Cauliflower [boiled]")</f>
        <v>Cauliflower [boiled]</v>
      </c>
      <c r="B107" s="1" t="s">
        <v>108</v>
      </c>
      <c r="C107" s="2" t="s">
        <v>1</v>
      </c>
      <c r="D107" s="2">
        <v>17.0</v>
      </c>
      <c r="E107" s="2">
        <v>2.0</v>
      </c>
      <c r="F107" s="2">
        <v>0.3</v>
      </c>
      <c r="G107" s="2">
        <v>1.8</v>
      </c>
      <c r="H107" s="3">
        <v>100.0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" t="str">
        <f>IFERROR(__xludf.DUMMYFUNCTION("GOOGLETRANSLATE(B108,""auto"",""en"")"),"Cauliflower [fresh]")</f>
        <v>Cauliflower [fresh]</v>
      </c>
      <c r="B108" s="1" t="s">
        <v>109</v>
      </c>
      <c r="C108" s="2" t="s">
        <v>1</v>
      </c>
      <c r="D108" s="2">
        <v>21.0</v>
      </c>
      <c r="E108" s="2">
        <v>2.4</v>
      </c>
      <c r="F108" s="2">
        <v>0.3</v>
      </c>
      <c r="G108" s="2">
        <v>2.3</v>
      </c>
      <c r="H108" s="3">
        <v>100.0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" t="str">
        <f>IFERROR(__xludf.DUMMYFUNCTION("GOOGLETRANSLATE(B109,""auto"",""en"")"),"Onions are onion")</f>
        <v>Onions are onion</v>
      </c>
      <c r="B109" s="1" t="s">
        <v>110</v>
      </c>
      <c r="C109" s="2" t="s">
        <v>1</v>
      </c>
      <c r="D109" s="2">
        <v>30.0</v>
      </c>
      <c r="E109" s="2">
        <v>1.4</v>
      </c>
      <c r="F109" s="2">
        <v>0.4</v>
      </c>
      <c r="G109" s="2">
        <v>6.9</v>
      </c>
      <c r="H109" s="3">
        <v>100.0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" t="str">
        <f>IFERROR(__xludf.DUMMYFUNCTION("GOOGLETRANSLATE(B110,""auto"",""en"")"),"Leeks")</f>
        <v>Leeks</v>
      </c>
      <c r="B110" s="1" t="s">
        <v>111</v>
      </c>
      <c r="C110" s="2" t="s">
        <v>1</v>
      </c>
      <c r="D110" s="2">
        <v>24.0</v>
      </c>
      <c r="E110" s="2">
        <v>2.2</v>
      </c>
      <c r="F110" s="2">
        <v>0.3</v>
      </c>
      <c r="G110" s="2">
        <v>5.7</v>
      </c>
      <c r="H110" s="3">
        <v>100.0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" t="str">
        <f>IFERROR(__xludf.DUMMYFUNCTION("GOOGLETRANSLATE(B111,""auto"",""en"")"),"Zucchini")</f>
        <v>Zucchini</v>
      </c>
      <c r="B111" s="1" t="s">
        <v>112</v>
      </c>
      <c r="C111" s="2" t="s">
        <v>1</v>
      </c>
      <c r="D111" s="2">
        <v>16.0</v>
      </c>
      <c r="E111" s="2">
        <v>1.5</v>
      </c>
      <c r="F111" s="2">
        <v>0.2</v>
      </c>
      <c r="G111" s="2">
        <v>3.0</v>
      </c>
      <c r="H111" s="3">
        <v>100.0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" t="str">
        <f>IFERROR(__xludf.DUMMYFUNCTION("GOOGLETRANSLATE(B112,""auto"",""en"")"),"Zucchini [boiled]")</f>
        <v>Zucchini [boiled]</v>
      </c>
      <c r="B112" s="1" t="s">
        <v>113</v>
      </c>
      <c r="C112" s="2" t="s">
        <v>1</v>
      </c>
      <c r="D112" s="2">
        <v>13.0</v>
      </c>
      <c r="E112" s="2">
        <v>0.8</v>
      </c>
      <c r="F112" s="2">
        <v>0.1</v>
      </c>
      <c r="G112" s="2">
        <v>2.5</v>
      </c>
      <c r="H112" s="3">
        <v>100.0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" t="str">
        <f>IFERROR(__xludf.DUMMYFUNCTION("GOOGLETRANSLATE(B113,""auto"",""en"")"),"Sugar")</f>
        <v>Sugar</v>
      </c>
      <c r="B113" s="5" t="s">
        <v>114</v>
      </c>
      <c r="C113" s="2" t="s">
        <v>1</v>
      </c>
      <c r="D113" s="8">
        <v>395.0</v>
      </c>
      <c r="E113" s="6">
        <v>0.0</v>
      </c>
      <c r="F113" s="6">
        <v>99.0</v>
      </c>
      <c r="G113" s="6">
        <v>0.0</v>
      </c>
      <c r="H113" s="3">
        <v>100.0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" t="str">
        <f>IFERROR(__xludf.DUMMYFUNCTION("GOOGLETRANSLATE(B114,""auto"",""en"")"),"Garlic")</f>
        <v>Garlic</v>
      </c>
      <c r="B114" s="1" t="s">
        <v>115</v>
      </c>
      <c r="C114" s="2" t="s">
        <v>1</v>
      </c>
      <c r="D114" s="2">
        <v>146.0</v>
      </c>
      <c r="E114" s="2">
        <v>6.4</v>
      </c>
      <c r="F114" s="2">
        <v>0.5</v>
      </c>
      <c r="G114" s="2">
        <v>32.6</v>
      </c>
      <c r="H114" s="3">
        <v>100.0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" t="str">
        <f>IFERROR(__xludf.DUMMYFUNCTION("GOOGLETRANSLATE(B115,""auto"",""en"")"),"Milk chocolate")</f>
        <v>Milk chocolate</v>
      </c>
      <c r="B115" s="5" t="s">
        <v>116</v>
      </c>
      <c r="C115" s="2" t="s">
        <v>1</v>
      </c>
      <c r="D115" s="6">
        <v>547.0</v>
      </c>
      <c r="E115" s="6">
        <v>6.9</v>
      </c>
      <c r="F115" s="6">
        <v>35.7</v>
      </c>
      <c r="G115" s="6">
        <v>52.4</v>
      </c>
      <c r="H115" s="3">
        <v>100.0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" t="str">
        <f>IFERROR(__xludf.DUMMYFUNCTION("GOOGLETRANSLATE(B116,""auto"",""en"")"),"Spinach")</f>
        <v>Spinach</v>
      </c>
      <c r="B116" s="1" t="s">
        <v>117</v>
      </c>
      <c r="C116" s="2" t="s">
        <v>1</v>
      </c>
      <c r="D116" s="2">
        <v>17.0</v>
      </c>
      <c r="E116" s="2">
        <v>2.7</v>
      </c>
      <c r="F116" s="2">
        <v>0.4</v>
      </c>
      <c r="G116" s="2">
        <v>0.8</v>
      </c>
      <c r="H116" s="3">
        <v>100.0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" t="str">
        <f>IFERROR(__xludf.DUMMYFUNCTION("GOOGLETRANSLATE(B117,""auto"",""en"")"),"Sorrel")</f>
        <v>Sorrel</v>
      </c>
      <c r="B117" s="1" t="s">
        <v>118</v>
      </c>
      <c r="C117" s="2" t="s">
        <v>1</v>
      </c>
      <c r="D117" s="2">
        <v>21.0</v>
      </c>
      <c r="E117" s="2">
        <v>1.1</v>
      </c>
      <c r="F117" s="2">
        <v>0.8</v>
      </c>
      <c r="G117" s="2">
        <v>4.9</v>
      </c>
      <c r="H117" s="3">
        <v>100.0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" t="str">
        <f>IFERROR(__xludf.DUMMYFUNCTION("GOOGLETRANSLATE(B118,""auto"",""en"")"),"Berries")</f>
        <v>Berries</v>
      </c>
      <c r="B118" s="5" t="s">
        <v>119</v>
      </c>
      <c r="C118" s="2" t="s">
        <v>1</v>
      </c>
      <c r="D118" s="6">
        <v>28.0</v>
      </c>
      <c r="E118" s="6">
        <v>0.49</v>
      </c>
      <c r="F118" s="6">
        <v>0.0</v>
      </c>
      <c r="G118" s="6">
        <v>4.8</v>
      </c>
      <c r="H118" s="3">
        <v>100.0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" t="str">
        <f>IFERROR(__xludf.DUMMYFUNCTION("GOOGLETRANSLATE(B119,""auto"",""en"")"),"Beef tongue")</f>
        <v>Beef tongue</v>
      </c>
      <c r="B119" s="1" t="s">
        <v>120</v>
      </c>
      <c r="C119" s="2" t="s">
        <v>1</v>
      </c>
      <c r="D119" s="2">
        <v>146.0</v>
      </c>
      <c r="E119" s="2">
        <v>12.2</v>
      </c>
      <c r="F119" s="2">
        <v>10.9</v>
      </c>
      <c r="G119" s="2">
        <v>0.0</v>
      </c>
      <c r="H119" s="3">
        <v>100.0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" t="str">
        <f>IFERROR(__xludf.DUMMYFUNCTION("GOOGLETRANSLATE(B120,""auto"",""en"")"),"An egg")</f>
        <v>An egg</v>
      </c>
      <c r="B120" s="5" t="s">
        <v>121</v>
      </c>
      <c r="C120" s="2" t="s">
        <v>122</v>
      </c>
      <c r="D120" s="6">
        <v>151.0</v>
      </c>
      <c r="E120" s="6">
        <v>12.0</v>
      </c>
      <c r="F120" s="6">
        <v>11.0</v>
      </c>
      <c r="G120" s="6">
        <v>0.94</v>
      </c>
      <c r="H120" s="3">
        <v>60.0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" t="str">
        <f>IFERROR(__xludf.DUMMYFUNCTION("GOOGLETRANSLATE(B121,""auto"",""en"")"),"Boiled beef")</f>
        <v>Boiled beef</v>
      </c>
      <c r="B121" s="1" t="s">
        <v>123</v>
      </c>
      <c r="C121" s="2" t="s">
        <v>1</v>
      </c>
      <c r="D121" s="2">
        <v>254.0</v>
      </c>
      <c r="E121" s="2">
        <v>25.8</v>
      </c>
      <c r="F121" s="2">
        <v>16.8</v>
      </c>
      <c r="G121" s="2">
        <v>0.0</v>
      </c>
      <c r="H121" s="3">
        <v>100.0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" t="str">
        <f>IFERROR(__xludf.DUMMYFUNCTION("GOOGLETRANSLATE(B122,""auto"",""en"")"),"Beef, chop")</f>
        <v>Beef, chop</v>
      </c>
      <c r="B122" s="1" t="s">
        <v>124</v>
      </c>
      <c r="C122" s="2" t="s">
        <v>1</v>
      </c>
      <c r="D122" s="2">
        <v>117.0</v>
      </c>
      <c r="E122" s="2">
        <v>20.9</v>
      </c>
      <c r="F122" s="2">
        <v>3.6</v>
      </c>
      <c r="G122" s="2">
        <v>0.0</v>
      </c>
      <c r="H122" s="3">
        <v>100.0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" t="str">
        <f>IFERROR(__xludf.DUMMYFUNCTION("GOOGLETRANSLATE(B123,""auto"",""en"")"),"Beef, brisket")</f>
        <v>Beef, brisket</v>
      </c>
      <c r="B123" s="1" t="s">
        <v>125</v>
      </c>
      <c r="C123" s="2" t="s">
        <v>1</v>
      </c>
      <c r="D123" s="2">
        <v>217.0</v>
      </c>
      <c r="E123" s="2">
        <v>19.3</v>
      </c>
      <c r="F123" s="2">
        <v>15.7</v>
      </c>
      <c r="G123" s="2">
        <v>0.0</v>
      </c>
      <c r="H123" s="3">
        <v>100.0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" t="str">
        <f>IFERROR(__xludf.DUMMYFUNCTION("GOOGLETRANSLATE(B124,""auto"",""en"")"),"Beef, roast beef")</f>
        <v>Beef, roast beef</v>
      </c>
      <c r="B124" s="1" t="s">
        <v>126</v>
      </c>
      <c r="C124" s="2" t="s">
        <v>1</v>
      </c>
      <c r="D124" s="2">
        <v>152.0</v>
      </c>
      <c r="E124" s="2">
        <v>21.5</v>
      </c>
      <c r="F124" s="2">
        <v>7.3</v>
      </c>
      <c r="G124" s="2">
        <v>0.0</v>
      </c>
      <c r="H124" s="3">
        <v>100.0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" t="str">
        <f>IFERROR(__xludf.DUMMYFUNCTION("GOOGLETRANSLATE(B125,""auto"",""en"")"),"Beef, tenderloin")</f>
        <v>Beef, tenderloin</v>
      </c>
      <c r="B125" s="1" t="s">
        <v>127</v>
      </c>
      <c r="C125" s="2" t="s">
        <v>1</v>
      </c>
      <c r="D125" s="2">
        <v>113.0</v>
      </c>
      <c r="E125" s="2">
        <v>20.1</v>
      </c>
      <c r="F125" s="2">
        <v>3.5</v>
      </c>
      <c r="G125" s="2">
        <v>0.0</v>
      </c>
      <c r="H125" s="3">
        <v>100.0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9" t="str">
        <f>IFERROR(__xludf.DUMMYFUNCTION("GOOGLETRANSLATE(B126,""auto"",""en"")"),"Iceberg lettuce")</f>
        <v>Iceberg lettuce</v>
      </c>
      <c r="B126" s="5" t="s">
        <v>128</v>
      </c>
      <c r="C126" s="2" t="s">
        <v>1</v>
      </c>
      <c r="D126" s="6">
        <v>14.0</v>
      </c>
      <c r="E126" s="6">
        <v>0.9</v>
      </c>
      <c r="F126" s="6">
        <v>0.14</v>
      </c>
      <c r="G126" s="6">
        <v>2.0</v>
      </c>
      <c r="H126" s="3">
        <v>100.0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9" t="str">
        <f>IFERROR(__xludf.DUMMYFUNCTION("GOOGLETRANSLATE(B127,""auto"",""en"")"),"Red fish lightly salted")</f>
        <v>Red fish lightly salted</v>
      </c>
      <c r="B127" s="5" t="s">
        <v>129</v>
      </c>
      <c r="C127" s="2" t="s">
        <v>1</v>
      </c>
      <c r="D127" s="6">
        <v>187.0</v>
      </c>
      <c r="E127" s="6">
        <v>21.0</v>
      </c>
      <c r="F127" s="6">
        <v>11.7</v>
      </c>
      <c r="G127" s="6">
        <v>0.0</v>
      </c>
      <c r="H127" s="3">
        <v>100.0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9" t="str">
        <f>IFERROR(__xludf.DUMMYFUNCTION("GOOGLETRANSLATE(B128,""auto"",""en"")"),"Lentil")</f>
        <v>Lentil</v>
      </c>
      <c r="B128" s="5" t="s">
        <v>130</v>
      </c>
      <c r="C128" s="2" t="s">
        <v>1</v>
      </c>
      <c r="D128" s="6">
        <v>361.0</v>
      </c>
      <c r="E128" s="6">
        <v>27.0</v>
      </c>
      <c r="F128" s="6">
        <v>1.5</v>
      </c>
      <c r="G128" s="6">
        <v>52.0</v>
      </c>
      <c r="H128" s="3">
        <v>100.0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9" t="str">
        <f>IFERROR(__xludf.DUMMYFUNCTION("GOOGLETRANSLATE(B129,""auto"",""en"")"),"Avocado")</f>
        <v>Avocado</v>
      </c>
      <c r="B129" s="5" t="s">
        <v>131</v>
      </c>
      <c r="C129" s="2" t="s">
        <v>1</v>
      </c>
      <c r="D129" s="6">
        <v>159.0</v>
      </c>
      <c r="E129" s="6">
        <v>1.6</v>
      </c>
      <c r="F129" s="6">
        <v>13.1</v>
      </c>
      <c r="G129" s="6">
        <v>6.0</v>
      </c>
      <c r="H129" s="3">
        <v>100.0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9" t="str">
        <f>IFERROR(__xludf.DUMMYFUNCTION("GOOGLETRANSLATE(B130,""auto"",""en"")"),"Lemon juice")</f>
        <v>Lemon juice</v>
      </c>
      <c r="B130" s="5" t="s">
        <v>132</v>
      </c>
      <c r="C130" s="2" t="s">
        <v>1</v>
      </c>
      <c r="D130" s="6">
        <v>28.0</v>
      </c>
      <c r="E130" s="6">
        <v>0.36</v>
      </c>
      <c r="F130" s="6">
        <v>0.15</v>
      </c>
      <c r="G130" s="6">
        <v>6.17</v>
      </c>
      <c r="H130" s="3">
        <v>100.0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9" t="str">
        <f>IFERROR(__xludf.DUMMYFUNCTION("GOOGLETRANSLATE(B131,""auto"",""en"")"),"Curry")</f>
        <v>Curry</v>
      </c>
      <c r="B131" s="5" t="s">
        <v>133</v>
      </c>
      <c r="C131" s="2" t="s">
        <v>1</v>
      </c>
      <c r="D131" s="6">
        <v>339.0</v>
      </c>
      <c r="E131" s="6">
        <v>12.0</v>
      </c>
      <c r="F131" s="6">
        <v>14.0</v>
      </c>
      <c r="G131" s="6">
        <v>25.0</v>
      </c>
      <c r="H131" s="3">
        <v>100.0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9" t="str">
        <f>IFERROR(__xludf.DUMMYFUNCTION("GOOGLETRANSLATE(B132,""auto"",""en"")"),"Lemon peel")</f>
        <v>Lemon peel</v>
      </c>
      <c r="B132" s="5" t="s">
        <v>134</v>
      </c>
      <c r="C132" s="2" t="s">
        <v>1</v>
      </c>
      <c r="D132" s="6">
        <v>47.0</v>
      </c>
      <c r="E132" s="6">
        <v>1.5</v>
      </c>
      <c r="F132" s="6">
        <v>0.3</v>
      </c>
      <c r="G132" s="6">
        <v>5.0</v>
      </c>
      <c r="H132" s="3">
        <v>100.0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9" t="str">
        <f>IFERROR(__xludf.DUMMYFUNCTION("GOOGLETRANSLATE(B133,""auto"",""en"")"),"Raspberry")</f>
        <v>Raspberry</v>
      </c>
      <c r="B133" s="5" t="s">
        <v>135</v>
      </c>
      <c r="C133" s="2" t="s">
        <v>1</v>
      </c>
      <c r="D133" s="6">
        <v>66.0</v>
      </c>
      <c r="E133" s="6">
        <v>1.0</v>
      </c>
      <c r="F133" s="6">
        <v>0.3</v>
      </c>
      <c r="G133" s="6">
        <v>12.9</v>
      </c>
      <c r="H133" s="3">
        <v>100.0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9" t="str">
        <f>IFERROR(__xludf.DUMMYFUNCTION("GOOGLETRANSLATE(B134,""auto"",""en"")"),"Currant")</f>
        <v>Currant</v>
      </c>
      <c r="B134" s="5" t="s">
        <v>136</v>
      </c>
      <c r="C134" s="2" t="s">
        <v>1</v>
      </c>
      <c r="D134" s="6">
        <v>89.0</v>
      </c>
      <c r="E134" s="6">
        <v>1.22</v>
      </c>
      <c r="F134" s="6">
        <v>0.27</v>
      </c>
      <c r="G134" s="6">
        <v>17.2</v>
      </c>
      <c r="H134" s="3">
        <v>100.0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9" t="str">
        <f>IFERROR(__xludf.DUMMYFUNCTION("GOOGLETRANSLATE(B135,""auto"",""en"")"),"Chickpea flour")</f>
        <v>Chickpea flour</v>
      </c>
      <c r="B135" s="5" t="s">
        <v>137</v>
      </c>
      <c r="C135" s="2" t="s">
        <v>1</v>
      </c>
      <c r="D135" s="6">
        <v>386.0</v>
      </c>
      <c r="E135" s="6">
        <v>22.0</v>
      </c>
      <c r="F135" s="6">
        <v>7.0</v>
      </c>
      <c r="G135" s="6">
        <v>58.0</v>
      </c>
      <c r="H135" s="3">
        <v>100.0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0" t="str">
        <f>IFERROR(__xludf.DUMMYFUNCTION("GOOGLETRANSLATE(B136,""auto"",""en"")"),"Salmon")</f>
        <v>Salmon</v>
      </c>
      <c r="B136" s="11" t="s">
        <v>138</v>
      </c>
      <c r="C136" s="2" t="s">
        <v>1</v>
      </c>
      <c r="D136" s="12">
        <v>661.0</v>
      </c>
      <c r="E136" s="12">
        <v>0.8</v>
      </c>
      <c r="F136" s="12">
        <v>72.5</v>
      </c>
      <c r="G136" s="12">
        <v>1.3</v>
      </c>
      <c r="H136" s="3">
        <v>100.0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3" t="str">
        <f>IFERROR(__xludf.DUMMYFUNCTION("GOOGLETRANSLATE(B137,""auto"",""en"")"),"Olive oil")</f>
        <v>Olive oil</v>
      </c>
      <c r="B137" s="14" t="s">
        <v>139</v>
      </c>
      <c r="C137" s="2" t="s">
        <v>1</v>
      </c>
      <c r="D137" s="15">
        <v>201.0</v>
      </c>
      <c r="E137" s="15">
        <v>19.9</v>
      </c>
      <c r="F137" s="15">
        <v>13.6</v>
      </c>
      <c r="G137" s="15">
        <v>0.0</v>
      </c>
      <c r="H137" s="3">
        <v>100.0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3" t="str">
        <f>IFERROR(__xludf.DUMMYFUNCTION("GOOGLETRANSLATE(B138,""auto"",""en"")"),"Lemon")</f>
        <v>Lemon</v>
      </c>
      <c r="B138" s="14" t="s">
        <v>140</v>
      </c>
      <c r="C138" s="2" t="s">
        <v>1</v>
      </c>
      <c r="D138" s="15">
        <v>884.0</v>
      </c>
      <c r="E138" s="15">
        <v>0.5</v>
      </c>
      <c r="F138" s="15">
        <v>100.0</v>
      </c>
      <c r="G138" s="15">
        <v>0.5</v>
      </c>
      <c r="H138" s="3">
        <v>100.0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3" t="str">
        <f>IFERROR(__xludf.DUMMYFUNCTION("GOOGLETRANSLATE(B139,""auto"",""en"")"),"Broccoli with a long stem")</f>
        <v>Broccoli with a long stem</v>
      </c>
      <c r="B139" s="14" t="s">
        <v>141</v>
      </c>
      <c r="C139" s="2" t="s">
        <v>1</v>
      </c>
      <c r="D139" s="15">
        <v>36.0</v>
      </c>
      <c r="E139" s="15">
        <v>0.66</v>
      </c>
      <c r="F139" s="15">
        <v>6.0</v>
      </c>
      <c r="G139" s="15">
        <v>0.53</v>
      </c>
      <c r="H139" s="3">
        <v>100.0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3" t="str">
        <f>IFERROR(__xludf.DUMMYFUNCTION("GOOGLETRANSLATE(B140,""auto"",""en"")"),"Dried oregano")</f>
        <v>Dried oregano</v>
      </c>
      <c r="B140" s="14" t="s">
        <v>142</v>
      </c>
      <c r="C140" s="2" t="s">
        <v>1</v>
      </c>
      <c r="D140" s="15">
        <v>43.0</v>
      </c>
      <c r="E140" s="15">
        <v>3.3</v>
      </c>
      <c r="F140" s="15">
        <v>0.2</v>
      </c>
      <c r="G140" s="15">
        <v>5.7</v>
      </c>
      <c r="H140" s="3">
        <v>100.0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3" t="str">
        <f>IFERROR(__xludf.DUMMYFUNCTION("GOOGLETRANSLATE(B141,""auto"",""en"")"),"Crème fraîche")</f>
        <v>Crème fraîche</v>
      </c>
      <c r="B141" s="14" t="s">
        <v>143</v>
      </c>
      <c r="C141" s="2" t="s">
        <v>1</v>
      </c>
      <c r="D141" s="15">
        <v>146.0</v>
      </c>
      <c r="E141" s="15">
        <v>6.4</v>
      </c>
      <c r="F141" s="15">
        <v>0.5</v>
      </c>
      <c r="G141" s="15">
        <v>32.6</v>
      </c>
      <c r="H141" s="3">
        <v>100.0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3" t="str">
        <f>IFERROR(__xludf.DUMMYFUNCTION("GOOGLETRANSLATE(B142,""auto"",""en"")"),"Lean pork tenderloin")</f>
        <v>Lean pork tenderloin</v>
      </c>
      <c r="B142" s="14" t="s">
        <v>144</v>
      </c>
      <c r="C142" s="2" t="s">
        <v>1</v>
      </c>
      <c r="D142" s="15">
        <v>265.0</v>
      </c>
      <c r="E142" s="15">
        <v>9.0</v>
      </c>
      <c r="F142" s="15">
        <v>4.3</v>
      </c>
      <c r="G142" s="15">
        <v>26.4</v>
      </c>
      <c r="H142" s="3">
        <v>100.0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13" t="str">
        <f>IFERROR(__xludf.DUMMYFUNCTION("GOOGLETRANSLATE(B143,""auto"",""en"")"),"Onion")</f>
        <v>Onion</v>
      </c>
      <c r="B143" s="14" t="s">
        <v>145</v>
      </c>
      <c r="C143" s="2" t="s">
        <v>1</v>
      </c>
      <c r="D143" s="15">
        <v>249.0</v>
      </c>
      <c r="E143" s="15">
        <v>2.3</v>
      </c>
      <c r="F143" s="15">
        <v>25.5</v>
      </c>
      <c r="G143" s="15">
        <v>3.3</v>
      </c>
      <c r="H143" s="3">
        <v>100.0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13" t="str">
        <f>IFERROR(__xludf.DUMMYFUNCTION("GOOGLETRANSLATE(B144,""auto"",""en"")"),"Healthy Basmati rice")</f>
        <v>Healthy Basmati rice</v>
      </c>
      <c r="B144" s="14" t="s">
        <v>146</v>
      </c>
      <c r="C144" s="2" t="s">
        <v>1</v>
      </c>
      <c r="D144" s="15">
        <v>147.0</v>
      </c>
      <c r="E144" s="15">
        <v>26.0</v>
      </c>
      <c r="F144" s="15">
        <v>4.0</v>
      </c>
      <c r="G144" s="15">
        <v>0.0</v>
      </c>
      <c r="H144" s="3">
        <v>100.0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3" t="str">
        <f>IFERROR(__xludf.DUMMYFUNCTION("GOOGLETRANSLATE(B145,""auto"",""en"")"),"Dried mint")</f>
        <v>Dried mint</v>
      </c>
      <c r="B145" s="14" t="s">
        <v>147</v>
      </c>
      <c r="C145" s="2" t="s">
        <v>1</v>
      </c>
      <c r="D145" s="15">
        <v>30.0</v>
      </c>
      <c r="E145" s="15">
        <v>1.4</v>
      </c>
      <c r="F145" s="15">
        <v>0.4</v>
      </c>
      <c r="G145" s="15">
        <v>6.9</v>
      </c>
      <c r="H145" s="3">
        <v>100.0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3" t="str">
        <f>IFERROR(__xludf.DUMMYFUNCTION("GOOGLETRANSLATE(B146,""auto"",""en"")"),"Tomato")</f>
        <v>Tomato</v>
      </c>
      <c r="B146" s="14" t="s">
        <v>148</v>
      </c>
      <c r="C146" s="2" t="s">
        <v>1</v>
      </c>
      <c r="D146" s="15">
        <v>362.0</v>
      </c>
      <c r="E146" s="15">
        <v>7.0</v>
      </c>
      <c r="F146" s="15">
        <v>3.0</v>
      </c>
      <c r="G146" s="15">
        <v>76.0</v>
      </c>
      <c r="H146" s="3">
        <v>100.0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3" t="str">
        <f>IFERROR(__xludf.DUMMYFUNCTION("GOOGLETRANSLATE(B147,""auto"",""en"")"),"Red onion")</f>
        <v>Red onion</v>
      </c>
      <c r="B147" s="14" t="s">
        <v>149</v>
      </c>
      <c r="C147" s="2" t="s">
        <v>1</v>
      </c>
      <c r="D147" s="15">
        <v>343.0</v>
      </c>
      <c r="E147" s="15">
        <v>4.0</v>
      </c>
      <c r="F147" s="15">
        <v>7.0</v>
      </c>
      <c r="G147" s="15">
        <v>73.0</v>
      </c>
      <c r="H147" s="3">
        <v>100.0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3" t="str">
        <f>IFERROR(__xludf.DUMMYFUNCTION("GOOGLETRANSLATE(B148,""auto"",""en"")"),"Olives")</f>
        <v>Olives</v>
      </c>
      <c r="B148" s="14" t="s">
        <v>150</v>
      </c>
      <c r="C148" s="2" t="s">
        <v>1</v>
      </c>
      <c r="D148" s="15">
        <v>28.0</v>
      </c>
      <c r="E148" s="15">
        <v>1.3</v>
      </c>
      <c r="F148" s="15">
        <v>0.3</v>
      </c>
      <c r="G148" s="15">
        <v>7.7</v>
      </c>
      <c r="H148" s="3">
        <v>100.0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3" t="str">
        <f>IFERROR(__xludf.DUMMYFUNCTION("GOOGLETRANSLATE(B149,""auto"",""en"")"),"Red wine vinegar")</f>
        <v>Red wine vinegar</v>
      </c>
      <c r="B149" s="14" t="s">
        <v>151</v>
      </c>
      <c r="C149" s="2" t="s">
        <v>1</v>
      </c>
      <c r="D149" s="15">
        <v>19.0</v>
      </c>
      <c r="E149" s="15">
        <v>0.8</v>
      </c>
      <c r="F149" s="15">
        <v>0.3</v>
      </c>
      <c r="G149" s="15">
        <v>3.5</v>
      </c>
      <c r="H149" s="3">
        <v>100.0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3" t="str">
        <f>IFERROR(__xludf.DUMMYFUNCTION("GOOGLETRANSLATE(B150,""auto"",""en"")"),"Feta")</f>
        <v>Feta</v>
      </c>
      <c r="B150" s="14" t="s">
        <v>152</v>
      </c>
      <c r="C150" s="2" t="s">
        <v>1</v>
      </c>
      <c r="D150" s="15">
        <v>15.0</v>
      </c>
      <c r="E150" s="15">
        <v>0.7</v>
      </c>
      <c r="F150" s="15">
        <v>0.1</v>
      </c>
      <c r="G150" s="15">
        <v>3.0</v>
      </c>
      <c r="H150" s="3">
        <v>100.0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3" t="str">
        <f>IFERROR(__xludf.DUMMYFUNCTION("GOOGLETRANSLATE(B151,""auto"",""en"")"),"Smoked bacon")</f>
        <v>Smoked bacon</v>
      </c>
      <c r="B151" s="14" t="s">
        <v>153</v>
      </c>
      <c r="C151" s="2" t="s">
        <v>1</v>
      </c>
      <c r="D151" s="15">
        <v>40.0</v>
      </c>
      <c r="E151" s="15">
        <v>1.4</v>
      </c>
      <c r="F151" s="15">
        <v>0.0</v>
      </c>
      <c r="G151" s="15">
        <v>9.1</v>
      </c>
      <c r="H151" s="3">
        <v>100.0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13" t="str">
        <f>IFERROR(__xludf.DUMMYFUNCTION("GOOGLETRANSLATE(B152,""auto"",""en"")"),"Zucchini")</f>
        <v>Zucchini</v>
      </c>
      <c r="B152" s="14" t="s">
        <v>154</v>
      </c>
      <c r="C152" s="2" t="s">
        <v>1</v>
      </c>
      <c r="D152" s="15">
        <v>132.0</v>
      </c>
      <c r="E152" s="15">
        <v>1.0</v>
      </c>
      <c r="F152" s="15">
        <v>12.0</v>
      </c>
      <c r="G152" s="15">
        <v>5.0</v>
      </c>
      <c r="H152" s="3">
        <v>100.0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3" t="str">
        <f>IFERROR(__xludf.DUMMYFUNCTION("GOOGLETRANSLATE(B153,""auto"",""en"")"),"Parmesan")</f>
        <v>Parmesan</v>
      </c>
      <c r="B153" s="14" t="s">
        <v>155</v>
      </c>
      <c r="C153" s="2" t="s">
        <v>1</v>
      </c>
      <c r="D153" s="15">
        <v>21.0</v>
      </c>
      <c r="E153" s="15">
        <v>0.0</v>
      </c>
      <c r="F153" s="15">
        <v>0.0</v>
      </c>
      <c r="G153" s="15">
        <v>0.0</v>
      </c>
      <c r="H153" s="3">
        <v>100.0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3" t="str">
        <f>IFERROR(__xludf.DUMMYFUNCTION("GOOGLETRANSLATE(B154,""auto"",""en"")"),"Low-fat cream 9%")</f>
        <v>Low-fat cream 9%</v>
      </c>
      <c r="B154" s="14" t="s">
        <v>156</v>
      </c>
      <c r="C154" s="2" t="s">
        <v>1</v>
      </c>
      <c r="D154" s="15">
        <v>215.0</v>
      </c>
      <c r="E154" s="15">
        <v>17.0</v>
      </c>
      <c r="F154" s="15">
        <v>16.0</v>
      </c>
      <c r="G154" s="15">
        <v>1.0</v>
      </c>
      <c r="H154" s="3">
        <v>100.0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13" t="str">
        <f>IFERROR(__xludf.DUMMYFUNCTION("GOOGLETRANSLATE(B155,""auto"",""en"")"),"Tagliatelle")</f>
        <v>Tagliatelle</v>
      </c>
      <c r="B155" s="14" t="s">
        <v>157</v>
      </c>
      <c r="C155" s="2" t="s">
        <v>1</v>
      </c>
      <c r="D155" s="15">
        <v>330.0</v>
      </c>
      <c r="E155" s="15">
        <v>13.0</v>
      </c>
      <c r="F155" s="15">
        <v>31.0</v>
      </c>
      <c r="G155" s="15">
        <v>0.7</v>
      </c>
      <c r="H155" s="3">
        <v>100.0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3" t="str">
        <f>IFERROR(__xludf.DUMMYFUNCTION("GOOGLETRANSLATE(B156,""auto"",""en"")"),"Double cream (thick) 30%")</f>
        <v>Double cream (thick) 30%</v>
      </c>
      <c r="B156" s="14" t="s">
        <v>158</v>
      </c>
      <c r="C156" s="2" t="s">
        <v>1</v>
      </c>
      <c r="D156" s="15">
        <v>16.0</v>
      </c>
      <c r="E156" s="15">
        <v>1.5</v>
      </c>
      <c r="F156" s="15">
        <v>0.2</v>
      </c>
      <c r="G156" s="15">
        <v>3.0</v>
      </c>
      <c r="H156" s="3">
        <v>100.0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3" t="str">
        <f>IFERROR(__xludf.DUMMYFUNCTION("GOOGLETRANSLATE(B157,""auto"",""en"")"),"Potato")</f>
        <v>Potato</v>
      </c>
      <c r="B157" s="14" t="s">
        <v>159</v>
      </c>
      <c r="C157" s="2" t="s">
        <v>1</v>
      </c>
      <c r="D157" s="15">
        <v>452.0</v>
      </c>
      <c r="E157" s="15">
        <v>41.5</v>
      </c>
      <c r="F157" s="15">
        <v>32.0</v>
      </c>
      <c r="G157" s="15">
        <v>0.1</v>
      </c>
      <c r="H157" s="3">
        <v>100.0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3" t="str">
        <f>IFERROR(__xludf.DUMMYFUNCTION("GOOGLETRANSLATE(B158,""auto"",""en"")"),"Carrot")</f>
        <v>Carrot</v>
      </c>
      <c r="B158" s="14" t="s">
        <v>160</v>
      </c>
      <c r="C158" s="2" t="s">
        <v>1</v>
      </c>
      <c r="D158" s="15">
        <v>107.0</v>
      </c>
      <c r="E158" s="15">
        <v>2.8</v>
      </c>
      <c r="F158" s="15">
        <v>9.0</v>
      </c>
      <c r="G158" s="15">
        <v>4.0</v>
      </c>
      <c r="H158" s="3">
        <v>100.0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3" t="str">
        <f>IFERROR(__xludf.DUMMYFUNCTION("GOOGLETRANSLATE(B159,""auto"",""en"")"),"Gluten-free flour")</f>
        <v>Gluten-free flour</v>
      </c>
      <c r="B159" s="14" t="s">
        <v>161</v>
      </c>
      <c r="C159" s="2" t="s">
        <v>1</v>
      </c>
      <c r="D159" s="15">
        <v>346.0</v>
      </c>
      <c r="E159" s="15">
        <v>11.5</v>
      </c>
      <c r="F159" s="15">
        <v>1.4</v>
      </c>
      <c r="G159" s="15">
        <v>71.3</v>
      </c>
      <c r="H159" s="3">
        <v>100.0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3" t="str">
        <f>IFERROR(__xludf.DUMMYFUNCTION("GOOGLETRANSLATE(B160,""auto"",""en"")"),"Powdered sugar")</f>
        <v>Powdered sugar</v>
      </c>
      <c r="B160" s="14" t="s">
        <v>162</v>
      </c>
      <c r="C160" s="2" t="s">
        <v>1</v>
      </c>
      <c r="D160" s="15">
        <v>287.0</v>
      </c>
      <c r="E160" s="15">
        <v>2.2</v>
      </c>
      <c r="F160" s="15">
        <v>30.0</v>
      </c>
      <c r="G160" s="15">
        <v>3.1</v>
      </c>
      <c r="H160" s="3">
        <v>100.0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3" t="str">
        <f>IFERROR(__xludf.DUMMYFUNCTION("GOOGLETRANSLATE(B161,""auto"",""en"")"),"Orange")</f>
        <v>Orange</v>
      </c>
      <c r="B161" s="14" t="s">
        <v>163</v>
      </c>
      <c r="C161" s="2" t="s">
        <v>1</v>
      </c>
      <c r="D161" s="15">
        <v>23.0</v>
      </c>
      <c r="E161" s="15">
        <v>2.2</v>
      </c>
      <c r="F161" s="15">
        <v>0.2</v>
      </c>
      <c r="G161" s="15">
        <v>3.3</v>
      </c>
      <c r="H161" s="3">
        <v>100.0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3" t="str">
        <f>IFERROR(__xludf.DUMMYFUNCTION("GOOGLETRANSLATE(B162,""auto"",""en"")"),"Gluten-free filling for pies")</f>
        <v>Gluten-free filling for pies</v>
      </c>
      <c r="B162" s="14" t="s">
        <v>164</v>
      </c>
      <c r="C162" s="2" t="s">
        <v>1</v>
      </c>
      <c r="D162" s="15">
        <v>88.0</v>
      </c>
      <c r="E162" s="15">
        <v>2.0</v>
      </c>
      <c r="F162" s="15">
        <v>0.2</v>
      </c>
      <c r="G162" s="15">
        <v>19.0</v>
      </c>
      <c r="H162" s="3">
        <v>100.0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13" t="str">
        <f>IFERROR(__xludf.DUMMYFUNCTION("GOOGLETRANSLATE(B163,""auto"",""en"")"),"Soaped almonds")</f>
        <v>Soaped almonds</v>
      </c>
      <c r="B163" s="14" t="s">
        <v>165</v>
      </c>
      <c r="C163" s="2" t="s">
        <v>1</v>
      </c>
      <c r="D163" s="15">
        <v>31.0</v>
      </c>
      <c r="E163" s="15">
        <v>0.8</v>
      </c>
      <c r="F163" s="15">
        <v>0.3</v>
      </c>
      <c r="G163" s="15">
        <v>6.6</v>
      </c>
      <c r="H163" s="3">
        <v>100.0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13" t="str">
        <f>IFERROR(__xludf.DUMMYFUNCTION("GOOGLETRANSLATE(B164,""auto"",""en"")"),"Almond")</f>
        <v>Almond</v>
      </c>
      <c r="B164" s="14" t="s">
        <v>166</v>
      </c>
      <c r="C164" s="2" t="s">
        <v>1</v>
      </c>
      <c r="D164" s="15">
        <v>361.0</v>
      </c>
      <c r="E164" s="15">
        <v>6.2</v>
      </c>
      <c r="F164" s="15">
        <v>3.6</v>
      </c>
      <c r="G164" s="15">
        <v>76.1</v>
      </c>
      <c r="H164" s="3">
        <v>100.0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3" t="str">
        <f>IFERROR(__xludf.DUMMYFUNCTION("GOOGLETRANSLATE(B165,""auto"",""en"")"),"Light brown sugar")</f>
        <v>Light brown sugar</v>
      </c>
      <c r="B165" s="14" t="s">
        <v>167</v>
      </c>
      <c r="C165" s="2" t="s">
        <v>1</v>
      </c>
      <c r="D165" s="15">
        <v>387.0</v>
      </c>
      <c r="E165" s="15">
        <v>0.0</v>
      </c>
      <c r="F165" s="15">
        <v>0.0</v>
      </c>
      <c r="G165" s="15">
        <v>97.0</v>
      </c>
      <c r="H165" s="3">
        <v>100.0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3" t="str">
        <f>IFERROR(__xludf.DUMMYFUNCTION("GOOGLETRANSLATE(B166,""auto"",""en"")"),"Vegetable broth")</f>
        <v>Vegetable broth</v>
      </c>
      <c r="B166" s="14" t="s">
        <v>168</v>
      </c>
      <c r="C166" s="2" t="s">
        <v>1</v>
      </c>
      <c r="D166" s="15">
        <v>50.0</v>
      </c>
      <c r="E166" s="15">
        <v>0.92</v>
      </c>
      <c r="F166" s="15">
        <v>0.22</v>
      </c>
      <c r="G166" s="15">
        <v>11.04</v>
      </c>
      <c r="H166" s="3">
        <v>100.0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3" t="str">
        <f>IFERROR(__xludf.DUMMYFUNCTION("GOOGLETRANSLATE(B167,""auto"",""en"")"),"Young potatoes")</f>
        <v>Young potatoes</v>
      </c>
      <c r="B167" s="14" t="s">
        <v>169</v>
      </c>
      <c r="C167" s="2" t="s">
        <v>1</v>
      </c>
      <c r="D167" s="15">
        <v>286.0</v>
      </c>
      <c r="E167" s="15">
        <v>24.0</v>
      </c>
      <c r="F167" s="15">
        <v>20.3</v>
      </c>
      <c r="G167" s="15">
        <v>0.0</v>
      </c>
      <c r="H167" s="3">
        <v>100.0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3" t="str">
        <f>IFERROR(__xludf.DUMMYFUNCTION("GOOGLETRANSLATE(B168,""auto"",""en"")"),"Basil")</f>
        <v>Basil</v>
      </c>
      <c r="B168" s="14" t="s">
        <v>170</v>
      </c>
      <c r="C168" s="2" t="s">
        <v>1</v>
      </c>
      <c r="D168" s="15">
        <v>621.0</v>
      </c>
      <c r="E168" s="15">
        <v>27.0</v>
      </c>
      <c r="F168" s="15">
        <v>54.0</v>
      </c>
      <c r="G168" s="15">
        <v>5.1</v>
      </c>
      <c r="H168" s="3">
        <v>100.0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3" t="str">
        <f>IFERROR(__xludf.DUMMYFUNCTION("GOOGLETRANSLATE(B169,""auto"",""en"")"),"Halloumi")</f>
        <v>Halloumi</v>
      </c>
      <c r="B169" s="14" t="s">
        <v>171</v>
      </c>
      <c r="C169" s="2" t="s">
        <v>1</v>
      </c>
      <c r="D169" s="15">
        <v>613.0</v>
      </c>
      <c r="E169" s="15">
        <v>20.41</v>
      </c>
      <c r="F169" s="15">
        <v>53.44</v>
      </c>
      <c r="G169" s="15">
        <v>7.0</v>
      </c>
      <c r="H169" s="3">
        <v>100.0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3" t="str">
        <f>IFERROR(__xludf.DUMMYFUNCTION("GOOGLETRANSLATE(B170,""auto"",""en"")"),"Nut")</f>
        <v>Nut</v>
      </c>
      <c r="B170" s="14" t="s">
        <v>172</v>
      </c>
      <c r="C170" s="2" t="s">
        <v>1</v>
      </c>
      <c r="D170" s="15">
        <v>395.0</v>
      </c>
      <c r="E170" s="15">
        <v>0.0</v>
      </c>
      <c r="F170" s="15">
        <v>0.0</v>
      </c>
      <c r="G170" s="15">
        <v>93.63</v>
      </c>
      <c r="H170" s="3">
        <v>100.0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3" t="str">
        <f>IFERROR(__xludf.DUMMYFUNCTION("GOOGLETRANSLATE(B171,""auto"",""en"")"),"Red pepper")</f>
        <v>Red pepper</v>
      </c>
      <c r="B171" s="14" t="s">
        <v>173</v>
      </c>
      <c r="C171" s="2" t="s">
        <v>1</v>
      </c>
      <c r="D171" s="15">
        <v>5.0</v>
      </c>
      <c r="E171" s="15">
        <v>0.3</v>
      </c>
      <c r="F171" s="15">
        <v>0.1</v>
      </c>
      <c r="G171" s="15">
        <v>0.7</v>
      </c>
      <c r="H171" s="3">
        <v>100.0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3" t="str">
        <f>IFERROR(__xludf.DUMMYFUNCTION("GOOGLETRANSLATE(B172,""auto"",""en"")"),"Flowering cabbage")</f>
        <v>Flowering cabbage</v>
      </c>
      <c r="B172" s="14" t="s">
        <v>174</v>
      </c>
      <c r="C172" s="2" t="s">
        <v>1</v>
      </c>
      <c r="D172" s="15">
        <v>61.0</v>
      </c>
      <c r="E172" s="15">
        <v>2.4</v>
      </c>
      <c r="F172" s="15">
        <v>0.4</v>
      </c>
      <c r="G172" s="15">
        <v>12.4</v>
      </c>
      <c r="H172" s="3">
        <v>100.0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13" t="str">
        <f>IFERROR(__xludf.DUMMYFUNCTION("GOOGLETRANSLATE(B173,""auto"",""en"")"),"Cherry tomato")</f>
        <v>Cherry tomato</v>
      </c>
      <c r="B173" s="14" t="s">
        <v>175</v>
      </c>
      <c r="C173" s="2" t="s">
        <v>1</v>
      </c>
      <c r="D173" s="15">
        <v>22.0</v>
      </c>
      <c r="E173" s="15">
        <v>3.15</v>
      </c>
      <c r="F173" s="15">
        <v>0.6</v>
      </c>
      <c r="G173" s="15">
        <v>0.3</v>
      </c>
      <c r="H173" s="3">
        <v>100.0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13" t="str">
        <f>IFERROR(__xludf.DUMMYFUNCTION("GOOGLETRANSLATE(B174,""auto"",""en"")"),"Ground cinnamon")</f>
        <v>Ground cinnamon</v>
      </c>
      <c r="B174" s="14" t="s">
        <v>176</v>
      </c>
      <c r="C174" s="2" t="s">
        <v>1</v>
      </c>
      <c r="D174" s="15">
        <v>322.0</v>
      </c>
      <c r="E174" s="15">
        <v>22.0</v>
      </c>
      <c r="F174" s="15">
        <v>26.0</v>
      </c>
      <c r="G174" s="15">
        <v>2.0</v>
      </c>
      <c r="H174" s="3">
        <v>100.0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3" t="str">
        <f>IFERROR(__xludf.DUMMYFUNCTION("GOOGLETRANSLATE(B175,""auto"",""en"")"),"Peas")</f>
        <v>Peas</v>
      </c>
      <c r="B175" s="14" t="s">
        <v>177</v>
      </c>
      <c r="C175" s="2" t="s">
        <v>1</v>
      </c>
      <c r="D175" s="15">
        <v>146.0</v>
      </c>
      <c r="E175" s="15">
        <v>7.69</v>
      </c>
      <c r="F175" s="15">
        <v>1.75</v>
      </c>
      <c r="G175" s="15">
        <v>22.82</v>
      </c>
      <c r="H175" s="3">
        <v>100.0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3" t="str">
        <f>IFERROR(__xludf.DUMMYFUNCTION("GOOGLETRANSLATE(B176,""auto"",""en"")"),"Beijing cabbage")</f>
        <v>Beijing cabbage</v>
      </c>
      <c r="B176" s="14" t="s">
        <v>178</v>
      </c>
      <c r="C176" s="2" t="s">
        <v>1</v>
      </c>
      <c r="D176" s="15">
        <v>26.0</v>
      </c>
      <c r="E176" s="15">
        <v>1.3</v>
      </c>
      <c r="F176" s="15">
        <v>0.0</v>
      </c>
      <c r="G176" s="15">
        <v>5.3</v>
      </c>
      <c r="H176" s="3">
        <v>100.0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3" t="str">
        <f>IFERROR(__xludf.DUMMYFUNCTION("GOOGLETRANSLATE(B177,""auto"",""en"")"),"Pumpkin seeds")</f>
        <v>Pumpkin seeds</v>
      </c>
      <c r="B177" s="14" t="s">
        <v>179</v>
      </c>
      <c r="C177" s="2" t="s">
        <v>1</v>
      </c>
      <c r="D177" s="15">
        <v>21.0</v>
      </c>
      <c r="E177" s="15">
        <v>2.4</v>
      </c>
      <c r="F177" s="15">
        <v>0.3</v>
      </c>
      <c r="G177" s="15">
        <v>2.3</v>
      </c>
      <c r="H177" s="3">
        <v>100.0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3" t="str">
        <f>IFERROR(__xludf.DUMMYFUNCTION("GOOGLETRANSLATE(B178,""auto"",""en"")"),"Nutritional yeast")</f>
        <v>Nutritional yeast</v>
      </c>
      <c r="B178" s="14" t="s">
        <v>180</v>
      </c>
      <c r="C178" s="2" t="s">
        <v>1</v>
      </c>
      <c r="D178" s="15">
        <v>23.0</v>
      </c>
      <c r="E178" s="15">
        <v>1.1</v>
      </c>
      <c r="F178" s="15">
        <v>0.0</v>
      </c>
      <c r="G178" s="15">
        <v>3.5</v>
      </c>
      <c r="H178" s="3">
        <v>100.0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3" t="str">
        <f>IFERROR(__xludf.DUMMYFUNCTION("GOOGLETRANSLATE(B179,""auto"",""en"")"),"Whole wheat spaghetti")</f>
        <v>Whole wheat spaghetti</v>
      </c>
      <c r="B179" s="14" t="s">
        <v>181</v>
      </c>
      <c r="C179" s="2" t="s">
        <v>1</v>
      </c>
      <c r="D179" s="15">
        <v>248.0</v>
      </c>
      <c r="E179" s="15">
        <v>3.92</v>
      </c>
      <c r="F179" s="15">
        <v>2.23</v>
      </c>
      <c r="G179" s="15">
        <v>27.55</v>
      </c>
      <c r="H179" s="3">
        <v>100.0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3" t="str">
        <f>IFERROR(__xludf.DUMMYFUNCTION("GOOGLETRANSLATE(B180,""auto"",""en"")"),"Sea bass fillet")</f>
        <v>Sea bass fillet</v>
      </c>
      <c r="B180" s="14" t="s">
        <v>182</v>
      </c>
      <c r="C180" s="2" t="s">
        <v>1</v>
      </c>
      <c r="D180" s="15">
        <v>300.0</v>
      </c>
      <c r="E180" s="15">
        <v>3.2</v>
      </c>
      <c r="F180" s="15">
        <v>0.0</v>
      </c>
      <c r="G180" s="15">
        <v>75.9</v>
      </c>
      <c r="H180" s="3">
        <v>100.0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3" t="str">
        <f>IFERROR(__xludf.DUMMYFUNCTION("GOOGLETRANSLATE(B181,""auto"",""en"")"),"Small capers")</f>
        <v>Small capers</v>
      </c>
      <c r="B181" s="14" t="s">
        <v>183</v>
      </c>
      <c r="C181" s="2" t="s">
        <v>1</v>
      </c>
      <c r="D181" s="15">
        <v>104.0</v>
      </c>
      <c r="E181" s="15">
        <v>5.86</v>
      </c>
      <c r="F181" s="15">
        <v>0.31</v>
      </c>
      <c r="G181" s="15">
        <v>16.55</v>
      </c>
      <c r="H181" s="3">
        <v>100.0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3" t="str">
        <f>IFERROR(__xludf.DUMMYFUNCTION("GOOGLETRANSLATE(B182,""auto"",""en"")"),"Dijon mustard")</f>
        <v>Dijon mustard</v>
      </c>
      <c r="B182" s="14" t="s">
        <v>184</v>
      </c>
      <c r="C182" s="2" t="s">
        <v>1</v>
      </c>
      <c r="D182" s="15">
        <v>12.0</v>
      </c>
      <c r="E182" s="15">
        <v>1.3</v>
      </c>
      <c r="F182" s="15">
        <v>0.2</v>
      </c>
      <c r="G182" s="15">
        <v>3.2</v>
      </c>
      <c r="H182" s="3">
        <v>100.0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13" t="str">
        <f>IFERROR(__xludf.DUMMYFUNCTION("GOOGLETRANSLATE(B183,""auto"",""en"")"),"Parsley")</f>
        <v>Parsley</v>
      </c>
      <c r="B183" s="14" t="s">
        <v>185</v>
      </c>
      <c r="C183" s="2" t="s">
        <v>1</v>
      </c>
      <c r="D183" s="15">
        <v>581.0</v>
      </c>
      <c r="E183" s="15">
        <v>36.0</v>
      </c>
      <c r="F183" s="15">
        <v>45.8</v>
      </c>
      <c r="G183" s="15">
        <v>2.0</v>
      </c>
      <c r="H183" s="3">
        <v>100.0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16" t="str">
        <f>IFERROR(__xludf.DUMMYFUNCTION("GOOGLETRANSLATE(B184,""auto"",""en"")"),"Chicken breast (fried)")</f>
        <v>Chicken breast (fried)</v>
      </c>
      <c r="B184" s="14" t="s">
        <v>186</v>
      </c>
      <c r="C184" s="2" t="s">
        <v>1</v>
      </c>
      <c r="D184" s="15">
        <v>331.0</v>
      </c>
      <c r="E184" s="15">
        <v>49.0</v>
      </c>
      <c r="F184" s="15">
        <v>5.0</v>
      </c>
      <c r="G184" s="15">
        <v>19.0</v>
      </c>
      <c r="H184" s="3">
        <v>100.0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6" t="str">
        <f>IFERROR(__xludf.DUMMYFUNCTION("GOOGLETRANSLATE(B185,""auto"",""en"")"),"Sourdough bread")</f>
        <v>Sourdough bread</v>
      </c>
      <c r="B185" s="14" t="s">
        <v>187</v>
      </c>
      <c r="C185" s="2" t="s">
        <v>1</v>
      </c>
      <c r="D185" s="15">
        <v>157.0</v>
      </c>
      <c r="E185" s="15">
        <v>7.1</v>
      </c>
      <c r="F185" s="15">
        <v>1.4</v>
      </c>
      <c r="G185" s="15">
        <v>26.0</v>
      </c>
      <c r="H185" s="3">
        <v>100.0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6" t="str">
        <f>IFERROR(__xludf.DUMMYFUNCTION("GOOGLETRANSLATE(B186,""auto"",""en"")"),"Anchovies in oil")</f>
        <v>Anchovies in oil</v>
      </c>
      <c r="B186" s="14" t="s">
        <v>188</v>
      </c>
      <c r="C186" s="2" t="s">
        <v>1</v>
      </c>
      <c r="D186" s="15">
        <v>117.0</v>
      </c>
      <c r="E186" s="15">
        <v>17.6</v>
      </c>
      <c r="F186" s="15">
        <v>3.0</v>
      </c>
      <c r="G186" s="15">
        <v>0.0</v>
      </c>
      <c r="H186" s="3">
        <v>100.0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6" t="str">
        <f>IFERROR(__xludf.DUMMYFUNCTION("GOOGLETRANSLATE(B187,""auto"",""en"")"),"Mayonnaise")</f>
        <v>Mayonnaise</v>
      </c>
      <c r="B187" s="14" t="s">
        <v>189</v>
      </c>
      <c r="C187" s="2" t="s">
        <v>1</v>
      </c>
      <c r="D187" s="15">
        <v>31.0</v>
      </c>
      <c r="E187" s="15">
        <v>2.0</v>
      </c>
      <c r="F187" s="15">
        <v>0.5</v>
      </c>
      <c r="G187" s="15">
        <v>2.6</v>
      </c>
      <c r="H187" s="3">
        <v>100.0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6" t="str">
        <f>IFERROR(__xludf.DUMMYFUNCTION("GOOGLETRANSLATE(B188,""auto"",""en"")"),"Romaine salad")</f>
        <v>Romaine salad</v>
      </c>
      <c r="B188" s="14" t="s">
        <v>190</v>
      </c>
      <c r="C188" s="2" t="s">
        <v>1</v>
      </c>
      <c r="D188" s="15">
        <v>179.0</v>
      </c>
      <c r="E188" s="15">
        <v>7.0</v>
      </c>
      <c r="F188" s="15">
        <v>6.5</v>
      </c>
      <c r="G188" s="15">
        <v>19.0</v>
      </c>
      <c r="H188" s="3">
        <v>100.0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6" t="str">
        <f>IFERROR(__xludf.DUMMYFUNCTION("GOOGLETRANSLATE(B189,""auto"",""en"")"),"Ground turmeric")</f>
        <v>Ground turmeric</v>
      </c>
      <c r="B189" s="14" t="s">
        <v>191</v>
      </c>
      <c r="C189" s="2" t="s">
        <v>1</v>
      </c>
      <c r="D189" s="15">
        <v>41.0</v>
      </c>
      <c r="E189" s="15">
        <v>4.4</v>
      </c>
      <c r="F189" s="15">
        <v>0.4</v>
      </c>
      <c r="G189" s="15">
        <v>9.0</v>
      </c>
      <c r="H189" s="3">
        <v>100.0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6" t="str">
        <f>IFERROR(__xludf.DUMMYFUNCTION("GOOGLETRANSLATE(B190,""auto"",""en"")"),"Curry seasoning")</f>
        <v>Curry seasoning</v>
      </c>
      <c r="B190" s="14" t="s">
        <v>192</v>
      </c>
      <c r="C190" s="2" t="s">
        <v>1</v>
      </c>
      <c r="D190" s="15">
        <v>178.0</v>
      </c>
      <c r="E190" s="15">
        <v>29.0</v>
      </c>
      <c r="F190" s="15">
        <v>7.0</v>
      </c>
      <c r="G190" s="15">
        <v>0.6</v>
      </c>
      <c r="H190" s="3">
        <v>100.0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6" t="str">
        <f>IFERROR(__xludf.DUMMYFUNCTION("GOOGLETRANSLATE(B191,""auto"",""en"")"),"Cauliflower")</f>
        <v>Cauliflower</v>
      </c>
      <c r="B191" s="14" t="s">
        <v>193</v>
      </c>
      <c r="C191" s="2" t="s">
        <v>1</v>
      </c>
      <c r="D191" s="15">
        <v>809.0</v>
      </c>
      <c r="E191" s="15">
        <v>0.0</v>
      </c>
      <c r="F191" s="15">
        <v>91.6</v>
      </c>
      <c r="G191" s="15">
        <v>0.0</v>
      </c>
      <c r="H191" s="3">
        <v>100.0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16" t="str">
        <f>IFERROR(__xludf.DUMMYFUNCTION("GOOGLETRANSLATE(B192,""auto"",""en"")"),"Rapeseed oil")</f>
        <v>Rapeseed oil</v>
      </c>
      <c r="B192" s="14" t="s">
        <v>194</v>
      </c>
      <c r="C192" s="2" t="s">
        <v>1</v>
      </c>
      <c r="D192" s="15">
        <v>255.0</v>
      </c>
      <c r="E192" s="15">
        <v>8.0</v>
      </c>
      <c r="F192" s="15">
        <v>1.9</v>
      </c>
      <c r="G192" s="15">
        <v>51.3</v>
      </c>
      <c r="H192" s="3">
        <v>100.0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16" t="str">
        <f>IFERROR(__xludf.DUMMYFUNCTION("GOOGLETRANSLATE(B193,""auto"",""en"")"),"Chili pepper")</f>
        <v>Chili pepper</v>
      </c>
      <c r="B193" s="14" t="s">
        <v>195</v>
      </c>
      <c r="C193" s="2" t="s">
        <v>1</v>
      </c>
      <c r="D193" s="15">
        <v>185.0</v>
      </c>
      <c r="E193" s="15">
        <v>23.7</v>
      </c>
      <c r="F193" s="15">
        <v>10.0</v>
      </c>
      <c r="G193" s="15">
        <v>0.0</v>
      </c>
      <c r="H193" s="3">
        <v>100.0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16" t="str">
        <f>IFERROR(__xludf.DUMMYFUNCTION("GOOGLETRANSLATE(B194,""auto"",""en"")"),"Ginger")</f>
        <v>Ginger</v>
      </c>
      <c r="B194" s="14" t="s">
        <v>196</v>
      </c>
      <c r="C194" s="2" t="s">
        <v>1</v>
      </c>
      <c r="D194" s="15">
        <v>671.0</v>
      </c>
      <c r="E194" s="15">
        <v>0.8</v>
      </c>
      <c r="F194" s="15">
        <v>75.0</v>
      </c>
      <c r="G194" s="15">
        <v>3.0</v>
      </c>
      <c r="H194" s="3">
        <v>100.0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6" t="str">
        <f>IFERROR(__xludf.DUMMYFUNCTION("GOOGLETRANSLATE(B195,""auto"",""en"")"),"Greek yogurt 3%")</f>
        <v>Greek yogurt 3%</v>
      </c>
      <c r="B195" s="14" t="s">
        <v>197</v>
      </c>
      <c r="C195" s="2" t="s">
        <v>1</v>
      </c>
      <c r="D195" s="15">
        <v>16.0</v>
      </c>
      <c r="E195" s="15">
        <v>1.2</v>
      </c>
      <c r="F195" s="15">
        <v>0.3</v>
      </c>
      <c r="G195" s="15">
        <v>1.2</v>
      </c>
      <c r="H195" s="3">
        <v>100.0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16" t="str">
        <f>IFERROR(__xludf.DUMMYFUNCTION("GOOGLETRANSLATE(B196,""auto"",""en"")"),"Tahini")</f>
        <v>Tahini</v>
      </c>
      <c r="B196" s="14" t="s">
        <v>198</v>
      </c>
      <c r="C196" s="2" t="s">
        <v>1</v>
      </c>
      <c r="D196" s="15">
        <v>364.0</v>
      </c>
      <c r="E196" s="15">
        <v>9.1</v>
      </c>
      <c r="F196" s="15">
        <v>9.1</v>
      </c>
      <c r="G196" s="15">
        <v>40.9</v>
      </c>
      <c r="H196" s="3">
        <v>100.0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16" t="str">
        <f>IFERROR(__xludf.DUMMYFUNCTION("GOOGLETRANSLATE(B197,""auto"",""en"")"),"Maple syrup")</f>
        <v>Maple syrup</v>
      </c>
      <c r="B197" s="14" t="s">
        <v>199</v>
      </c>
      <c r="C197" s="2" t="s">
        <v>1</v>
      </c>
      <c r="D197" s="15">
        <v>285.0</v>
      </c>
      <c r="E197" s="15">
        <v>12.0</v>
      </c>
      <c r="F197" s="15">
        <v>10.0</v>
      </c>
      <c r="G197" s="15">
        <v>22.0</v>
      </c>
      <c r="H197" s="3">
        <v>100.0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16" t="str">
        <f>IFERROR(__xludf.DUMMYFUNCTION("GOOGLETRANSLATE(B198,""auto"",""en"")"),"Coriander")</f>
        <v>Coriander</v>
      </c>
      <c r="B198" s="14" t="s">
        <v>200</v>
      </c>
      <c r="C198" s="2" t="s">
        <v>1</v>
      </c>
      <c r="D198" s="15">
        <v>35.0</v>
      </c>
      <c r="E198" s="15">
        <v>2.45</v>
      </c>
      <c r="F198" s="15">
        <v>0.28</v>
      </c>
      <c r="G198" s="15">
        <v>4.48</v>
      </c>
      <c r="H198" s="3">
        <v>100.0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6" t="str">
        <f>IFERROR(__xludf.DUMMYFUNCTION("GOOGLETRANSLATE(B199,""auto"",""en"")"),"Chili pepper seeds")</f>
        <v>Chili pepper seeds</v>
      </c>
      <c r="B199" s="14" t="s">
        <v>201</v>
      </c>
      <c r="C199" s="2" t="s">
        <v>1</v>
      </c>
      <c r="D199" s="15">
        <v>29.0</v>
      </c>
      <c r="E199" s="15">
        <v>2.5</v>
      </c>
      <c r="F199" s="15">
        <v>0.36</v>
      </c>
      <c r="G199" s="15">
        <v>3.04</v>
      </c>
      <c r="H199" s="3">
        <v>100.0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16" t="str">
        <f>IFERROR(__xludf.DUMMYFUNCTION("GOOGLETRANSLATE(B200,""auto"",""en"")"),"Curry leaves")</f>
        <v>Curry leaves</v>
      </c>
      <c r="B200" s="14" t="s">
        <v>202</v>
      </c>
      <c r="C200" s="2" t="s">
        <v>1</v>
      </c>
      <c r="D200" s="15">
        <v>878.0</v>
      </c>
      <c r="E200" s="15">
        <v>0.1</v>
      </c>
      <c r="F200" s="15">
        <v>99.2</v>
      </c>
      <c r="G200" s="15">
        <v>0.2</v>
      </c>
      <c r="H200" s="3">
        <v>100.0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16" t="str">
        <f>IFERROR(__xludf.DUMMYFUNCTION("GOOGLETRANSLATE(B201,""auto"",""en"")"),"Stilton")</f>
        <v>Stilton</v>
      </c>
      <c r="B201" s="14" t="s">
        <v>203</v>
      </c>
      <c r="C201" s="2" t="s">
        <v>1</v>
      </c>
      <c r="D201" s="15">
        <v>45.0</v>
      </c>
      <c r="E201" s="15">
        <v>2.0</v>
      </c>
      <c r="F201" s="15">
        <v>0.2</v>
      </c>
      <c r="G201" s="15">
        <v>7.0</v>
      </c>
      <c r="H201" s="3">
        <v>100.0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16" t="str">
        <f>IFERROR(__xludf.DUMMYFUNCTION("GOOGLETRANSLATE(B202,""auto"",""en"")"),"Celery")</f>
        <v>Celery</v>
      </c>
      <c r="B202" s="14" t="s">
        <v>204</v>
      </c>
      <c r="C202" s="2" t="s">
        <v>1</v>
      </c>
      <c r="D202" s="15">
        <v>79.0</v>
      </c>
      <c r="E202" s="15">
        <v>1.8</v>
      </c>
      <c r="F202" s="15">
        <v>18.0</v>
      </c>
      <c r="G202" s="15">
        <v>0.8</v>
      </c>
      <c r="H202" s="3">
        <v>100.0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16" t="str">
        <f>IFERROR(__xludf.DUMMYFUNCTION("GOOGLETRANSLATE(B203,""auto"",""en"")"),"Mushrooms")</f>
        <v>Mushrooms</v>
      </c>
      <c r="B203" s="14" t="s">
        <v>205</v>
      </c>
      <c r="C203" s="2" t="s">
        <v>1</v>
      </c>
      <c r="D203" s="15">
        <v>61.0</v>
      </c>
      <c r="E203" s="15">
        <v>3.7</v>
      </c>
      <c r="F203" s="15">
        <v>3.0</v>
      </c>
      <c r="G203" s="15">
        <v>4.7</v>
      </c>
      <c r="H203" s="3">
        <v>100.0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6" t="s">
        <v>206</v>
      </c>
      <c r="B204" s="14" t="s">
        <v>207</v>
      </c>
      <c r="C204" s="2" t="s">
        <v>1</v>
      </c>
      <c r="D204" s="15">
        <v>594.0</v>
      </c>
      <c r="E204" s="15">
        <v>17.0</v>
      </c>
      <c r="F204" s="15">
        <v>54.0</v>
      </c>
      <c r="G204" s="15">
        <v>21.0</v>
      </c>
      <c r="H204" s="3">
        <v>100.0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6" t="str">
        <f>IFERROR(__xludf.DUMMYFUNCTION("GOOGLETRANSLATE(B205,""auto"",""en"")"),"Coconut milk")</f>
        <v>Coconut milk</v>
      </c>
      <c r="B205" s="14" t="s">
        <v>208</v>
      </c>
      <c r="C205" s="2" t="s">
        <v>1</v>
      </c>
      <c r="D205" s="15">
        <v>263.0</v>
      </c>
      <c r="E205" s="15">
        <v>0.0</v>
      </c>
      <c r="F205" s="15">
        <v>0.0</v>
      </c>
      <c r="G205" s="15">
        <v>66.0</v>
      </c>
      <c r="H205" s="3">
        <v>100.0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6" t="str">
        <f>IFERROR(__xludf.DUMMYFUNCTION("GOOGLETRANSLATE(B206,""auto"",""en"")"),"#VALUE!")</f>
        <v>#VALUE!</v>
      </c>
      <c r="C206" s="2" t="s">
        <v>1</v>
      </c>
      <c r="D206" s="15">
        <v>250.0</v>
      </c>
      <c r="E206" s="15">
        <v>12.0</v>
      </c>
      <c r="F206" s="15">
        <v>18.0</v>
      </c>
      <c r="G206" s="15">
        <v>13.0</v>
      </c>
      <c r="H206" s="3">
        <v>100.0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16" t="str">
        <f>IFERROR(__xludf.DUMMYFUNCTION("GOOGLETRANSLATE(B207,""auto"",""en"")"),"#VALUE!")</f>
        <v>#VALUE!</v>
      </c>
      <c r="C207" s="2" t="s">
        <v>1</v>
      </c>
      <c r="D207" s="15">
        <v>282.0</v>
      </c>
      <c r="E207" s="15">
        <v>16.0</v>
      </c>
      <c r="F207" s="15">
        <v>14.0</v>
      </c>
      <c r="G207" s="15">
        <v>48.0</v>
      </c>
      <c r="H207" s="3">
        <v>100.0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16" t="str">
        <f>IFERROR(__xludf.DUMMYFUNCTION("GOOGLETRANSLATE(B208,""auto"",""en"")"),"#VALUE!")</f>
        <v>#VALUE!</v>
      </c>
      <c r="C208" s="2" t="s">
        <v>1</v>
      </c>
      <c r="D208" s="15">
        <v>35.0</v>
      </c>
      <c r="E208" s="15">
        <v>2.6</v>
      </c>
      <c r="F208" s="15">
        <v>0.7</v>
      </c>
      <c r="G208" s="15">
        <v>6.4</v>
      </c>
      <c r="H208" s="3">
        <v>100.0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17" t="str">
        <f>IFERROR(__xludf.DUMMYFUNCTION("GOOGLETRANSLATE(B209,""auto"",""en"")"),"#VALUE!")</f>
        <v>#VALUE!</v>
      </c>
      <c r="C209" s="18" t="s">
        <v>1</v>
      </c>
      <c r="D209" s="12">
        <v>661.0</v>
      </c>
      <c r="E209" s="12">
        <v>0.8</v>
      </c>
      <c r="F209" s="12">
        <v>72.5</v>
      </c>
      <c r="G209" s="12">
        <v>1.3</v>
      </c>
      <c r="H209" s="3">
        <v>100.0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6" t="str">
        <f>IFERROR(__xludf.DUMMYFUNCTION("GOOGLETRANSLATE(B210,""auto"",""en"")"),"#VALUE!")</f>
        <v>#VALUE!</v>
      </c>
      <c r="C210" s="19" t="s">
        <v>1</v>
      </c>
      <c r="D210" s="15">
        <v>201.0</v>
      </c>
      <c r="E210" s="15">
        <v>19.9</v>
      </c>
      <c r="F210" s="15">
        <v>13.6</v>
      </c>
      <c r="G210" s="15">
        <v>0.0</v>
      </c>
      <c r="H210" s="3">
        <v>100.0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6" t="str">
        <f>IFERROR(__xludf.DUMMYFUNCTION("GOOGLETRANSLATE(B211,""auto"",""en"")"),"#VALUE!")</f>
        <v>#VALUE!</v>
      </c>
      <c r="C211" s="19" t="s">
        <v>1</v>
      </c>
      <c r="D211" s="15">
        <v>884.0</v>
      </c>
      <c r="E211" s="15">
        <v>0.5</v>
      </c>
      <c r="F211" s="15">
        <v>100.0</v>
      </c>
      <c r="G211" s="15">
        <v>0.5</v>
      </c>
      <c r="H211" s="3">
        <v>100.0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6" t="str">
        <f>IFERROR(__xludf.DUMMYFUNCTION("GOOGLETRANSLATE(B212,""auto"",""en"")"),"#VALUE!")</f>
        <v>#VALUE!</v>
      </c>
      <c r="C212" s="19" t="s">
        <v>122</v>
      </c>
      <c r="D212" s="15">
        <v>36.0</v>
      </c>
      <c r="E212" s="15">
        <v>0.66</v>
      </c>
      <c r="F212" s="15">
        <v>6.0</v>
      </c>
      <c r="G212" s="15">
        <v>0.53</v>
      </c>
      <c r="H212" s="3">
        <v>140.0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6" t="str">
        <f>IFERROR(__xludf.DUMMYFUNCTION("GOOGLETRANSLATE(B213,""auto"",""en"")"),"#VALUE!")</f>
        <v>#VALUE!</v>
      </c>
      <c r="C213" s="19" t="s">
        <v>1</v>
      </c>
      <c r="D213" s="15">
        <v>43.0</v>
      </c>
      <c r="E213" s="15">
        <v>3.3</v>
      </c>
      <c r="F213" s="15">
        <v>0.2</v>
      </c>
      <c r="G213" s="15">
        <v>5.7</v>
      </c>
      <c r="H213" s="3">
        <v>100.0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16" t="str">
        <f>IFERROR(__xludf.DUMMYFUNCTION("GOOGLETRANSLATE(B214,""auto"",""en"")"),"#VALUE!")</f>
        <v>#VALUE!</v>
      </c>
      <c r="C214" s="19" t="s">
        <v>1</v>
      </c>
      <c r="D214" s="15">
        <v>146.0</v>
      </c>
      <c r="E214" s="15">
        <v>6.4</v>
      </c>
      <c r="F214" s="15">
        <v>0.5</v>
      </c>
      <c r="G214" s="15">
        <v>32.6</v>
      </c>
      <c r="H214" s="3">
        <v>100.0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16" t="str">
        <f>IFERROR(__xludf.DUMMYFUNCTION("GOOGLETRANSLATE(B215,""auto"",""en"")"),"#VALUE!")</f>
        <v>#VALUE!</v>
      </c>
      <c r="C215" s="19" t="s">
        <v>1</v>
      </c>
      <c r="D215" s="15">
        <v>265.0</v>
      </c>
      <c r="E215" s="15">
        <v>9.0</v>
      </c>
      <c r="F215" s="15">
        <v>4.3</v>
      </c>
      <c r="G215" s="15">
        <v>26.4</v>
      </c>
      <c r="H215" s="3">
        <v>100.0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16" t="str">
        <f>IFERROR(__xludf.DUMMYFUNCTION("GOOGLETRANSLATE(B216,""auto"",""en"")"),"#VALUE!")</f>
        <v>#VALUE!</v>
      </c>
      <c r="C216" s="19" t="s">
        <v>1</v>
      </c>
      <c r="D216" s="15">
        <v>249.0</v>
      </c>
      <c r="E216" s="15">
        <v>2.3</v>
      </c>
      <c r="F216" s="15">
        <v>25.5</v>
      </c>
      <c r="G216" s="15">
        <v>3.3</v>
      </c>
      <c r="H216" s="3">
        <v>100.0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16" t="str">
        <f>IFERROR(__xludf.DUMMYFUNCTION("GOOGLETRANSLATE(B217,""auto"",""en"")"),"#VALUE!")</f>
        <v>#VALUE!</v>
      </c>
      <c r="C217" s="19" t="s">
        <v>1</v>
      </c>
      <c r="D217" s="15">
        <v>147.0</v>
      </c>
      <c r="E217" s="15">
        <v>26.0</v>
      </c>
      <c r="F217" s="15">
        <v>4.0</v>
      </c>
      <c r="G217" s="15">
        <v>0.0</v>
      </c>
      <c r="H217" s="3">
        <v>100.0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6" t="str">
        <f>IFERROR(__xludf.DUMMYFUNCTION("GOOGLETRANSLATE(B218,""auto"",""en"")"),"#VALUE!")</f>
        <v>#VALUE!</v>
      </c>
      <c r="C218" s="19" t="s">
        <v>1</v>
      </c>
      <c r="D218" s="15">
        <v>30.0</v>
      </c>
      <c r="E218" s="15">
        <v>1.4</v>
      </c>
      <c r="F218" s="15">
        <v>0.4</v>
      </c>
      <c r="G218" s="15">
        <v>6.9</v>
      </c>
      <c r="H218" s="3">
        <v>100.0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6" t="str">
        <f>IFERROR(__xludf.DUMMYFUNCTION("GOOGLETRANSLATE(B219,""auto"",""en"")"),"#VALUE!")</f>
        <v>#VALUE!</v>
      </c>
      <c r="C219" s="19" t="s">
        <v>1</v>
      </c>
      <c r="D219" s="15">
        <v>362.0</v>
      </c>
      <c r="E219" s="15">
        <v>7.0</v>
      </c>
      <c r="F219" s="15">
        <v>3.0</v>
      </c>
      <c r="G219" s="15">
        <v>76.0</v>
      </c>
      <c r="H219" s="3">
        <v>100.0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16" t="str">
        <f>IFERROR(__xludf.DUMMYFUNCTION("GOOGLETRANSLATE(B220,""auto"",""en"")"),"#VALUE!")</f>
        <v>#VALUE!</v>
      </c>
      <c r="C220" s="19" t="s">
        <v>1</v>
      </c>
      <c r="D220" s="15">
        <v>343.0</v>
      </c>
      <c r="E220" s="15">
        <v>4.0</v>
      </c>
      <c r="F220" s="15">
        <v>7.0</v>
      </c>
      <c r="G220" s="15">
        <v>73.0</v>
      </c>
      <c r="H220" s="3">
        <v>100.0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16" t="str">
        <f>IFERROR(__xludf.DUMMYFUNCTION("GOOGLETRANSLATE(B221,""auto"",""en"")"),"#VALUE!")</f>
        <v>#VALUE!</v>
      </c>
      <c r="C221" s="19" t="s">
        <v>1</v>
      </c>
      <c r="D221" s="15">
        <v>28.0</v>
      </c>
      <c r="E221" s="15">
        <v>1.3</v>
      </c>
      <c r="F221" s="15">
        <v>0.3</v>
      </c>
      <c r="G221" s="15">
        <v>7.7</v>
      </c>
      <c r="H221" s="3">
        <v>100.0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16" t="str">
        <f>IFERROR(__xludf.DUMMYFUNCTION("GOOGLETRANSLATE(B222,""auto"",""en"")"),"#VALUE!")</f>
        <v>#VALUE!</v>
      </c>
      <c r="C222" s="19" t="s">
        <v>1</v>
      </c>
      <c r="D222" s="15">
        <v>19.0</v>
      </c>
      <c r="E222" s="15">
        <v>0.8</v>
      </c>
      <c r="F222" s="15">
        <v>0.3</v>
      </c>
      <c r="G222" s="15">
        <v>3.5</v>
      </c>
      <c r="H222" s="3">
        <v>100.0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16" t="str">
        <f>IFERROR(__xludf.DUMMYFUNCTION("GOOGLETRANSLATE(B223,""auto"",""en"")"),"#VALUE!")</f>
        <v>#VALUE!</v>
      </c>
      <c r="C223" s="19" t="s">
        <v>1</v>
      </c>
      <c r="D223" s="15">
        <v>15.0</v>
      </c>
      <c r="E223" s="15">
        <v>0.7</v>
      </c>
      <c r="F223" s="15">
        <v>0.1</v>
      </c>
      <c r="G223" s="15">
        <v>3.0</v>
      </c>
      <c r="H223" s="3">
        <v>100.0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16" t="str">
        <f>IFERROR(__xludf.DUMMYFUNCTION("GOOGLETRANSLATE(B224,""auto"",""en"")"),"#VALUE!")</f>
        <v>#VALUE!</v>
      </c>
      <c r="C224" s="19" t="s">
        <v>1</v>
      </c>
      <c r="D224" s="15">
        <v>40.0</v>
      </c>
      <c r="E224" s="15">
        <v>1.4</v>
      </c>
      <c r="F224" s="15">
        <v>0.0</v>
      </c>
      <c r="G224" s="15">
        <v>9.1</v>
      </c>
      <c r="H224" s="3">
        <v>100.0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16" t="str">
        <f>IFERROR(__xludf.DUMMYFUNCTION("GOOGLETRANSLATE(B225,""auto"",""en"")"),"#VALUE!")</f>
        <v>#VALUE!</v>
      </c>
      <c r="C225" s="19" t="s">
        <v>1</v>
      </c>
      <c r="D225" s="15">
        <v>132.0</v>
      </c>
      <c r="E225" s="15">
        <v>1.0</v>
      </c>
      <c r="F225" s="15">
        <v>12.0</v>
      </c>
      <c r="G225" s="15">
        <v>5.0</v>
      </c>
      <c r="H225" s="3">
        <v>100.0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16" t="str">
        <f>IFERROR(__xludf.DUMMYFUNCTION("GOOGLETRANSLATE(B226,""auto"",""en"")"),"#VALUE!")</f>
        <v>#VALUE!</v>
      </c>
      <c r="C226" s="19" t="s">
        <v>1</v>
      </c>
      <c r="D226" s="15">
        <v>21.0</v>
      </c>
      <c r="E226" s="15">
        <v>0.0</v>
      </c>
      <c r="F226" s="15">
        <v>0.0</v>
      </c>
      <c r="G226" s="15">
        <v>0.0</v>
      </c>
      <c r="H226" s="3">
        <v>100.0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16" t="str">
        <f>IFERROR(__xludf.DUMMYFUNCTION("GOOGLETRANSLATE(B227,""auto"",""en"")"),"#VALUE!")</f>
        <v>#VALUE!</v>
      </c>
      <c r="C227" s="19" t="s">
        <v>1</v>
      </c>
      <c r="D227" s="15">
        <v>215.0</v>
      </c>
      <c r="E227" s="15">
        <v>17.0</v>
      </c>
      <c r="F227" s="15">
        <v>16.0</v>
      </c>
      <c r="G227" s="15">
        <v>1.0</v>
      </c>
      <c r="H227" s="3">
        <v>100.0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16" t="str">
        <f>IFERROR(__xludf.DUMMYFUNCTION("GOOGLETRANSLATE(B228,""auto"",""en"")"),"#VALUE!")</f>
        <v>#VALUE!</v>
      </c>
      <c r="C228" s="19" t="s">
        <v>1</v>
      </c>
      <c r="D228" s="15">
        <v>330.0</v>
      </c>
      <c r="E228" s="15">
        <v>13.0</v>
      </c>
      <c r="F228" s="15">
        <v>31.0</v>
      </c>
      <c r="G228" s="15">
        <v>0.7</v>
      </c>
      <c r="H228" s="3">
        <v>100.0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16" t="str">
        <f>IFERROR(__xludf.DUMMYFUNCTION("GOOGLETRANSLATE(B229,""auto"",""en"")"),"#VALUE!")</f>
        <v>#VALUE!</v>
      </c>
      <c r="C229" s="19" t="s">
        <v>1</v>
      </c>
      <c r="D229" s="15">
        <v>16.0</v>
      </c>
      <c r="E229" s="15">
        <v>1.5</v>
      </c>
      <c r="F229" s="15">
        <v>0.2</v>
      </c>
      <c r="G229" s="15">
        <v>3.0</v>
      </c>
      <c r="H229" s="3">
        <v>100.0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16" t="str">
        <f>IFERROR(__xludf.DUMMYFUNCTION("GOOGLETRANSLATE(B230,""auto"",""en"")"),"#VALUE!")</f>
        <v>#VALUE!</v>
      </c>
      <c r="C230" s="19" t="s">
        <v>1</v>
      </c>
      <c r="D230" s="15">
        <v>452.0</v>
      </c>
      <c r="E230" s="15">
        <v>41.5</v>
      </c>
      <c r="F230" s="15">
        <v>32.0</v>
      </c>
      <c r="G230" s="15">
        <v>0.1</v>
      </c>
      <c r="H230" s="3">
        <v>100.0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16" t="str">
        <f>IFERROR(__xludf.DUMMYFUNCTION("GOOGLETRANSLATE(B231,""auto"",""en"")"),"#VALUE!")</f>
        <v>#VALUE!</v>
      </c>
      <c r="C231" s="19" t="s">
        <v>1</v>
      </c>
      <c r="D231" s="15">
        <v>107.0</v>
      </c>
      <c r="E231" s="15">
        <v>2.8</v>
      </c>
      <c r="F231" s="15">
        <v>9.0</v>
      </c>
      <c r="G231" s="15">
        <v>4.0</v>
      </c>
      <c r="H231" s="3">
        <v>100.0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16" t="str">
        <f>IFERROR(__xludf.DUMMYFUNCTION("GOOGLETRANSLATE(B232,""auto"",""en"")"),"#VALUE!")</f>
        <v>#VALUE!</v>
      </c>
      <c r="C232" s="19" t="s">
        <v>1</v>
      </c>
      <c r="D232" s="15">
        <v>346.0</v>
      </c>
      <c r="E232" s="15">
        <v>11.5</v>
      </c>
      <c r="F232" s="15">
        <v>1.4</v>
      </c>
      <c r="G232" s="15">
        <v>71.3</v>
      </c>
      <c r="H232" s="3">
        <v>100.0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16" t="str">
        <f>IFERROR(__xludf.DUMMYFUNCTION("GOOGLETRANSLATE(B233,""auto"",""en"")"),"#VALUE!")</f>
        <v>#VALUE!</v>
      </c>
      <c r="C233" s="19" t="s">
        <v>1</v>
      </c>
      <c r="D233" s="15">
        <v>287.0</v>
      </c>
      <c r="E233" s="15">
        <v>2.2</v>
      </c>
      <c r="F233" s="15">
        <v>30.0</v>
      </c>
      <c r="G233" s="15">
        <v>3.1</v>
      </c>
      <c r="H233" s="3">
        <v>100.0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16" t="str">
        <f>IFERROR(__xludf.DUMMYFUNCTION("GOOGLETRANSLATE(B234,""auto"",""en"")"),"#VALUE!")</f>
        <v>#VALUE!</v>
      </c>
      <c r="C234" s="19" t="s">
        <v>1</v>
      </c>
      <c r="D234" s="15">
        <v>23.0</v>
      </c>
      <c r="E234" s="15">
        <v>2.2</v>
      </c>
      <c r="F234" s="15">
        <v>0.2</v>
      </c>
      <c r="G234" s="15">
        <v>3.3</v>
      </c>
      <c r="H234" s="3">
        <v>100.0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16" t="str">
        <f>IFERROR(__xludf.DUMMYFUNCTION("GOOGLETRANSLATE(B235,""auto"",""en"")"),"#VALUE!")</f>
        <v>#VALUE!</v>
      </c>
      <c r="C235" s="19" t="s">
        <v>1</v>
      </c>
      <c r="D235" s="15">
        <v>88.0</v>
      </c>
      <c r="E235" s="15">
        <v>2.0</v>
      </c>
      <c r="F235" s="15">
        <v>0.2</v>
      </c>
      <c r="G235" s="15">
        <v>19.0</v>
      </c>
      <c r="H235" s="3">
        <v>100.0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16" t="str">
        <f>IFERROR(__xludf.DUMMYFUNCTION("GOOGLETRANSLATE(B236,""auto"",""en"")"),"#VALUE!")</f>
        <v>#VALUE!</v>
      </c>
      <c r="C236" s="19" t="s">
        <v>1</v>
      </c>
      <c r="D236" s="15">
        <v>31.0</v>
      </c>
      <c r="E236" s="15">
        <v>0.8</v>
      </c>
      <c r="F236" s="15">
        <v>0.3</v>
      </c>
      <c r="G236" s="15">
        <v>6.6</v>
      </c>
      <c r="H236" s="3">
        <v>100.0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16" t="str">
        <f>IFERROR(__xludf.DUMMYFUNCTION("GOOGLETRANSLATE(B237,""auto"",""en"")"),"#VALUE!")</f>
        <v>#VALUE!</v>
      </c>
      <c r="C237" s="19" t="s">
        <v>1</v>
      </c>
      <c r="D237" s="15">
        <v>361.0</v>
      </c>
      <c r="E237" s="15">
        <v>6.2</v>
      </c>
      <c r="F237" s="15">
        <v>3.6</v>
      </c>
      <c r="G237" s="15">
        <v>76.1</v>
      </c>
      <c r="H237" s="3">
        <v>100.0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16" t="str">
        <f>IFERROR(__xludf.DUMMYFUNCTION("GOOGLETRANSLATE(B238,""auto"",""en"")"),"#VALUE!")</f>
        <v>#VALUE!</v>
      </c>
      <c r="C238" s="19" t="s">
        <v>1</v>
      </c>
      <c r="D238" s="15">
        <v>387.0</v>
      </c>
      <c r="E238" s="15">
        <v>0.0</v>
      </c>
      <c r="F238" s="15">
        <v>0.0</v>
      </c>
      <c r="G238" s="15">
        <v>97.0</v>
      </c>
      <c r="H238" s="3">
        <v>100.0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16" t="str">
        <f>IFERROR(__xludf.DUMMYFUNCTION("GOOGLETRANSLATE(B239,""auto"",""en"")"),"#VALUE!")</f>
        <v>#VALUE!</v>
      </c>
      <c r="C239" s="19" t="s">
        <v>1</v>
      </c>
      <c r="D239" s="15">
        <v>50.0</v>
      </c>
      <c r="E239" s="15">
        <v>0.92</v>
      </c>
      <c r="F239" s="15">
        <v>0.22</v>
      </c>
      <c r="G239" s="15">
        <v>11.04</v>
      </c>
      <c r="H239" s="3">
        <v>100.0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16" t="str">
        <f>IFERROR(__xludf.DUMMYFUNCTION("GOOGLETRANSLATE(B240,""auto"",""en"")"),"#VALUE!")</f>
        <v>#VALUE!</v>
      </c>
      <c r="C240" s="19" t="s">
        <v>1</v>
      </c>
      <c r="D240" s="15">
        <v>286.0</v>
      </c>
      <c r="E240" s="15">
        <v>24.0</v>
      </c>
      <c r="F240" s="15">
        <v>20.3</v>
      </c>
      <c r="G240" s="15">
        <v>0.0</v>
      </c>
      <c r="H240" s="3">
        <v>100.0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16" t="str">
        <f>IFERROR(__xludf.DUMMYFUNCTION("GOOGLETRANSLATE(B241,""auto"",""en"")"),"#VALUE!")</f>
        <v>#VALUE!</v>
      </c>
      <c r="C241" s="19" t="s">
        <v>1</v>
      </c>
      <c r="D241" s="15">
        <v>621.0</v>
      </c>
      <c r="E241" s="15">
        <v>27.0</v>
      </c>
      <c r="F241" s="15">
        <v>54.0</v>
      </c>
      <c r="G241" s="15">
        <v>5.1</v>
      </c>
      <c r="H241" s="3">
        <v>100.0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16" t="str">
        <f>IFERROR(__xludf.DUMMYFUNCTION("GOOGLETRANSLATE(B242,""auto"",""en"")"),"#VALUE!")</f>
        <v>#VALUE!</v>
      </c>
      <c r="C242" s="19" t="s">
        <v>1</v>
      </c>
      <c r="D242" s="15">
        <v>613.0</v>
      </c>
      <c r="E242" s="15">
        <v>20.41</v>
      </c>
      <c r="F242" s="15">
        <v>53.44</v>
      </c>
      <c r="G242" s="15">
        <v>7.0</v>
      </c>
      <c r="H242" s="3">
        <v>100.0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16" t="str">
        <f>IFERROR(__xludf.DUMMYFUNCTION("GOOGLETRANSLATE(B243,""auto"",""en"")"),"#VALUE!")</f>
        <v>#VALUE!</v>
      </c>
      <c r="C243" s="19" t="s">
        <v>1</v>
      </c>
      <c r="D243" s="15">
        <v>395.0</v>
      </c>
      <c r="E243" s="15">
        <v>0.0</v>
      </c>
      <c r="F243" s="15">
        <v>0.0</v>
      </c>
      <c r="G243" s="15">
        <v>93.63</v>
      </c>
      <c r="H243" s="3">
        <v>100.0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16" t="str">
        <f>IFERROR(__xludf.DUMMYFUNCTION("GOOGLETRANSLATE(B244,""auto"",""en"")"),"#VALUE!")</f>
        <v>#VALUE!</v>
      </c>
      <c r="C244" s="19" t="s">
        <v>1</v>
      </c>
      <c r="D244" s="15">
        <v>5.0</v>
      </c>
      <c r="E244" s="15">
        <v>0.3</v>
      </c>
      <c r="F244" s="15">
        <v>0.1</v>
      </c>
      <c r="G244" s="15">
        <v>0.7</v>
      </c>
      <c r="H244" s="3">
        <v>100.0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16" t="str">
        <f>IFERROR(__xludf.DUMMYFUNCTION("GOOGLETRANSLATE(B245,""auto"",""en"")"),"#VALUE!")</f>
        <v>#VALUE!</v>
      </c>
      <c r="C245" s="19" t="s">
        <v>1</v>
      </c>
      <c r="D245" s="15">
        <v>61.0</v>
      </c>
      <c r="E245" s="15">
        <v>2.4</v>
      </c>
      <c r="F245" s="15">
        <v>0.4</v>
      </c>
      <c r="G245" s="15">
        <v>12.4</v>
      </c>
      <c r="H245" s="3">
        <v>100.0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16" t="str">
        <f>IFERROR(__xludf.DUMMYFUNCTION("GOOGLETRANSLATE(B246,""auto"",""en"")"),"#VALUE!")</f>
        <v>#VALUE!</v>
      </c>
      <c r="C246" s="19" t="s">
        <v>1</v>
      </c>
      <c r="D246" s="15">
        <v>22.0</v>
      </c>
      <c r="E246" s="15">
        <v>3.15</v>
      </c>
      <c r="F246" s="15">
        <v>0.6</v>
      </c>
      <c r="G246" s="15">
        <v>0.3</v>
      </c>
      <c r="H246" s="3">
        <v>100.0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16" t="str">
        <f>IFERROR(__xludf.DUMMYFUNCTION("GOOGLETRANSLATE(B247,""auto"",""en"")"),"#VALUE!")</f>
        <v>#VALUE!</v>
      </c>
      <c r="C247" s="19" t="s">
        <v>1</v>
      </c>
      <c r="D247" s="15">
        <v>322.0</v>
      </c>
      <c r="E247" s="15">
        <v>22.0</v>
      </c>
      <c r="F247" s="15">
        <v>26.0</v>
      </c>
      <c r="G247" s="15">
        <v>2.0</v>
      </c>
      <c r="H247" s="3">
        <v>100.0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16" t="str">
        <f>IFERROR(__xludf.DUMMYFUNCTION("GOOGLETRANSLATE(B248,""auto"",""en"")"),"#VALUE!")</f>
        <v>#VALUE!</v>
      </c>
      <c r="C248" s="19" t="s">
        <v>1</v>
      </c>
      <c r="D248" s="15">
        <v>146.0</v>
      </c>
      <c r="E248" s="15">
        <v>7.69</v>
      </c>
      <c r="F248" s="15">
        <v>1.75</v>
      </c>
      <c r="G248" s="15">
        <v>22.82</v>
      </c>
      <c r="H248" s="3">
        <v>100.0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16" t="str">
        <f>IFERROR(__xludf.DUMMYFUNCTION("GOOGLETRANSLATE(B249,""auto"",""en"")"),"#VALUE!")</f>
        <v>#VALUE!</v>
      </c>
      <c r="C249" s="19" t="s">
        <v>1</v>
      </c>
      <c r="D249" s="15">
        <v>26.0</v>
      </c>
      <c r="E249" s="15">
        <v>1.3</v>
      </c>
      <c r="F249" s="15">
        <v>0.0</v>
      </c>
      <c r="G249" s="15">
        <v>5.3</v>
      </c>
      <c r="H249" s="3">
        <v>100.0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16" t="str">
        <f>IFERROR(__xludf.DUMMYFUNCTION("GOOGLETRANSLATE(B250,""auto"",""en"")"),"#VALUE!")</f>
        <v>#VALUE!</v>
      </c>
      <c r="C250" s="19" t="s">
        <v>1</v>
      </c>
      <c r="D250" s="15">
        <v>21.0</v>
      </c>
      <c r="E250" s="15">
        <v>2.4</v>
      </c>
      <c r="F250" s="15">
        <v>0.3</v>
      </c>
      <c r="G250" s="15">
        <v>2.3</v>
      </c>
      <c r="H250" s="3">
        <v>100.0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16" t="str">
        <f>IFERROR(__xludf.DUMMYFUNCTION("GOOGLETRANSLATE(B251,""auto"",""en"")"),"#VALUE!")</f>
        <v>#VALUE!</v>
      </c>
      <c r="C251" s="19" t="s">
        <v>1</v>
      </c>
      <c r="D251" s="15">
        <v>23.0</v>
      </c>
      <c r="E251" s="15">
        <v>1.1</v>
      </c>
      <c r="F251" s="15">
        <v>0.0</v>
      </c>
      <c r="G251" s="15">
        <v>3.5</v>
      </c>
      <c r="H251" s="3">
        <v>100.0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16" t="str">
        <f>IFERROR(__xludf.DUMMYFUNCTION("GOOGLETRANSLATE(B252,""auto"",""en"")"),"#VALUE!")</f>
        <v>#VALUE!</v>
      </c>
      <c r="C252" s="19" t="s">
        <v>1</v>
      </c>
      <c r="D252" s="15">
        <v>248.0</v>
      </c>
      <c r="E252" s="15">
        <v>3.92</v>
      </c>
      <c r="F252" s="15">
        <v>2.23</v>
      </c>
      <c r="G252" s="15">
        <v>27.55</v>
      </c>
      <c r="H252" s="3">
        <v>100.0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16" t="str">
        <f>IFERROR(__xludf.DUMMYFUNCTION("GOOGLETRANSLATE(B253,""auto"",""en"")"),"#VALUE!")</f>
        <v>#VALUE!</v>
      </c>
      <c r="C253" s="19" t="s">
        <v>1</v>
      </c>
      <c r="D253" s="15">
        <v>300.0</v>
      </c>
      <c r="E253" s="15">
        <v>3.2</v>
      </c>
      <c r="F253" s="15">
        <v>0.0</v>
      </c>
      <c r="G253" s="15">
        <v>75.9</v>
      </c>
      <c r="H253" s="3">
        <v>100.0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16" t="str">
        <f>IFERROR(__xludf.DUMMYFUNCTION("GOOGLETRANSLATE(B254,""auto"",""en"")"),"#VALUE!")</f>
        <v>#VALUE!</v>
      </c>
      <c r="C254" s="19" t="s">
        <v>1</v>
      </c>
      <c r="D254" s="15">
        <v>104.0</v>
      </c>
      <c r="E254" s="15">
        <v>5.86</v>
      </c>
      <c r="F254" s="15">
        <v>0.31</v>
      </c>
      <c r="G254" s="15">
        <v>16.55</v>
      </c>
      <c r="H254" s="3">
        <v>100.0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16" t="str">
        <f>IFERROR(__xludf.DUMMYFUNCTION("GOOGLETRANSLATE(B255,""auto"",""en"")"),"#VALUE!")</f>
        <v>#VALUE!</v>
      </c>
      <c r="C255" s="19" t="s">
        <v>1</v>
      </c>
      <c r="D255" s="15">
        <v>12.0</v>
      </c>
      <c r="E255" s="15">
        <v>1.3</v>
      </c>
      <c r="F255" s="15">
        <v>0.2</v>
      </c>
      <c r="G255" s="15">
        <v>3.2</v>
      </c>
      <c r="H255" s="3">
        <v>100.0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16" t="str">
        <f>IFERROR(__xludf.DUMMYFUNCTION("GOOGLETRANSLATE(B256,""auto"",""en"")"),"#VALUE!")</f>
        <v>#VALUE!</v>
      </c>
      <c r="C256" s="19" t="s">
        <v>1</v>
      </c>
      <c r="D256" s="15">
        <v>581.0</v>
      </c>
      <c r="E256" s="15">
        <v>36.0</v>
      </c>
      <c r="F256" s="15">
        <v>45.8</v>
      </c>
      <c r="G256" s="15">
        <v>2.0</v>
      </c>
      <c r="H256" s="3">
        <v>100.0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16" t="str">
        <f>IFERROR(__xludf.DUMMYFUNCTION("GOOGLETRANSLATE(B257,""auto"",""en"")"),"#VALUE!")</f>
        <v>#VALUE!</v>
      </c>
      <c r="C257" s="19" t="s">
        <v>1</v>
      </c>
      <c r="D257" s="15">
        <v>331.0</v>
      </c>
      <c r="E257" s="15">
        <v>49.0</v>
      </c>
      <c r="F257" s="15">
        <v>5.0</v>
      </c>
      <c r="G257" s="15">
        <v>19.0</v>
      </c>
      <c r="H257" s="3">
        <v>100.0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16" t="str">
        <f>IFERROR(__xludf.DUMMYFUNCTION("GOOGLETRANSLATE(B258,""auto"",""en"")"),"#VALUE!")</f>
        <v>#VALUE!</v>
      </c>
      <c r="C258" s="19" t="s">
        <v>1</v>
      </c>
      <c r="D258" s="15">
        <v>157.0</v>
      </c>
      <c r="E258" s="15">
        <v>7.1</v>
      </c>
      <c r="F258" s="15">
        <v>1.4</v>
      </c>
      <c r="G258" s="15">
        <v>26.0</v>
      </c>
      <c r="H258" s="3">
        <v>100.0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16" t="str">
        <f>IFERROR(__xludf.DUMMYFUNCTION("GOOGLETRANSLATE(B259,""auto"",""en"")"),"#VALUE!")</f>
        <v>#VALUE!</v>
      </c>
      <c r="C259" s="19" t="s">
        <v>1</v>
      </c>
      <c r="D259" s="15">
        <v>117.0</v>
      </c>
      <c r="E259" s="15">
        <v>17.6</v>
      </c>
      <c r="F259" s="15">
        <v>3.0</v>
      </c>
      <c r="G259" s="15">
        <v>0.0</v>
      </c>
      <c r="H259" s="3">
        <v>100.0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16" t="str">
        <f>IFERROR(__xludf.DUMMYFUNCTION("GOOGLETRANSLATE(B260,""auto"",""en"")"),"#VALUE!")</f>
        <v>#VALUE!</v>
      </c>
      <c r="C260" s="19" t="s">
        <v>1</v>
      </c>
      <c r="D260" s="15">
        <v>31.0</v>
      </c>
      <c r="E260" s="15">
        <v>2.0</v>
      </c>
      <c r="F260" s="15">
        <v>0.5</v>
      </c>
      <c r="G260" s="15">
        <v>2.6</v>
      </c>
      <c r="H260" s="3">
        <v>100.0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16" t="str">
        <f>IFERROR(__xludf.DUMMYFUNCTION("GOOGLETRANSLATE(B261,""auto"",""en"")"),"#VALUE!")</f>
        <v>#VALUE!</v>
      </c>
      <c r="C261" s="19" t="s">
        <v>1</v>
      </c>
      <c r="D261" s="15">
        <v>179.0</v>
      </c>
      <c r="E261" s="15">
        <v>7.0</v>
      </c>
      <c r="F261" s="15">
        <v>6.5</v>
      </c>
      <c r="G261" s="15">
        <v>19.0</v>
      </c>
      <c r="H261" s="3">
        <v>100.0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16" t="str">
        <f>IFERROR(__xludf.DUMMYFUNCTION("GOOGLETRANSLATE(B262,""auto"",""en"")"),"#VALUE!")</f>
        <v>#VALUE!</v>
      </c>
      <c r="C262" s="19" t="s">
        <v>1</v>
      </c>
      <c r="D262" s="15">
        <v>41.0</v>
      </c>
      <c r="E262" s="15">
        <v>4.4</v>
      </c>
      <c r="F262" s="15">
        <v>0.4</v>
      </c>
      <c r="G262" s="15">
        <v>9.0</v>
      </c>
      <c r="H262" s="3">
        <v>100.0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16" t="str">
        <f>IFERROR(__xludf.DUMMYFUNCTION("GOOGLETRANSLATE(B263,""auto"",""en"")"),"#VALUE!")</f>
        <v>#VALUE!</v>
      </c>
      <c r="C263" s="19" t="s">
        <v>1</v>
      </c>
      <c r="D263" s="15">
        <v>178.0</v>
      </c>
      <c r="E263" s="15">
        <v>29.0</v>
      </c>
      <c r="F263" s="15">
        <v>7.0</v>
      </c>
      <c r="G263" s="15">
        <v>0.6</v>
      </c>
      <c r="H263" s="3">
        <v>100.0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16" t="str">
        <f>IFERROR(__xludf.DUMMYFUNCTION("GOOGLETRANSLATE(B264,""auto"",""en"")"),"#VALUE!")</f>
        <v>#VALUE!</v>
      </c>
      <c r="C264" s="19" t="s">
        <v>1</v>
      </c>
      <c r="D264" s="15">
        <v>809.0</v>
      </c>
      <c r="E264" s="15">
        <v>0.0</v>
      </c>
      <c r="F264" s="15">
        <v>91.6</v>
      </c>
      <c r="G264" s="15">
        <v>0.0</v>
      </c>
      <c r="H264" s="3">
        <v>100.0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16" t="str">
        <f>IFERROR(__xludf.DUMMYFUNCTION("GOOGLETRANSLATE(B265,""auto"",""en"")"),"#VALUE!")</f>
        <v>#VALUE!</v>
      </c>
      <c r="C265" s="19" t="s">
        <v>1</v>
      </c>
      <c r="D265" s="15">
        <v>255.0</v>
      </c>
      <c r="E265" s="15">
        <v>8.0</v>
      </c>
      <c r="F265" s="15">
        <v>1.9</v>
      </c>
      <c r="G265" s="15">
        <v>51.3</v>
      </c>
      <c r="H265" s="3">
        <v>100.0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16" t="str">
        <f>IFERROR(__xludf.DUMMYFUNCTION("GOOGLETRANSLATE(B266,""auto"",""en"")"),"#VALUE!")</f>
        <v>#VALUE!</v>
      </c>
      <c r="C266" s="19" t="s">
        <v>1</v>
      </c>
      <c r="D266" s="15">
        <v>185.0</v>
      </c>
      <c r="E266" s="15">
        <v>23.7</v>
      </c>
      <c r="F266" s="15">
        <v>10.0</v>
      </c>
      <c r="G266" s="15">
        <v>0.0</v>
      </c>
      <c r="H266" s="3">
        <v>100.0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16" t="str">
        <f>IFERROR(__xludf.DUMMYFUNCTION("GOOGLETRANSLATE(B267,""auto"",""en"")"),"#VALUE!")</f>
        <v>#VALUE!</v>
      </c>
      <c r="C267" s="19" t="s">
        <v>1</v>
      </c>
      <c r="D267" s="15">
        <v>671.0</v>
      </c>
      <c r="E267" s="15">
        <v>0.8</v>
      </c>
      <c r="F267" s="15">
        <v>75.0</v>
      </c>
      <c r="G267" s="15">
        <v>3.0</v>
      </c>
      <c r="H267" s="3">
        <v>100.0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16" t="str">
        <f>IFERROR(__xludf.DUMMYFUNCTION("GOOGLETRANSLATE(B268,""auto"",""en"")"),"#VALUE!")</f>
        <v>#VALUE!</v>
      </c>
      <c r="C268" s="19" t="s">
        <v>1</v>
      </c>
      <c r="D268" s="15">
        <v>16.0</v>
      </c>
      <c r="E268" s="15">
        <v>1.2</v>
      </c>
      <c r="F268" s="15">
        <v>0.3</v>
      </c>
      <c r="G268" s="15">
        <v>1.2</v>
      </c>
      <c r="H268" s="3">
        <v>100.0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16" t="str">
        <f>IFERROR(__xludf.DUMMYFUNCTION("GOOGLETRANSLATE(B269,""auto"",""en"")"),"#VALUE!")</f>
        <v>#VALUE!</v>
      </c>
      <c r="C269" s="19" t="s">
        <v>1</v>
      </c>
      <c r="D269" s="15">
        <v>364.0</v>
      </c>
      <c r="E269" s="15">
        <v>9.1</v>
      </c>
      <c r="F269" s="15">
        <v>9.1</v>
      </c>
      <c r="G269" s="15">
        <v>40.9</v>
      </c>
      <c r="H269" s="3">
        <v>100.0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16" t="str">
        <f>IFERROR(__xludf.DUMMYFUNCTION("GOOGLETRANSLATE(B270,""auto"",""en"")"),"#VALUE!")</f>
        <v>#VALUE!</v>
      </c>
      <c r="C270" s="19" t="s">
        <v>1</v>
      </c>
      <c r="D270" s="15">
        <v>285.0</v>
      </c>
      <c r="E270" s="15">
        <v>12.0</v>
      </c>
      <c r="F270" s="15">
        <v>10.0</v>
      </c>
      <c r="G270" s="15">
        <v>22.0</v>
      </c>
      <c r="H270" s="3">
        <v>100.0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16" t="str">
        <f>IFERROR(__xludf.DUMMYFUNCTION("GOOGLETRANSLATE(B271,""auto"",""en"")"),"#VALUE!")</f>
        <v>#VALUE!</v>
      </c>
      <c r="C271" s="19" t="s">
        <v>1</v>
      </c>
      <c r="D271" s="15">
        <v>35.0</v>
      </c>
      <c r="E271" s="15">
        <v>2.45</v>
      </c>
      <c r="F271" s="15">
        <v>0.28</v>
      </c>
      <c r="G271" s="15">
        <v>4.48</v>
      </c>
      <c r="H271" s="3">
        <v>100.0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6" t="str">
        <f>IFERROR(__xludf.DUMMYFUNCTION("GOOGLETRANSLATE(B272,""auto"",""en"")"),"#VALUE!")</f>
        <v>#VALUE!</v>
      </c>
      <c r="C272" s="19" t="s">
        <v>1</v>
      </c>
      <c r="D272" s="15">
        <v>29.0</v>
      </c>
      <c r="E272" s="15">
        <v>2.5</v>
      </c>
      <c r="F272" s="15">
        <v>0.36</v>
      </c>
      <c r="G272" s="15">
        <v>3.04</v>
      </c>
      <c r="H272" s="3">
        <v>100.0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16" t="str">
        <f>IFERROR(__xludf.DUMMYFUNCTION("GOOGLETRANSLATE(B273,""auto"",""en"")"),"#VALUE!")</f>
        <v>#VALUE!</v>
      </c>
      <c r="C273" s="19" t="s">
        <v>1</v>
      </c>
      <c r="D273" s="15">
        <v>878.0</v>
      </c>
      <c r="E273" s="15">
        <v>0.1</v>
      </c>
      <c r="F273" s="15">
        <v>99.2</v>
      </c>
      <c r="G273" s="15">
        <v>0.2</v>
      </c>
      <c r="H273" s="3">
        <v>100.0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16" t="str">
        <f>IFERROR(__xludf.DUMMYFUNCTION("GOOGLETRANSLATE(B274,""auto"",""en"")"),"#VALUE!")</f>
        <v>#VALUE!</v>
      </c>
      <c r="C274" s="19" t="s">
        <v>1</v>
      </c>
      <c r="D274" s="15">
        <v>45.0</v>
      </c>
      <c r="E274" s="15">
        <v>2.0</v>
      </c>
      <c r="F274" s="15">
        <v>0.2</v>
      </c>
      <c r="G274" s="15">
        <v>7.0</v>
      </c>
      <c r="H274" s="3">
        <v>100.0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16" t="str">
        <f>IFERROR(__xludf.DUMMYFUNCTION("GOOGLETRANSLATE(B275,""auto"",""en"")"),"#VALUE!")</f>
        <v>#VALUE!</v>
      </c>
      <c r="C275" s="19" t="s">
        <v>1</v>
      </c>
      <c r="D275" s="15">
        <v>79.0</v>
      </c>
      <c r="E275" s="15">
        <v>1.8</v>
      </c>
      <c r="F275" s="15">
        <v>18.0</v>
      </c>
      <c r="G275" s="15">
        <v>0.8</v>
      </c>
      <c r="H275" s="3">
        <v>100.0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16" t="str">
        <f>IFERROR(__xludf.DUMMYFUNCTION("GOOGLETRANSLATE(B276,""auto"",""en"")"),"#VALUE!")</f>
        <v>#VALUE!</v>
      </c>
      <c r="C276" s="19" t="s">
        <v>1</v>
      </c>
      <c r="D276" s="15">
        <v>61.0</v>
      </c>
      <c r="E276" s="15">
        <v>3.7</v>
      </c>
      <c r="F276" s="15">
        <v>3.0</v>
      </c>
      <c r="G276" s="15">
        <v>4.7</v>
      </c>
      <c r="H276" s="3">
        <v>100.0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16" t="s">
        <v>206</v>
      </c>
      <c r="C277" s="19" t="s">
        <v>1</v>
      </c>
      <c r="D277" s="15">
        <v>594.0</v>
      </c>
      <c r="E277" s="15">
        <v>17.0</v>
      </c>
      <c r="F277" s="15">
        <v>54.0</v>
      </c>
      <c r="G277" s="15">
        <v>21.0</v>
      </c>
      <c r="H277" s="3">
        <v>100.0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16" t="str">
        <f>IFERROR(__xludf.DUMMYFUNCTION("GOOGLETRANSLATE(B278,""auto"",""en"")"),"#VALUE!")</f>
        <v>#VALUE!</v>
      </c>
      <c r="C278" s="19" t="s">
        <v>1</v>
      </c>
      <c r="D278" s="15">
        <v>263.0</v>
      </c>
      <c r="E278" s="15">
        <v>0.0</v>
      </c>
      <c r="F278" s="15">
        <v>0.0</v>
      </c>
      <c r="G278" s="15">
        <v>66.0</v>
      </c>
      <c r="H278" s="3">
        <v>100.0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16" t="str">
        <f>IFERROR(__xludf.DUMMYFUNCTION("GOOGLETRANSLATE(B279,""auto"",""en"")"),"#VALUE!")</f>
        <v>#VALUE!</v>
      </c>
      <c r="C279" s="19" t="s">
        <v>1</v>
      </c>
      <c r="D279" s="15">
        <v>250.0</v>
      </c>
      <c r="E279" s="15">
        <v>12.0</v>
      </c>
      <c r="F279" s="15">
        <v>18.0</v>
      </c>
      <c r="G279" s="15">
        <v>13.0</v>
      </c>
      <c r="H279" s="3">
        <v>100.0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16" t="str">
        <f>IFERROR(__xludf.DUMMYFUNCTION("GOOGLETRANSLATE(B280,""auto"",""en"")"),"#VALUE!")</f>
        <v>#VALUE!</v>
      </c>
      <c r="C280" s="19" t="s">
        <v>1</v>
      </c>
      <c r="D280" s="15">
        <v>282.0</v>
      </c>
      <c r="E280" s="15">
        <v>16.0</v>
      </c>
      <c r="F280" s="15">
        <v>14.0</v>
      </c>
      <c r="G280" s="15">
        <v>48.0</v>
      </c>
      <c r="H280" s="3">
        <v>100.0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16" t="str">
        <f>IFERROR(__xludf.DUMMYFUNCTION("GOOGLETRANSLATE(B281,""auto"",""en"")"),"#VALUE!")</f>
        <v>#VALUE!</v>
      </c>
      <c r="C281" s="19" t="s">
        <v>1</v>
      </c>
      <c r="D281" s="15">
        <v>35.0</v>
      </c>
      <c r="E281" s="15">
        <v>2.6</v>
      </c>
      <c r="F281" s="15">
        <v>0.7</v>
      </c>
      <c r="G281" s="15">
        <v>6.4</v>
      </c>
      <c r="H281" s="3">
        <v>100.0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16" t="str">
        <f>IFERROR(__xludf.DUMMYFUNCTION("GOOGLETRANSLATE(B282,""auto"",""en"")"),"#VALUE!")</f>
        <v>#VALUE!</v>
      </c>
      <c r="C282" s="19" t="s">
        <v>1</v>
      </c>
      <c r="D282" s="15">
        <v>406.0</v>
      </c>
      <c r="E282" s="15">
        <v>23.7</v>
      </c>
      <c r="F282" s="15">
        <v>35.0</v>
      </c>
      <c r="G282" s="15">
        <v>0.1</v>
      </c>
      <c r="H282" s="3">
        <v>100.0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16" t="str">
        <f>IFERROR(__xludf.DUMMYFUNCTION("GOOGLETRANSLATE(B283,""auto"",""en"")"),"#VALUE!")</f>
        <v>#VALUE!</v>
      </c>
      <c r="C283" s="19" t="s">
        <v>1</v>
      </c>
      <c r="D283" s="15">
        <v>21.0</v>
      </c>
      <c r="E283" s="15">
        <v>0.7</v>
      </c>
      <c r="F283" s="15">
        <v>0.2</v>
      </c>
      <c r="G283" s="15">
        <v>3.4</v>
      </c>
      <c r="H283" s="3">
        <v>100.0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16" t="str">
        <f>IFERROR(__xludf.DUMMYFUNCTION("GOOGLETRANSLATE(B284,""auto"",""en"")"),"#VALUE!")</f>
        <v>#VALUE!</v>
      </c>
      <c r="C284" s="19" t="s">
        <v>1</v>
      </c>
      <c r="D284" s="15">
        <v>44.0</v>
      </c>
      <c r="E284" s="15">
        <v>2.24</v>
      </c>
      <c r="F284" s="15">
        <v>0.33</v>
      </c>
      <c r="G284" s="15">
        <v>6.82</v>
      </c>
      <c r="H284" s="3">
        <v>100.0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16" t="str">
        <f>IFERROR(__xludf.DUMMYFUNCTION("GOOGLETRANSLATE(B285,""auto"",""en"")"),"#VALUE!")</f>
        <v>#VALUE!</v>
      </c>
      <c r="C285" s="19" t="s">
        <v>1</v>
      </c>
      <c r="D285" s="15">
        <v>25.0</v>
      </c>
      <c r="E285" s="15">
        <v>1.0</v>
      </c>
      <c r="F285" s="15">
        <v>0.2</v>
      </c>
      <c r="G285" s="15">
        <v>5.7</v>
      </c>
      <c r="H285" s="3">
        <v>100.0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16" t="str">
        <f>IFERROR(__xludf.DUMMYFUNCTION("GOOGLETRANSLATE(B286,""auto"",""en"")"),"#VALUE!")</f>
        <v>#VALUE!</v>
      </c>
      <c r="C286" s="19" t="s">
        <v>1</v>
      </c>
      <c r="D286" s="15">
        <v>28.0</v>
      </c>
      <c r="E286" s="15">
        <v>2.79</v>
      </c>
      <c r="F286" s="15">
        <v>0.24</v>
      </c>
      <c r="G286" s="15">
        <v>3.0</v>
      </c>
      <c r="H286" s="3">
        <v>100.0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16" t="str">
        <f>IFERROR(__xludf.DUMMYFUNCTION("GOOGLETRANSLATE(B287,""auto"",""en"")"),"#VALUE!")</f>
        <v>#VALUE!</v>
      </c>
      <c r="C287" s="19" t="s">
        <v>1</v>
      </c>
      <c r="D287" s="15">
        <v>256.0</v>
      </c>
      <c r="E287" s="15">
        <v>4.3</v>
      </c>
      <c r="F287" s="15">
        <v>19.0</v>
      </c>
      <c r="G287" s="15">
        <v>17.0</v>
      </c>
      <c r="H287" s="3">
        <v>100.0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16" t="str">
        <f>IFERROR(__xludf.DUMMYFUNCTION("GOOGLETRANSLATE(B288,""auto"",""en"")"),"#VALUE!")</f>
        <v>#VALUE!</v>
      </c>
      <c r="C288" s="19" t="s">
        <v>12</v>
      </c>
      <c r="D288" s="15">
        <v>61.0</v>
      </c>
      <c r="E288" s="15">
        <v>0.5</v>
      </c>
      <c r="F288" s="15">
        <v>3.6</v>
      </c>
      <c r="G288" s="15">
        <v>6.8</v>
      </c>
      <c r="H288" s="3">
        <v>100.0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2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2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2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2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2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2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2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2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2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2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2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2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2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2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2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2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2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2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2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2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2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2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2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2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2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2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2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2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2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2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2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2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2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2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2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2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2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2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2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2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2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2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2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2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2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2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2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2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2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2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2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2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2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2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2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2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2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2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2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2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2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2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2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2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2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2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2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2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2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2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2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2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2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2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2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2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2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2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2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2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2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2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2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2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2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2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2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2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2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2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2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2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2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2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2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2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2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2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2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2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2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2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2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2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2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2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2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2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2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2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2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2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2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2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2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2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2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2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2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2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2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2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2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2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2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2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2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2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2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20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20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20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20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20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20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20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20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20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20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20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20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20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20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20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20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20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20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20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20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20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20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20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20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20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20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20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20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20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20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20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20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20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20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20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20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20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20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20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20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20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20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20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20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20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20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20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20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20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20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20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20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20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20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20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20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20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20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20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20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20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20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20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20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20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20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20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20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20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20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20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20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20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20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20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20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20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20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20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20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20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20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20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20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20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20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20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20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20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20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20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20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20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20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20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20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20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20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20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20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20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20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20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20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2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20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20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20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20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20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20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20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20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20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20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20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20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20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20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20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20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20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20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20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20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20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20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20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20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20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20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20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20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20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20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20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20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20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20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20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20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20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20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20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20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20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20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20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20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20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20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20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20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20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20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20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20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20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20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20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20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20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20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20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20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20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20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20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20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20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20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20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20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20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20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20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20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20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20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20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20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20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2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20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20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20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20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20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20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20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20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20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20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20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20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20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20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20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20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20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20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20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20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20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20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20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20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20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20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20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20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20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20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20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20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20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20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20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20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20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20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20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20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20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20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20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20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20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20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20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20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20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20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20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20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20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20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20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20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20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20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20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20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20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20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20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20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20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20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20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20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20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20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20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20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20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20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20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20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20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20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20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20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20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20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20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20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20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20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20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20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20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20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20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20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20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20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20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20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20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2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20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20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20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20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20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20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20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20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20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20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20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20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20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20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20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20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20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20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20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20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20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20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20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20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20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20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20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20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20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20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20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20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20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20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20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20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20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20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20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20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20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20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20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20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20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20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20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20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20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20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20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20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20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20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20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20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20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20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20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20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20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20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20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20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20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20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20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20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20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20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20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20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20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20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20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20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20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20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20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20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20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20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20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20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20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20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20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20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20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20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20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20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20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20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20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20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20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20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20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20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20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20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20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20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20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20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20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20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20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20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20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20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20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20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20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20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2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20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20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20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20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20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20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20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20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20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20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20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20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20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20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20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20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20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20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20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20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20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20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20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20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20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20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20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20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20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20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20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20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20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20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20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20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20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20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20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20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20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</sheetData>
  <drawing r:id="rId1"/>
</worksheet>
</file>