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45120" windowHeight="24020" tabRatio="677"/>
  </bookViews>
  <sheets>
    <sheet name="Table S1" sheetId="61" r:id="rId1"/>
    <sheet name="Table S2" sheetId="58" r:id="rId2"/>
    <sheet name="Table S3" sheetId="6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8" i="58" l="1"/>
  <c r="C218" i="58"/>
  <c r="D219" i="58"/>
  <c r="C219" i="58"/>
  <c r="D220" i="58"/>
  <c r="C220" i="58"/>
  <c r="D221" i="58"/>
  <c r="C221" i="58"/>
  <c r="D222" i="58"/>
  <c r="C222" i="58"/>
  <c r="D223" i="58"/>
  <c r="C223" i="58"/>
  <c r="D217" i="58"/>
  <c r="C217" i="58"/>
  <c r="K59" i="61"/>
  <c r="K52" i="61"/>
  <c r="K53" i="61"/>
  <c r="K54" i="61"/>
  <c r="K55" i="61"/>
  <c r="K56" i="61"/>
  <c r="K57" i="61"/>
  <c r="H58" i="61"/>
  <c r="J58" i="61"/>
  <c r="K58" i="61"/>
  <c r="K51" i="61"/>
  <c r="H50" i="61"/>
  <c r="I50" i="61"/>
  <c r="H51" i="61"/>
  <c r="I51" i="61"/>
  <c r="H52" i="61"/>
  <c r="I52" i="61"/>
  <c r="H53" i="61"/>
  <c r="I53" i="61"/>
  <c r="H54" i="61"/>
  <c r="I54" i="61"/>
  <c r="H55" i="61"/>
  <c r="I55" i="61"/>
  <c r="H56" i="61"/>
  <c r="I56" i="61"/>
  <c r="H57" i="61"/>
  <c r="I57" i="61"/>
  <c r="I58" i="61"/>
  <c r="J5" i="61"/>
  <c r="J57" i="61"/>
  <c r="J56" i="61"/>
  <c r="J55" i="61"/>
  <c r="J54" i="61"/>
  <c r="J53" i="61"/>
  <c r="J52" i="61"/>
  <c r="J51" i="61"/>
  <c r="J50" i="61"/>
  <c r="H61" i="61"/>
  <c r="I61" i="61"/>
  <c r="J61" i="61"/>
  <c r="K256" i="61"/>
  <c r="K255" i="61"/>
  <c r="K254" i="61"/>
  <c r="K253" i="61"/>
  <c r="K252" i="61"/>
  <c r="K251" i="61"/>
  <c r="K250" i="61"/>
  <c r="K249" i="61"/>
  <c r="K248" i="61"/>
  <c r="K247" i="61"/>
  <c r="K246" i="61"/>
  <c r="K245" i="61"/>
  <c r="K244" i="61"/>
  <c r="K243" i="61"/>
  <c r="K242" i="61"/>
  <c r="K241" i="61"/>
  <c r="K240" i="61"/>
  <c r="K239" i="61"/>
  <c r="K238" i="61"/>
  <c r="K237" i="61"/>
  <c r="K236" i="61"/>
  <c r="K235" i="61"/>
  <c r="K234" i="61"/>
  <c r="K233" i="61"/>
  <c r="K232" i="61"/>
  <c r="K231" i="61"/>
  <c r="K230" i="61"/>
  <c r="K229" i="61"/>
  <c r="K228" i="61"/>
  <c r="K227" i="61"/>
  <c r="K226" i="61"/>
  <c r="K225" i="61"/>
  <c r="K224" i="61"/>
  <c r="K223" i="61"/>
  <c r="K222" i="61"/>
  <c r="K221" i="61"/>
  <c r="K220" i="61"/>
  <c r="K219" i="61"/>
  <c r="K218" i="61"/>
  <c r="K217" i="61"/>
  <c r="K216" i="61"/>
  <c r="K215" i="61"/>
  <c r="K214" i="61"/>
  <c r="K213" i="61"/>
  <c r="K212" i="61"/>
  <c r="K211" i="61"/>
  <c r="K210" i="61"/>
  <c r="K209" i="61"/>
  <c r="K208" i="61"/>
  <c r="K207" i="61"/>
  <c r="K206" i="61"/>
  <c r="K205" i="61"/>
  <c r="K204" i="61"/>
  <c r="K203" i="61"/>
  <c r="K202" i="61"/>
  <c r="K201" i="61"/>
  <c r="K200" i="61"/>
  <c r="K199" i="61"/>
  <c r="K198" i="61"/>
  <c r="K197" i="61"/>
  <c r="K196" i="61"/>
  <c r="K195" i="61"/>
  <c r="K194" i="61"/>
  <c r="K193" i="61"/>
  <c r="K192" i="61"/>
  <c r="K191" i="61"/>
  <c r="K190" i="61"/>
  <c r="K189" i="61"/>
  <c r="H187" i="61"/>
  <c r="J187" i="61"/>
  <c r="J182" i="61"/>
  <c r="K187" i="61"/>
  <c r="I187" i="61"/>
  <c r="H186" i="61"/>
  <c r="J186" i="61"/>
  <c r="K186" i="61"/>
  <c r="I186" i="61"/>
  <c r="H185" i="61"/>
  <c r="J185" i="61"/>
  <c r="K185" i="61"/>
  <c r="I185" i="61"/>
  <c r="H184" i="61"/>
  <c r="J184" i="61"/>
  <c r="K184" i="61"/>
  <c r="I184" i="61"/>
  <c r="H183" i="61"/>
  <c r="J183" i="61"/>
  <c r="K183" i="61"/>
  <c r="I183" i="61"/>
  <c r="I182" i="61"/>
  <c r="J180" i="61"/>
  <c r="J161" i="61"/>
  <c r="K180" i="61"/>
  <c r="I180" i="61"/>
  <c r="F180" i="61"/>
  <c r="J179" i="61"/>
  <c r="K179" i="61"/>
  <c r="I179" i="61"/>
  <c r="F179" i="61"/>
  <c r="J178" i="61"/>
  <c r="K178" i="61"/>
  <c r="I178" i="61"/>
  <c r="F178" i="61"/>
  <c r="J177" i="61"/>
  <c r="K177" i="61"/>
  <c r="I177" i="61"/>
  <c r="F177" i="61"/>
  <c r="J176" i="61"/>
  <c r="K176" i="61"/>
  <c r="I176" i="61"/>
  <c r="F176" i="61"/>
  <c r="J175" i="61"/>
  <c r="K175" i="61"/>
  <c r="I175" i="61"/>
  <c r="F175" i="61"/>
  <c r="J174" i="61"/>
  <c r="K174" i="61"/>
  <c r="I174" i="61"/>
  <c r="F174" i="61"/>
  <c r="J173" i="61"/>
  <c r="K173" i="61"/>
  <c r="I173" i="61"/>
  <c r="F173" i="61"/>
  <c r="J172" i="61"/>
  <c r="K172" i="61"/>
  <c r="I172" i="61"/>
  <c r="F172" i="61"/>
  <c r="J171" i="61"/>
  <c r="K171" i="61"/>
  <c r="I171" i="61"/>
  <c r="F171" i="61"/>
  <c r="J170" i="61"/>
  <c r="K170" i="61"/>
  <c r="I170" i="61"/>
  <c r="F170" i="61"/>
  <c r="J169" i="61"/>
  <c r="K169" i="61"/>
  <c r="I169" i="61"/>
  <c r="F169" i="61"/>
  <c r="J168" i="61"/>
  <c r="K168" i="61"/>
  <c r="I168" i="61"/>
  <c r="F168" i="61"/>
  <c r="J167" i="61"/>
  <c r="K167" i="61"/>
  <c r="I167" i="61"/>
  <c r="F167" i="61"/>
  <c r="J166" i="61"/>
  <c r="K166" i="61"/>
  <c r="I166" i="61"/>
  <c r="F166" i="61"/>
  <c r="J165" i="61"/>
  <c r="K165" i="61"/>
  <c r="I165" i="61"/>
  <c r="F165" i="61"/>
  <c r="J164" i="61"/>
  <c r="K164" i="61"/>
  <c r="I164" i="61"/>
  <c r="F164" i="61"/>
  <c r="J163" i="61"/>
  <c r="K163" i="61"/>
  <c r="I163" i="61"/>
  <c r="F163" i="61"/>
  <c r="J162" i="61"/>
  <c r="K162" i="61"/>
  <c r="I162" i="61"/>
  <c r="F162" i="61"/>
  <c r="I161" i="61"/>
  <c r="H159" i="61"/>
  <c r="J159" i="61"/>
  <c r="H133" i="61"/>
  <c r="J133" i="61"/>
  <c r="K159" i="61"/>
  <c r="H158" i="61"/>
  <c r="J158" i="61"/>
  <c r="K158" i="61"/>
  <c r="H157" i="61"/>
  <c r="J157" i="61"/>
  <c r="K157" i="61"/>
  <c r="H156" i="61"/>
  <c r="J156" i="61"/>
  <c r="K156" i="61"/>
  <c r="H155" i="61"/>
  <c r="J155" i="61"/>
  <c r="K155" i="61"/>
  <c r="H154" i="61"/>
  <c r="J154" i="61"/>
  <c r="K154" i="61"/>
  <c r="H153" i="61"/>
  <c r="J153" i="61"/>
  <c r="K153" i="61"/>
  <c r="H152" i="61"/>
  <c r="J152" i="61"/>
  <c r="K152" i="61"/>
  <c r="H151" i="61"/>
  <c r="J151" i="61"/>
  <c r="K151" i="61"/>
  <c r="H150" i="61"/>
  <c r="J150" i="61"/>
  <c r="K150" i="61"/>
  <c r="H149" i="61"/>
  <c r="J149" i="61"/>
  <c r="K149" i="61"/>
  <c r="H148" i="61"/>
  <c r="J148" i="61"/>
  <c r="K148" i="61"/>
  <c r="H147" i="61"/>
  <c r="J147" i="61"/>
  <c r="K147" i="61"/>
  <c r="H146" i="61"/>
  <c r="J146" i="61"/>
  <c r="K146" i="61"/>
  <c r="H145" i="61"/>
  <c r="J145" i="61"/>
  <c r="K145" i="61"/>
  <c r="H144" i="61"/>
  <c r="J144" i="61"/>
  <c r="K144" i="61"/>
  <c r="H143" i="61"/>
  <c r="J143" i="61"/>
  <c r="K143" i="61"/>
  <c r="H142" i="61"/>
  <c r="J142" i="61"/>
  <c r="K142" i="61"/>
  <c r="H141" i="61"/>
  <c r="J141" i="61"/>
  <c r="K141" i="61"/>
  <c r="H140" i="61"/>
  <c r="J140" i="61"/>
  <c r="K140" i="61"/>
  <c r="H139" i="61"/>
  <c r="J139" i="61"/>
  <c r="K139" i="61"/>
  <c r="H138" i="61"/>
  <c r="J138" i="61"/>
  <c r="K138" i="61"/>
  <c r="H137" i="61"/>
  <c r="J137" i="61"/>
  <c r="K137" i="61"/>
  <c r="H136" i="61"/>
  <c r="J136" i="61"/>
  <c r="K136" i="61"/>
  <c r="H135" i="61"/>
  <c r="J135" i="61"/>
  <c r="K135" i="61"/>
  <c r="H134" i="61"/>
  <c r="J134" i="61"/>
  <c r="K134" i="61"/>
  <c r="H121" i="61"/>
  <c r="J121" i="61"/>
  <c r="H131" i="61"/>
  <c r="J131" i="61"/>
  <c r="K131" i="61"/>
  <c r="I131" i="61"/>
  <c r="H130" i="61"/>
  <c r="J130" i="61"/>
  <c r="K130" i="61"/>
  <c r="I130" i="61"/>
  <c r="H129" i="61"/>
  <c r="J129" i="61"/>
  <c r="K129" i="61"/>
  <c r="I129" i="61"/>
  <c r="H128" i="61"/>
  <c r="J128" i="61"/>
  <c r="K128" i="61"/>
  <c r="I128" i="61"/>
  <c r="H127" i="61"/>
  <c r="J127" i="61"/>
  <c r="K127" i="61"/>
  <c r="I127" i="61"/>
  <c r="H126" i="61"/>
  <c r="J126" i="61"/>
  <c r="K126" i="61"/>
  <c r="I126" i="61"/>
  <c r="H125" i="61"/>
  <c r="J125" i="61"/>
  <c r="K125" i="61"/>
  <c r="I125" i="61"/>
  <c r="H124" i="61"/>
  <c r="J124" i="61"/>
  <c r="K124" i="61"/>
  <c r="I124" i="61"/>
  <c r="H123" i="61"/>
  <c r="J123" i="61"/>
  <c r="K123" i="61"/>
  <c r="I123" i="61"/>
  <c r="H122" i="61"/>
  <c r="J122" i="61"/>
  <c r="K122" i="61"/>
  <c r="I122" i="61"/>
  <c r="I121" i="61"/>
  <c r="H119" i="61"/>
  <c r="J119" i="61"/>
  <c r="H107" i="61"/>
  <c r="J107" i="61"/>
  <c r="K119" i="61"/>
  <c r="I119" i="61"/>
  <c r="H118" i="61"/>
  <c r="J118" i="61"/>
  <c r="K118" i="61"/>
  <c r="I118" i="61"/>
  <c r="H117" i="61"/>
  <c r="J117" i="61"/>
  <c r="K117" i="61"/>
  <c r="I117" i="61"/>
  <c r="H116" i="61"/>
  <c r="J116" i="61"/>
  <c r="K116" i="61"/>
  <c r="I116" i="61"/>
  <c r="H115" i="61"/>
  <c r="J115" i="61"/>
  <c r="K115" i="61"/>
  <c r="I115" i="61"/>
  <c r="H114" i="61"/>
  <c r="J114" i="61"/>
  <c r="K114" i="61"/>
  <c r="I114" i="61"/>
  <c r="H113" i="61"/>
  <c r="J113" i="61"/>
  <c r="K113" i="61"/>
  <c r="I113" i="61"/>
  <c r="H112" i="61"/>
  <c r="J112" i="61"/>
  <c r="K112" i="61"/>
  <c r="I112" i="61"/>
  <c r="H111" i="61"/>
  <c r="J111" i="61"/>
  <c r="K111" i="61"/>
  <c r="I111" i="61"/>
  <c r="H110" i="61"/>
  <c r="J110" i="61"/>
  <c r="K110" i="61"/>
  <c r="I110" i="61"/>
  <c r="H109" i="61"/>
  <c r="J109" i="61"/>
  <c r="K109" i="61"/>
  <c r="I109" i="61"/>
  <c r="H108" i="61"/>
  <c r="J108" i="61"/>
  <c r="K108" i="61"/>
  <c r="I108" i="61"/>
  <c r="I107" i="61"/>
  <c r="J89" i="61"/>
  <c r="J106" i="61"/>
  <c r="K106" i="61"/>
  <c r="I106" i="61"/>
  <c r="J105" i="61"/>
  <c r="K105" i="61"/>
  <c r="I105" i="61"/>
  <c r="J104" i="61"/>
  <c r="K104" i="61"/>
  <c r="I104" i="61"/>
  <c r="J103" i="61"/>
  <c r="K103" i="61"/>
  <c r="I103" i="61"/>
  <c r="J102" i="61"/>
  <c r="K102" i="61"/>
  <c r="I102" i="61"/>
  <c r="J101" i="61"/>
  <c r="K101" i="61"/>
  <c r="I101" i="61"/>
  <c r="J100" i="61"/>
  <c r="K100" i="61"/>
  <c r="I100" i="61"/>
  <c r="J99" i="61"/>
  <c r="K99" i="61"/>
  <c r="I99" i="61"/>
  <c r="J98" i="61"/>
  <c r="K98" i="61"/>
  <c r="I98" i="61"/>
  <c r="J97" i="61"/>
  <c r="K97" i="61"/>
  <c r="I97" i="61"/>
  <c r="H96" i="61"/>
  <c r="J96" i="61"/>
  <c r="K96" i="61"/>
  <c r="H95" i="61"/>
  <c r="J95" i="61"/>
  <c r="K95" i="61"/>
  <c r="H94" i="61"/>
  <c r="J94" i="61"/>
  <c r="K94" i="61"/>
  <c r="J93" i="61"/>
  <c r="K93" i="61"/>
  <c r="I93" i="61"/>
  <c r="H92" i="61"/>
  <c r="J92" i="61"/>
  <c r="K92" i="61"/>
  <c r="H91" i="61"/>
  <c r="J91" i="61"/>
  <c r="K91" i="61"/>
  <c r="H90" i="61"/>
  <c r="J90" i="61"/>
  <c r="K90" i="61"/>
  <c r="I89" i="61"/>
  <c r="H88" i="61"/>
  <c r="J88" i="61"/>
  <c r="H80" i="61"/>
  <c r="J80" i="61"/>
  <c r="K88" i="61"/>
  <c r="I88" i="61"/>
  <c r="H87" i="61"/>
  <c r="J87" i="61"/>
  <c r="K87" i="61"/>
  <c r="I87" i="61"/>
  <c r="H86" i="61"/>
  <c r="J86" i="61"/>
  <c r="K86" i="61"/>
  <c r="I86" i="61"/>
  <c r="H85" i="61"/>
  <c r="J85" i="61"/>
  <c r="K85" i="61"/>
  <c r="I85" i="61"/>
  <c r="H84" i="61"/>
  <c r="J84" i="61"/>
  <c r="K84" i="61"/>
  <c r="I84" i="61"/>
  <c r="H83" i="61"/>
  <c r="J83" i="61"/>
  <c r="K83" i="61"/>
  <c r="I83" i="61"/>
  <c r="H82" i="61"/>
  <c r="J82" i="61"/>
  <c r="K82" i="61"/>
  <c r="I82" i="61"/>
  <c r="H81" i="61"/>
  <c r="J81" i="61"/>
  <c r="K81" i="61"/>
  <c r="I81" i="61"/>
  <c r="I80" i="61"/>
  <c r="H77" i="61"/>
  <c r="J77" i="61"/>
  <c r="K77" i="61"/>
  <c r="I77" i="61"/>
  <c r="H76" i="61"/>
  <c r="J76" i="61"/>
  <c r="K76" i="61"/>
  <c r="I76" i="61"/>
  <c r="H75" i="61"/>
  <c r="J75" i="61"/>
  <c r="K75" i="61"/>
  <c r="I75" i="61"/>
  <c r="H74" i="61"/>
  <c r="J74" i="61"/>
  <c r="K74" i="61"/>
  <c r="I74" i="61"/>
  <c r="H73" i="61"/>
  <c r="J73" i="61"/>
  <c r="K73" i="61"/>
  <c r="I73" i="61"/>
  <c r="H72" i="61"/>
  <c r="J72" i="61"/>
  <c r="K72" i="61"/>
  <c r="I72" i="61"/>
  <c r="H71" i="61"/>
  <c r="J71" i="61"/>
  <c r="K71" i="61"/>
  <c r="I71" i="61"/>
  <c r="H70" i="61"/>
  <c r="J70" i="61"/>
  <c r="K70" i="61"/>
  <c r="I70" i="61"/>
  <c r="H69" i="61"/>
  <c r="J69" i="61"/>
  <c r="K69" i="61"/>
  <c r="I69" i="61"/>
  <c r="H68" i="61"/>
  <c r="J68" i="61"/>
  <c r="K68" i="61"/>
  <c r="I68" i="61"/>
  <c r="H67" i="61"/>
  <c r="J67" i="61"/>
  <c r="K67" i="61"/>
  <c r="I67" i="61"/>
  <c r="H66" i="61"/>
  <c r="J66" i="61"/>
  <c r="K66" i="61"/>
  <c r="I66" i="61"/>
  <c r="H65" i="61"/>
  <c r="J65" i="61"/>
  <c r="K65" i="61"/>
  <c r="I65" i="61"/>
  <c r="H64" i="61"/>
  <c r="J64" i="61"/>
  <c r="K64" i="61"/>
  <c r="I64" i="61"/>
  <c r="H63" i="61"/>
  <c r="J63" i="61"/>
  <c r="K63" i="61"/>
  <c r="I63" i="61"/>
  <c r="H62" i="61"/>
  <c r="J62" i="61"/>
  <c r="K62" i="61"/>
  <c r="I62" i="61"/>
  <c r="H49" i="61"/>
  <c r="J49" i="61"/>
  <c r="H43" i="61"/>
  <c r="J43" i="61"/>
  <c r="K49" i="61"/>
  <c r="I49" i="61"/>
  <c r="H48" i="61"/>
  <c r="J48" i="61"/>
  <c r="K48" i="61"/>
  <c r="I48" i="61"/>
  <c r="H47" i="61"/>
  <c r="J47" i="61"/>
  <c r="K47" i="61"/>
  <c r="I47" i="61"/>
  <c r="H46" i="61"/>
  <c r="J46" i="61"/>
  <c r="K46" i="61"/>
  <c r="I46" i="61"/>
  <c r="H45" i="61"/>
  <c r="J45" i="61"/>
  <c r="K45" i="61"/>
  <c r="I45" i="61"/>
  <c r="H44" i="61"/>
  <c r="J44" i="61"/>
  <c r="K44" i="61"/>
  <c r="I44" i="61"/>
  <c r="I43" i="61"/>
  <c r="H25" i="61"/>
  <c r="J25" i="61"/>
  <c r="H41" i="61"/>
  <c r="J41" i="61"/>
  <c r="K41" i="61"/>
  <c r="I41" i="61"/>
  <c r="H40" i="61"/>
  <c r="J40" i="61"/>
  <c r="K40" i="61"/>
  <c r="I40" i="61"/>
  <c r="H39" i="61"/>
  <c r="J39" i="61"/>
  <c r="K39" i="61"/>
  <c r="I39" i="61"/>
  <c r="H38" i="61"/>
  <c r="J38" i="61"/>
  <c r="K38" i="61"/>
  <c r="I38" i="61"/>
  <c r="H37" i="61"/>
  <c r="J37" i="61"/>
  <c r="K37" i="61"/>
  <c r="I37" i="61"/>
  <c r="H36" i="61"/>
  <c r="J36" i="61"/>
  <c r="K36" i="61"/>
  <c r="I36" i="61"/>
  <c r="H35" i="61"/>
  <c r="J35" i="61"/>
  <c r="K35" i="61"/>
  <c r="I35" i="61"/>
  <c r="H34" i="61"/>
  <c r="J34" i="61"/>
  <c r="K34" i="61"/>
  <c r="I34" i="61"/>
  <c r="H33" i="61"/>
  <c r="J33" i="61"/>
  <c r="K33" i="61"/>
  <c r="I33" i="61"/>
  <c r="H32" i="61"/>
  <c r="J32" i="61"/>
  <c r="K32" i="61"/>
  <c r="I32" i="61"/>
  <c r="H31" i="61"/>
  <c r="J31" i="61"/>
  <c r="K31" i="61"/>
  <c r="I31" i="61"/>
  <c r="H30" i="61"/>
  <c r="J30" i="61"/>
  <c r="K30" i="61"/>
  <c r="I30" i="61"/>
  <c r="H29" i="61"/>
  <c r="J29" i="61"/>
  <c r="K29" i="61"/>
  <c r="I29" i="61"/>
  <c r="H28" i="61"/>
  <c r="J28" i="61"/>
  <c r="K28" i="61"/>
  <c r="I28" i="61"/>
  <c r="H27" i="61"/>
  <c r="J27" i="61"/>
  <c r="K27" i="61"/>
  <c r="I27" i="61"/>
  <c r="H26" i="61"/>
  <c r="J26" i="61"/>
  <c r="K26" i="61"/>
  <c r="I26" i="61"/>
  <c r="I25" i="61"/>
  <c r="J7" i="61"/>
  <c r="J24" i="61"/>
  <c r="K24" i="61"/>
  <c r="I24" i="61"/>
  <c r="J23" i="61"/>
  <c r="K23" i="61"/>
  <c r="I23" i="61"/>
  <c r="J22" i="61"/>
  <c r="K22" i="61"/>
  <c r="I22" i="61"/>
  <c r="J21" i="61"/>
  <c r="K21" i="61"/>
  <c r="I21" i="61"/>
  <c r="J20" i="61"/>
  <c r="K20" i="61"/>
  <c r="I20" i="61"/>
  <c r="J19" i="61"/>
  <c r="K19" i="61"/>
  <c r="I19" i="61"/>
  <c r="J18" i="61"/>
  <c r="K18" i="61"/>
  <c r="I18" i="61"/>
  <c r="J17" i="61"/>
  <c r="K17" i="61"/>
  <c r="I17" i="61"/>
  <c r="J16" i="61"/>
  <c r="K16" i="61"/>
  <c r="I16" i="61"/>
  <c r="J15" i="61"/>
  <c r="K15" i="61"/>
  <c r="I15" i="61"/>
  <c r="J14" i="61"/>
  <c r="K14" i="61"/>
  <c r="I14" i="61"/>
  <c r="J13" i="61"/>
  <c r="K13" i="61"/>
  <c r="I13" i="61"/>
  <c r="J12" i="61"/>
  <c r="K12" i="61"/>
  <c r="I12" i="61"/>
  <c r="J11" i="61"/>
  <c r="K11" i="61"/>
  <c r="I11" i="61"/>
  <c r="J10" i="61"/>
  <c r="K10" i="61"/>
  <c r="I10" i="61"/>
  <c r="J9" i="61"/>
  <c r="K9" i="61"/>
  <c r="I9" i="61"/>
  <c r="J8" i="61"/>
  <c r="K8" i="61"/>
  <c r="I8" i="61"/>
  <c r="I7" i="61"/>
</calcChain>
</file>

<file path=xl/sharedStrings.xml><?xml version="1.0" encoding="utf-8"?>
<sst xmlns="http://schemas.openxmlformats.org/spreadsheetml/2006/main" count="1450" uniqueCount="478">
  <si>
    <t>HTYR33TRP</t>
  </si>
  <si>
    <t>HARG50ALA</t>
  </si>
  <si>
    <t>HASP31ALA</t>
  </si>
  <si>
    <t>HGLY26ALA</t>
  </si>
  <si>
    <t>HILE51ALA</t>
  </si>
  <si>
    <t>HLYS30ALA</t>
  </si>
  <si>
    <t>HTHR32ALA</t>
  </si>
  <si>
    <t>HTHR53ALA</t>
  </si>
  <si>
    <t>HTYR33ALA</t>
  </si>
  <si>
    <t>HTYR33LEU</t>
  </si>
  <si>
    <t>HTYR33PHE</t>
  </si>
  <si>
    <t>HTYR52ALA</t>
  </si>
  <si>
    <t>LALA25SER</t>
  </si>
  <si>
    <t>LARG24ALA</t>
  </si>
  <si>
    <t>LASP28ALA</t>
  </si>
  <si>
    <t>LASP28ASN</t>
  </si>
  <si>
    <t>LGLN89ALA</t>
  </si>
  <si>
    <t>LGLN90ALA</t>
  </si>
  <si>
    <t>LHIS91ALA</t>
  </si>
  <si>
    <t>LHIS91PHE</t>
  </si>
  <si>
    <t>LLEU54ALA</t>
  </si>
  <si>
    <t>LPRO95ALA</t>
  </si>
  <si>
    <t>LSER52ALA</t>
  </si>
  <si>
    <t>LSER56ALA</t>
  </si>
  <si>
    <t>LTHR93ALA</t>
  </si>
  <si>
    <t>LTHR94ALA</t>
  </si>
  <si>
    <t>LTHR97ALA</t>
  </si>
  <si>
    <t>LTYR32ALA</t>
  </si>
  <si>
    <t>LTYR92ALA</t>
  </si>
  <si>
    <t>LTYR92PHE</t>
  </si>
  <si>
    <t>1C08</t>
  </si>
  <si>
    <t>LTYR50PHE</t>
  </si>
  <si>
    <t>HGLY31TRP</t>
  </si>
  <si>
    <t>1N8Z</t>
  </si>
  <si>
    <t>1BJ1</t>
  </si>
  <si>
    <t>HGLY104ALA</t>
  </si>
  <si>
    <t>HSER28GLU</t>
  </si>
  <si>
    <t>1DQJ</t>
  </si>
  <si>
    <t>LASN31ALA</t>
  </si>
  <si>
    <t>HASP102ALA</t>
  </si>
  <si>
    <t>HGLY31GLU</t>
  </si>
  <si>
    <t>HSER28ASP</t>
  </si>
  <si>
    <t>HTYR58PHE</t>
  </si>
  <si>
    <t>LASN31ASP</t>
  </si>
  <si>
    <t>HPRO58ALA</t>
  </si>
  <si>
    <t>HTYR32GLU</t>
  </si>
  <si>
    <t>HARG99TRP</t>
  </si>
  <si>
    <t>LTYR50LEU</t>
  </si>
  <si>
    <t>LSER91ALA</t>
  </si>
  <si>
    <t>LTYR50ALA</t>
  </si>
  <si>
    <t>HARG99ALA</t>
  </si>
  <si>
    <t>HTYR53PHE</t>
  </si>
  <si>
    <t>HGLY31ALA</t>
  </si>
  <si>
    <t>LTRP96ALA</t>
  </si>
  <si>
    <t>LSER50ALA</t>
  </si>
  <si>
    <t>1DVF</t>
  </si>
  <si>
    <t>HASN56ALA</t>
  </si>
  <si>
    <t>LSER93ALA</t>
  </si>
  <si>
    <t>HPHE110ALA</t>
  </si>
  <si>
    <t>LTHR52PHE</t>
  </si>
  <si>
    <t>HTYR105PHE</t>
  </si>
  <si>
    <t>LHIS30ALA</t>
  </si>
  <si>
    <t>LTYR91ALA</t>
  </si>
  <si>
    <t>HARG66ALA</t>
  </si>
  <si>
    <t>LASN32ASP</t>
  </si>
  <si>
    <t>HASP55ALA</t>
  </si>
  <si>
    <t>LASN34ALA</t>
  </si>
  <si>
    <t>LLEU29ALA</t>
  </si>
  <si>
    <t>HTYR32ALA</t>
  </si>
  <si>
    <t>HSER31ALA</t>
  </si>
  <si>
    <t>HSER105ALA</t>
  </si>
  <si>
    <t>LGLU27ALA</t>
  </si>
  <si>
    <t>HPHE29ALA</t>
  </si>
  <si>
    <t>LHIS55ALA</t>
  </si>
  <si>
    <t>HALA62SER</t>
  </si>
  <si>
    <t>LTYR96PHE</t>
  </si>
  <si>
    <t>LGLN28ALA</t>
  </si>
  <si>
    <t>HASN35ALA</t>
  </si>
  <si>
    <t>HSER28GLN</t>
  </si>
  <si>
    <t>HVAL112ALA</t>
  </si>
  <si>
    <t>HTHR30ALA</t>
  </si>
  <si>
    <t>HTYR101PHE</t>
  </si>
  <si>
    <t>HLYS65ALA</t>
  </si>
  <si>
    <t>LASN31GLU</t>
  </si>
  <si>
    <t>LASN26ALA</t>
  </si>
  <si>
    <t>LSER53ALA</t>
  </si>
  <si>
    <t>HSER28ASN</t>
  </si>
  <si>
    <t>HPHE98ALA</t>
  </si>
  <si>
    <t>LLEU33ALA</t>
  </si>
  <si>
    <t>HASP58GLU</t>
  </si>
  <si>
    <t>HMET34ALA</t>
  </si>
  <si>
    <t>LSER30ALA</t>
  </si>
  <si>
    <t>HTYR60ALA</t>
  </si>
  <si>
    <t>LPHE50ALA</t>
  </si>
  <si>
    <t>HASP58ALA</t>
  </si>
  <si>
    <t>HTYR109ALA</t>
  </si>
  <si>
    <t>LASN31TRP</t>
  </si>
  <si>
    <t>HASP63ALA</t>
  </si>
  <si>
    <t>HGLU57ALA</t>
  </si>
  <si>
    <t>HTHR28ALA</t>
  </si>
  <si>
    <t>LTYR96ALA</t>
  </si>
  <si>
    <t>HTHR54ALA</t>
  </si>
  <si>
    <t>HTYR53TRP</t>
  </si>
  <si>
    <t>HPHE64ALA</t>
  </si>
  <si>
    <t>LTHR51ALA</t>
  </si>
  <si>
    <t>HALA61SER</t>
  </si>
  <si>
    <t>LSER92ALA</t>
  </si>
  <si>
    <t>HASP58ASN</t>
  </si>
  <si>
    <t>HASP111ALA</t>
  </si>
  <si>
    <t>LTRP92ALA</t>
  </si>
  <si>
    <t>HTHR55ALA</t>
  </si>
  <si>
    <t>HASN55ALA</t>
  </si>
  <si>
    <t>HASP100ALA</t>
  </si>
  <si>
    <t>HPRO100ALA</t>
  </si>
  <si>
    <t>HTYR101ALA</t>
  </si>
  <si>
    <t>HARG99TYR</t>
  </si>
  <si>
    <t>HASP32ASN</t>
  </si>
  <si>
    <t>HTYR103ALA</t>
  </si>
  <si>
    <t>HTYR58LEU</t>
  </si>
  <si>
    <t>LTYR49ALA</t>
  </si>
  <si>
    <t>HASP54ALA</t>
  </si>
  <si>
    <t>LVAL94ALA</t>
  </si>
  <si>
    <t>HASP56ALA</t>
  </si>
  <si>
    <t>LGLN53ALA</t>
  </si>
  <si>
    <t>HTYR58ALA</t>
  </si>
  <si>
    <t>HGLY33ALA</t>
  </si>
  <si>
    <t>HGLY56ALA</t>
  </si>
  <si>
    <t>LTHR53ARG</t>
  </si>
  <si>
    <t>LTHR31ALA</t>
  </si>
  <si>
    <t>HTRP52ALA</t>
  </si>
  <si>
    <t>HGLU98ALA</t>
  </si>
  <si>
    <t>HTRP99ALA</t>
  </si>
  <si>
    <t>HHIS100BALA</t>
  </si>
  <si>
    <t>HPHE104ALA</t>
  </si>
  <si>
    <t>LTYR30ALA</t>
  </si>
  <si>
    <t>HTRP53ALA</t>
  </si>
  <si>
    <t>HHIS101ALA</t>
  </si>
  <si>
    <t>HTYR57ALA</t>
  </si>
  <si>
    <t>HASP32ALA</t>
  </si>
  <si>
    <t>HARG95ALA</t>
  </si>
  <si>
    <t>HTRP98PHE</t>
  </si>
  <si>
    <t>LTRP92PHE</t>
  </si>
  <si>
    <t>LASN32ALA</t>
  </si>
  <si>
    <t>LASN30ALA</t>
  </si>
  <si>
    <t>HTYR99ALA</t>
  </si>
  <si>
    <t>LASN92ASP</t>
  </si>
  <si>
    <t>HTYR50PHE</t>
  </si>
  <si>
    <t>HTYR53LEU</t>
  </si>
  <si>
    <t>HTYR105ALA</t>
  </si>
  <si>
    <t>HTYR50ALA</t>
  </si>
  <si>
    <t>LTYR50ARG</t>
  </si>
  <si>
    <t>LTRP92HIS</t>
  </si>
  <si>
    <t>HTYR50LEU</t>
  </si>
  <si>
    <t>LPHE53ASN</t>
  </si>
  <si>
    <t>HTRP98ALA</t>
  </si>
  <si>
    <t>HTYR53ALA</t>
  </si>
  <si>
    <t>LTRP92SER</t>
  </si>
  <si>
    <t>HTYR102ALA</t>
  </si>
  <si>
    <t>LTRP92ASP</t>
  </si>
  <si>
    <t>HTRP108ALA</t>
  </si>
  <si>
    <t>LTRP92VAL</t>
  </si>
  <si>
    <t>LTYR50LYS</t>
  </si>
  <si>
    <t>1VFB</t>
  </si>
  <si>
    <t>HASN31ALA</t>
  </si>
  <si>
    <t>HASN52ALA</t>
  </si>
  <si>
    <t>HHIS107ALA</t>
  </si>
  <si>
    <t>HSER106ALA</t>
  </si>
  <si>
    <t>HTHR59ALA</t>
  </si>
  <si>
    <t>HTRP50ALA</t>
  </si>
  <si>
    <t>HTYR27ALA</t>
  </si>
  <si>
    <t>HTYR54ALA</t>
  </si>
  <si>
    <t>R2</t>
  </si>
  <si>
    <t>Mutant</t>
  </si>
  <si>
    <t>Kd (nM)</t>
  </si>
  <si>
    <t>gas ct =</t>
  </si>
  <si>
    <t>Nat. Biotech. (2007) 25:1171</t>
  </si>
  <si>
    <t>WT</t>
  </si>
  <si>
    <t>t=25 C, pH=7.3-7.5, salt=0.145M</t>
  </si>
  <si>
    <t>(Fab)</t>
  </si>
  <si>
    <t>L/ASN32</t>
  </si>
  <si>
    <t>ELISA</t>
  </si>
  <si>
    <t>TYR</t>
  </si>
  <si>
    <t>LEU</t>
  </si>
  <si>
    <t>scFv</t>
  </si>
  <si>
    <t>L/ASN92</t>
  </si>
  <si>
    <t>ALA</t>
  </si>
  <si>
    <t>H/THR28</t>
  </si>
  <si>
    <t>ASP</t>
  </si>
  <si>
    <t>VAL</t>
  </si>
  <si>
    <t>TRP</t>
  </si>
  <si>
    <t>H/THR58</t>
  </si>
  <si>
    <t>H/TYR59</t>
  </si>
  <si>
    <t>GLU</t>
  </si>
  <si>
    <t>H/LYS65</t>
  </si>
  <si>
    <t>SER</t>
  </si>
  <si>
    <t>(Fv)</t>
  </si>
  <si>
    <t>L/ASN31</t>
  </si>
  <si>
    <t>L/TYR50</t>
  </si>
  <si>
    <t>ARG</t>
  </si>
  <si>
    <t>LYS</t>
  </si>
  <si>
    <t>L/THR52</t>
  </si>
  <si>
    <t>PHE</t>
  </si>
  <si>
    <t>L/THR53</t>
  </si>
  <si>
    <t>H/SER28</t>
  </si>
  <si>
    <t>ASN</t>
  </si>
  <si>
    <t>GLN</t>
  </si>
  <si>
    <t>H/GLY31</t>
  </si>
  <si>
    <t>H/TYR32</t>
  </si>
  <si>
    <t>H/ASP58</t>
  </si>
  <si>
    <t>H/ARG99</t>
  </si>
  <si>
    <t>L/TYR32</t>
  </si>
  <si>
    <t>Biochemistry (1996) 35:9667</t>
  </si>
  <si>
    <t>t=25 C, pH=7.5, salt=0.150M</t>
  </si>
  <si>
    <t>L/HIS30</t>
  </si>
  <si>
    <t>SPR</t>
  </si>
  <si>
    <t>L/TYR49</t>
  </si>
  <si>
    <t>L/TRP92</t>
  </si>
  <si>
    <t>L/SER93</t>
  </si>
  <si>
    <t>H/THR30</t>
  </si>
  <si>
    <t>H/TRP52</t>
  </si>
  <si>
    <t>H/ASP54</t>
  </si>
  <si>
    <t>H/ASN56</t>
  </si>
  <si>
    <t>H/GLU98</t>
  </si>
  <si>
    <t>H/ASP100</t>
  </si>
  <si>
    <t>H/TYR101</t>
  </si>
  <si>
    <t>Biochemistry (2000) 39:15375</t>
  </si>
  <si>
    <t>t=24 C</t>
  </si>
  <si>
    <t>ITC</t>
  </si>
  <si>
    <t>HIS</t>
  </si>
  <si>
    <t>Fv</t>
  </si>
  <si>
    <t>Biochemistry (1998) 37:7981</t>
  </si>
  <si>
    <t>(Fv-Fv)</t>
  </si>
  <si>
    <t>scFv-Fv</t>
  </si>
  <si>
    <t>JBC (2003) 278:5410</t>
  </si>
  <si>
    <t>t=30 C, pH=7.2, salt=0.200M</t>
  </si>
  <si>
    <t>L/SER91</t>
  </si>
  <si>
    <t>JBC (2010) 285:7686</t>
  </si>
  <si>
    <t>Protein Sci. (1999) 8:958</t>
  </si>
  <si>
    <t>pH=7</t>
  </si>
  <si>
    <t>L/GLN53</t>
  </si>
  <si>
    <t>L/TYR96</t>
  </si>
  <si>
    <t>H/SER31</t>
  </si>
  <si>
    <t>H/ASP32</t>
  </si>
  <si>
    <t>H/TYR33</t>
  </si>
  <si>
    <t>H/TYR50</t>
  </si>
  <si>
    <t>H/TRP98</t>
  </si>
  <si>
    <t>Fab</t>
  </si>
  <si>
    <t>JBC (1995) 270:18551</t>
  </si>
  <si>
    <t>H/TYR53</t>
  </si>
  <si>
    <t>H/TYR58</t>
  </si>
  <si>
    <t>H/ASP101</t>
  </si>
  <si>
    <t>Biochemistry (2003) 42:11</t>
  </si>
  <si>
    <t>L/THR31</t>
  </si>
  <si>
    <t>Biochemistry (1993) 32:6828</t>
  </si>
  <si>
    <t>t=25.4 C, pH=7.5, salt=0.100M</t>
  </si>
  <si>
    <t>L/ASP28</t>
  </si>
  <si>
    <t>L/ASN30</t>
  </si>
  <si>
    <t>L/SER50</t>
  </si>
  <si>
    <t>L/SER52</t>
  </si>
  <si>
    <t>L/PHE53</t>
  </si>
  <si>
    <t>L/HIS91</t>
  </si>
  <si>
    <t>L/TYR92</t>
  </si>
  <si>
    <t>L/THR93</t>
  </si>
  <si>
    <t>L/THR94</t>
  </si>
  <si>
    <t>H/LYS30</t>
  </si>
  <si>
    <t>H/ASP31</t>
  </si>
  <si>
    <t>H/THR32</t>
  </si>
  <si>
    <t>H/ARG50</t>
  </si>
  <si>
    <t>H/TYR52</t>
  </si>
  <si>
    <t>H/THR54</t>
  </si>
  <si>
    <t>H/ASN55</t>
  </si>
  <si>
    <t>H/TYR57</t>
  </si>
  <si>
    <t>H/TRP99</t>
  </si>
  <si>
    <t>H/ASP102</t>
  </si>
  <si>
    <t>H/PHE104</t>
  </si>
  <si>
    <t>H/TYR105</t>
  </si>
  <si>
    <t>Biochemistry (2000) 39:15674</t>
  </si>
  <si>
    <t>t=25 C, BIACORE buffer</t>
  </si>
  <si>
    <t>L/GLU27</t>
  </si>
  <si>
    <t>L/TYR30</t>
  </si>
  <si>
    <t>L/TYR91</t>
  </si>
  <si>
    <t>L/TRP96</t>
  </si>
  <si>
    <t>H/TRP53</t>
  </si>
  <si>
    <t>H/ASP55</t>
  </si>
  <si>
    <t>H/ASP56</t>
  </si>
  <si>
    <t>H/ARG95</t>
  </si>
  <si>
    <t>H/PHE98</t>
  </si>
  <si>
    <t>H/TYR99</t>
  </si>
  <si>
    <t>H/HIS100b</t>
  </si>
  <si>
    <t>H/GLY100</t>
  </si>
  <si>
    <t>Structure (1998) 6:1153</t>
  </si>
  <si>
    <t>H/TYR27</t>
  </si>
  <si>
    <t>H/TYR54</t>
  </si>
  <si>
    <t>H/THR59</t>
  </si>
  <si>
    <t>H/TYR95</t>
  </si>
  <si>
    <t>phage ELISA</t>
  </si>
  <si>
    <t>H/HIS107</t>
  </si>
  <si>
    <t>H/HIS100c</t>
  </si>
  <si>
    <t>t=room</t>
  </si>
  <si>
    <t>L/ARG24</t>
  </si>
  <si>
    <t>L/ALA25</t>
  </si>
  <si>
    <t>L/ASN26</t>
  </si>
  <si>
    <t>L/GLN28</t>
  </si>
  <si>
    <t>L/LEU29</t>
  </si>
  <si>
    <t>L/SER30</t>
  </si>
  <si>
    <t>L/LEU33</t>
  </si>
  <si>
    <t>L/ASN34</t>
  </si>
  <si>
    <t>L/PHE50</t>
  </si>
  <si>
    <t>L/THR51</t>
  </si>
  <si>
    <t>L/SER53</t>
  </si>
  <si>
    <t>L/LEU54</t>
  </si>
  <si>
    <t>L/HIS55</t>
  </si>
  <si>
    <t>L/SER56</t>
  </si>
  <si>
    <t>L/GLN89</t>
  </si>
  <si>
    <t>L/GLN90</t>
  </si>
  <si>
    <t>L/SER92</t>
  </si>
  <si>
    <t>L/VAL94</t>
  </si>
  <si>
    <t>L/PRO95</t>
  </si>
  <si>
    <t>L/THR97</t>
  </si>
  <si>
    <t>H/GLY26</t>
  </si>
  <si>
    <t>H/PHE29</t>
  </si>
  <si>
    <t>H/ASN31</t>
  </si>
  <si>
    <t>H/GLY33</t>
  </si>
  <si>
    <t>H/MET34</t>
  </si>
  <si>
    <t>H/ASN35</t>
  </si>
  <si>
    <t>H/TRP50</t>
  </si>
  <si>
    <t>H/ILE51</t>
  </si>
  <si>
    <t>H/ASN52</t>
  </si>
  <si>
    <t>H/THR53</t>
  </si>
  <si>
    <t>H/THR52a</t>
  </si>
  <si>
    <t>H/THR55</t>
  </si>
  <si>
    <t>H/GLY56</t>
  </si>
  <si>
    <t>H/GLY55</t>
  </si>
  <si>
    <t>H/GLU57</t>
  </si>
  <si>
    <t>H/GLU56</t>
  </si>
  <si>
    <t>H/PRO58</t>
  </si>
  <si>
    <t>H/PRO57</t>
  </si>
  <si>
    <t>H/TYR60</t>
  </si>
  <si>
    <t>H/ALA61</t>
  </si>
  <si>
    <t>H/ALA60</t>
  </si>
  <si>
    <t>H/ALA62</t>
  </si>
  <si>
    <t>H/ASP63</t>
  </si>
  <si>
    <t>H/ASP62</t>
  </si>
  <si>
    <t>H/PHE64</t>
  </si>
  <si>
    <t>H/PHE63</t>
  </si>
  <si>
    <t>H/ARG66</t>
  </si>
  <si>
    <t>H/ARG65</t>
  </si>
  <si>
    <t>H/PRO100</t>
  </si>
  <si>
    <t>H/PRO96</t>
  </si>
  <si>
    <t>H/HIS101</t>
  </si>
  <si>
    <t>H/HIS97</t>
  </si>
  <si>
    <t>H/TYR102</t>
  </si>
  <si>
    <t>H/TYR98</t>
  </si>
  <si>
    <t>H/TYR103</t>
  </si>
  <si>
    <t>H/GLY104</t>
  </si>
  <si>
    <t>H/SER105</t>
  </si>
  <si>
    <t>H/SER100a</t>
  </si>
  <si>
    <t>H/SER106</t>
  </si>
  <si>
    <t>H/SER100b</t>
  </si>
  <si>
    <t>H/TRP108</t>
  </si>
  <si>
    <t>H/TRP100d</t>
  </si>
  <si>
    <t>H/TYR109</t>
  </si>
  <si>
    <t>H/TYR100e</t>
  </si>
  <si>
    <t>H/PHE110</t>
  </si>
  <si>
    <t>H/PHE100f</t>
  </si>
  <si>
    <t>H/ASP111</t>
  </si>
  <si>
    <t>H/VAL112</t>
  </si>
  <si>
    <t>H/VAL102a</t>
  </si>
  <si>
    <t>Mutation</t>
  </si>
  <si>
    <t>(kcal/mol)</t>
  </si>
  <si>
    <t>t=25 C, pH=8</t>
  </si>
  <si>
    <t>1JRH</t>
  </si>
  <si>
    <t>yes</t>
  </si>
  <si>
    <t>Structure (1998) 6:1153; ELISA</t>
  </si>
  <si>
    <t>residue</t>
  </si>
  <si>
    <t>Native</t>
  </si>
  <si>
    <t>code</t>
  </si>
  <si>
    <t/>
  </si>
  <si>
    <t>HHIS100bALA</t>
  </si>
  <si>
    <r>
      <rPr>
        <b/>
        <sz val="11"/>
        <color indexed="8"/>
        <rFont val="Symbol"/>
      </rPr>
      <t>D</t>
    </r>
    <r>
      <rPr>
        <b/>
        <sz val="11"/>
        <color indexed="8"/>
        <rFont val="Calibri"/>
        <scheme val="minor"/>
      </rPr>
      <t>Gbind</t>
    </r>
  </si>
  <si>
    <t>H/ASN54</t>
  </si>
  <si>
    <t>H/TYR56</t>
  </si>
  <si>
    <t>H/TRP95</t>
  </si>
  <si>
    <t>H/ASP98</t>
  </si>
  <si>
    <t>H/PHE100</t>
  </si>
  <si>
    <t>H/TYR100a</t>
  </si>
  <si>
    <t>Limit</t>
  </si>
  <si>
    <t>values</t>
  </si>
  <si>
    <t>Alternate</t>
  </si>
  <si>
    <r>
      <rPr>
        <sz val="11"/>
        <color theme="1"/>
        <rFont val="Symbol"/>
        <family val="1"/>
      </rPr>
      <t>DD</t>
    </r>
    <r>
      <rPr>
        <sz val="11"/>
        <color theme="1"/>
        <rFont val="Calibri"/>
      </rPr>
      <t>Gbind</t>
    </r>
  </si>
  <si>
    <t>Source</t>
  </si>
  <si>
    <t>alternate data</t>
  </si>
  <si>
    <t>mutant</t>
  </si>
  <si>
    <t>Residue ID</t>
  </si>
  <si>
    <t>in article</t>
  </si>
  <si>
    <t>1G7H</t>
  </si>
  <si>
    <t>1G7I</t>
  </si>
  <si>
    <t>1G7J</t>
  </si>
  <si>
    <t>1G7L</t>
  </si>
  <si>
    <t>1G7M</t>
  </si>
  <si>
    <t>1J1O</t>
  </si>
  <si>
    <t>1J1P</t>
  </si>
  <si>
    <t>1J1X</t>
  </si>
  <si>
    <t>3A67</t>
  </si>
  <si>
    <t>3A6B</t>
  </si>
  <si>
    <t>3A6C</t>
  </si>
  <si>
    <t>X-ray structure</t>
  </si>
  <si>
    <t>Antibody : Antigen</t>
  </si>
  <si>
    <t>Reference</t>
  </si>
  <si>
    <t>(Ab format)</t>
  </si>
  <si>
    <t>Conditions</t>
  </si>
  <si>
    <t>PDB code WT</t>
  </si>
  <si>
    <t>Assay(s)</t>
  </si>
  <si>
    <t>Reference(s)</t>
  </si>
  <si>
    <t>Ab format(s)</t>
  </si>
  <si>
    <t>D1.3 : HEW Lysozyme</t>
  </si>
  <si>
    <t>D1.3 : E5.2</t>
  </si>
  <si>
    <t>HyHEL-10 : HEW Lysozyme</t>
  </si>
  <si>
    <t>HyHEL-63 : HEW Lysozyme</t>
  </si>
  <si>
    <t>Herceptin: HER2</t>
  </si>
  <si>
    <r>
      <t>A6 : IFN</t>
    </r>
    <r>
      <rPr>
        <b/>
        <sz val="11"/>
        <color indexed="9"/>
        <rFont val="Symbol"/>
        <family val="1"/>
      </rPr>
      <t>g</t>
    </r>
    <r>
      <rPr>
        <b/>
        <sz val="11"/>
        <color indexed="9"/>
        <rFont val="Calibri"/>
        <family val="2"/>
      </rPr>
      <t>R</t>
    </r>
  </si>
  <si>
    <t>A4.6.1 : VEGF</t>
  </si>
  <si>
    <t>enzymatic (spectrophotometric)</t>
  </si>
  <si>
    <t>Ka (M)</t>
  </si>
  <si>
    <t>Kd (M)</t>
  </si>
  <si>
    <t>KdMut /</t>
  </si>
  <si>
    <t>KdWT</t>
  </si>
  <si>
    <t>Mut - WT</t>
  </si>
  <si>
    <r>
      <rPr>
        <b/>
        <sz val="11"/>
        <color indexed="9"/>
        <rFont val="Symbol"/>
        <family val="1"/>
      </rPr>
      <t>DD</t>
    </r>
    <r>
      <rPr>
        <b/>
        <sz val="11"/>
        <color indexed="9"/>
        <rFont val="Calibri"/>
        <family val="2"/>
      </rPr>
      <t>Gbind</t>
    </r>
  </si>
  <si>
    <t>Ab : Ag</t>
  </si>
  <si>
    <r>
      <t>SIE-Scwrl</t>
    </r>
    <r>
      <rPr>
        <b/>
        <vertAlign val="subscript"/>
        <sz val="10"/>
        <rFont val="Arial"/>
      </rPr>
      <t>mut</t>
    </r>
  </si>
  <si>
    <t>S1</t>
  </si>
  <si>
    <t>S2</t>
  </si>
  <si>
    <t>S3</t>
  </si>
  <si>
    <t>S4</t>
  </si>
  <si>
    <t>R1</t>
  </si>
  <si>
    <t>R3</t>
  </si>
  <si>
    <t>FB</t>
  </si>
  <si>
    <t>FS</t>
  </si>
  <si>
    <r>
      <t>SIE-Ros</t>
    </r>
    <r>
      <rPr>
        <b/>
        <vertAlign val="subscript"/>
        <sz val="10"/>
        <rFont val="Arial"/>
      </rPr>
      <t>mut</t>
    </r>
  </si>
  <si>
    <r>
      <t>SIE-Ros</t>
    </r>
    <r>
      <rPr>
        <b/>
        <vertAlign val="subscript"/>
        <sz val="10"/>
        <rFont val="Arial"/>
      </rPr>
      <t>iface-sc</t>
    </r>
  </si>
  <si>
    <r>
      <t>SIE-Ros</t>
    </r>
    <r>
      <rPr>
        <b/>
        <vertAlign val="subscript"/>
        <sz val="10"/>
        <rFont val="Arial"/>
      </rPr>
      <t>CDR-loop</t>
    </r>
  </si>
  <si>
    <r>
      <t>Ros</t>
    </r>
    <r>
      <rPr>
        <b/>
        <vertAlign val="subscript"/>
        <sz val="10"/>
        <rFont val="Arial"/>
      </rPr>
      <t>mut</t>
    </r>
  </si>
  <si>
    <r>
      <t>Ros</t>
    </r>
    <r>
      <rPr>
        <b/>
        <vertAlign val="subscript"/>
        <sz val="10"/>
        <rFont val="Arial"/>
      </rPr>
      <t>iface-sc</t>
    </r>
  </si>
  <si>
    <r>
      <t>Ros</t>
    </r>
    <r>
      <rPr>
        <b/>
        <vertAlign val="subscript"/>
        <sz val="10"/>
        <rFont val="Arial"/>
      </rPr>
      <t>CDR-loop</t>
    </r>
  </si>
  <si>
    <r>
      <t>FoldX</t>
    </r>
    <r>
      <rPr>
        <b/>
        <vertAlign val="subscript"/>
        <sz val="10"/>
        <rFont val="Arial"/>
      </rPr>
      <t>B</t>
    </r>
  </si>
  <si>
    <r>
      <t>FoldX</t>
    </r>
    <r>
      <rPr>
        <b/>
        <vertAlign val="subscript"/>
        <sz val="10"/>
        <rFont val="Arial"/>
      </rPr>
      <t>S</t>
    </r>
  </si>
  <si>
    <r>
      <rPr>
        <b/>
        <sz val="10"/>
        <rFont val="Symbol"/>
      </rPr>
      <t>D</t>
    </r>
    <r>
      <rPr>
        <b/>
        <sz val="10"/>
        <rFont val="Arial"/>
        <family val="2"/>
      </rPr>
      <t>Q</t>
    </r>
  </si>
  <si>
    <t>toAla</t>
  </si>
  <si>
    <t>min Expt</t>
  </si>
  <si>
    <t>max Expt</t>
  </si>
  <si>
    <r>
      <rPr>
        <b/>
        <sz val="10"/>
        <color theme="0"/>
        <rFont val="Symbol"/>
      </rPr>
      <t>DD</t>
    </r>
    <r>
      <rPr>
        <b/>
        <sz val="10"/>
        <color theme="0"/>
        <rFont val="Arial"/>
        <family val="2"/>
      </rPr>
      <t>Gbind</t>
    </r>
    <r>
      <rPr>
        <b/>
        <vertAlign val="subscript"/>
        <sz val="10"/>
        <color theme="0"/>
        <rFont val="Arial"/>
      </rPr>
      <t>Expt</t>
    </r>
  </si>
  <si>
    <t>Herceptin : HER2</t>
  </si>
  <si>
    <t>Protocol Name</t>
  </si>
  <si>
    <r>
      <t>SIE-Scwrl</t>
    </r>
    <r>
      <rPr>
        <b/>
        <vertAlign val="subscript"/>
        <sz val="8"/>
        <rFont val="Arial"/>
      </rPr>
      <t>mut</t>
    </r>
  </si>
  <si>
    <r>
      <t>SIE-Ros</t>
    </r>
    <r>
      <rPr>
        <b/>
        <vertAlign val="subscript"/>
        <sz val="8"/>
        <rFont val="Arial"/>
      </rPr>
      <t>mut</t>
    </r>
  </si>
  <si>
    <r>
      <t>SIE-Ros</t>
    </r>
    <r>
      <rPr>
        <b/>
        <vertAlign val="subscript"/>
        <sz val="8"/>
        <rFont val="Arial"/>
      </rPr>
      <t>CDR-loop</t>
    </r>
  </si>
  <si>
    <r>
      <t>Ros</t>
    </r>
    <r>
      <rPr>
        <b/>
        <vertAlign val="subscript"/>
        <sz val="8"/>
        <rFont val="Arial"/>
      </rPr>
      <t>mut</t>
    </r>
  </si>
  <si>
    <r>
      <t>Ros</t>
    </r>
    <r>
      <rPr>
        <b/>
        <vertAlign val="subscript"/>
        <sz val="8"/>
        <rFont val="Arial"/>
      </rPr>
      <t>CDR-loop</t>
    </r>
  </si>
  <si>
    <r>
      <t>FoldX</t>
    </r>
    <r>
      <rPr>
        <b/>
        <vertAlign val="subscript"/>
        <sz val="8"/>
        <rFont val="Arial"/>
      </rPr>
      <t>B</t>
    </r>
  </si>
  <si>
    <r>
      <t>FoldX</t>
    </r>
    <r>
      <rPr>
        <b/>
        <vertAlign val="subscript"/>
        <sz val="8"/>
        <rFont val="Arial"/>
      </rPr>
      <t>S</t>
    </r>
  </si>
  <si>
    <t>Cons1</t>
  </si>
  <si>
    <t>Cons2</t>
  </si>
  <si>
    <t>Cons3</t>
  </si>
  <si>
    <t>Cons4</t>
  </si>
  <si>
    <t>Protocol ID</t>
  </si>
  <si>
    <t>S1+R1</t>
  </si>
  <si>
    <t>S1+R1+FB</t>
  </si>
  <si>
    <r>
      <t>S1+R1</t>
    </r>
    <r>
      <rPr>
        <b/>
        <sz val="8"/>
        <color rgb="FF3366FF"/>
        <rFont val="Arial"/>
      </rPr>
      <t>+FS</t>
    </r>
  </si>
  <si>
    <r>
      <t>S1+R1+FB</t>
    </r>
    <r>
      <rPr>
        <b/>
        <sz val="8"/>
        <color rgb="FF3366FF"/>
        <rFont val="Arial"/>
      </rPr>
      <t>+FS</t>
    </r>
  </si>
  <si>
    <t>All</t>
  </si>
  <si>
    <t>to-Ala</t>
  </si>
  <si>
    <t>to-nonAla</t>
  </si>
  <si>
    <r>
      <rPr>
        <sz val="9"/>
        <rFont val="Symbol"/>
      </rPr>
      <t>D</t>
    </r>
    <r>
      <rPr>
        <sz val="9"/>
        <rFont val="Arial"/>
        <family val="2"/>
      </rPr>
      <t>Qmut=0</t>
    </r>
  </si>
  <si>
    <r>
      <rPr>
        <sz val="9"/>
        <rFont val="Symbol"/>
      </rPr>
      <t>D</t>
    </r>
    <r>
      <rPr>
        <sz val="9"/>
        <rFont val="Arial"/>
        <family val="2"/>
      </rPr>
      <t>Qmut≠0</t>
    </r>
  </si>
  <si>
    <r>
      <t>SIE-Ros</t>
    </r>
    <r>
      <rPr>
        <b/>
        <vertAlign val="subscript"/>
        <sz val="8"/>
        <rFont val="Arial"/>
      </rPr>
      <t>iface-sc</t>
    </r>
  </si>
  <si>
    <r>
      <t>Ros</t>
    </r>
    <r>
      <rPr>
        <b/>
        <vertAlign val="subscript"/>
        <sz val="8"/>
        <rFont val="Arial"/>
      </rPr>
      <t>iface-sc</t>
    </r>
  </si>
  <si>
    <t>Standard errors assocaited with the Spearman coefficients shown in Table 3, calculated from 1000 bootstrap samples (with replacement).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</si>
</sst>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7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9"/>
      <name val="Symbol"/>
      <family val="1"/>
    </font>
    <font>
      <sz val="10"/>
      <color theme="1"/>
      <name val="Arial"/>
      <family val="2"/>
    </font>
    <font>
      <sz val="11"/>
      <color theme="1"/>
      <name val="Calibri"/>
    </font>
    <font>
      <b/>
      <sz val="11"/>
      <color indexed="8"/>
      <name val="Symbol"/>
    </font>
    <font>
      <sz val="11"/>
      <color indexed="9"/>
      <name val="Calibri"/>
      <family val="2"/>
    </font>
    <font>
      <b/>
      <sz val="11"/>
      <color indexed="8"/>
      <name val="Calibri"/>
      <scheme val="minor"/>
    </font>
    <font>
      <sz val="11"/>
      <color theme="1"/>
      <name val="Symbol"/>
      <family val="1"/>
    </font>
    <font>
      <b/>
      <sz val="11"/>
      <color theme="0"/>
      <name val="Calibri"/>
    </font>
    <font>
      <b/>
      <sz val="10"/>
      <color theme="0"/>
      <name val="Symbol"/>
    </font>
    <font>
      <b/>
      <vertAlign val="subscript"/>
      <sz val="10"/>
      <name val="Arial"/>
    </font>
    <font>
      <b/>
      <sz val="10"/>
      <name val="Symbol"/>
    </font>
    <font>
      <b/>
      <vertAlign val="subscript"/>
      <sz val="10"/>
      <color theme="0"/>
      <name val="Arial"/>
    </font>
    <font>
      <b/>
      <sz val="8"/>
      <name val="Arial"/>
      <family val="2"/>
    </font>
    <font>
      <b/>
      <vertAlign val="subscript"/>
      <sz val="8"/>
      <name val="Arial"/>
    </font>
    <font>
      <b/>
      <sz val="9"/>
      <name val="Arial"/>
    </font>
    <font>
      <sz val="9"/>
      <name val="Arial"/>
      <family val="2"/>
    </font>
    <font>
      <b/>
      <sz val="9"/>
      <color rgb="FF3366FF"/>
      <name val="Arial"/>
    </font>
    <font>
      <b/>
      <sz val="8"/>
      <color rgb="FF3366FF"/>
      <name val="Arial"/>
    </font>
    <font>
      <sz val="9"/>
      <name val="Symbo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66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51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2" fontId="0" fillId="0" borderId="0" xfId="0" applyNumberFormat="1" applyFill="1"/>
    <xf numFmtId="2" fontId="2" fillId="0" borderId="0" xfId="0" applyNumberFormat="1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Fill="1"/>
    <xf numFmtId="2" fontId="0" fillId="0" borderId="0" xfId="0" applyNumberFormat="1" applyFont="1"/>
    <xf numFmtId="0" fontId="0" fillId="0" borderId="0" xfId="0" applyFill="1" applyBorder="1"/>
    <xf numFmtId="2" fontId="6" fillId="0" borderId="0" xfId="0" applyNumberFormat="1" applyFont="1"/>
    <xf numFmtId="0" fontId="6" fillId="0" borderId="0" xfId="0" applyFont="1"/>
    <xf numFmtId="11" fontId="6" fillId="0" borderId="0" xfId="0" applyNumberFormat="1" applyFont="1"/>
    <xf numFmtId="2" fontId="7" fillId="4" borderId="0" xfId="0" applyNumberFormat="1" applyFont="1" applyFill="1"/>
    <xf numFmtId="2" fontId="0" fillId="0" borderId="1" xfId="0" applyNumberFormat="1" applyFont="1" applyBorder="1"/>
    <xf numFmtId="0" fontId="0" fillId="0" borderId="1" xfId="0" applyFont="1" applyBorder="1"/>
    <xf numFmtId="11" fontId="0" fillId="0" borderId="1" xfId="0" applyNumberFormat="1" applyFont="1" applyBorder="1"/>
    <xf numFmtId="2" fontId="8" fillId="0" borderId="1" xfId="0" applyNumberFormat="1" applyFont="1" applyBorder="1" applyAlignment="1">
      <alignment horizontal="right"/>
    </xf>
    <xf numFmtId="0" fontId="9" fillId="0" borderId="1" xfId="0" applyFont="1" applyBorder="1"/>
    <xf numFmtId="0" fontId="0" fillId="0" borderId="0" xfId="0" applyFont="1"/>
    <xf numFmtId="2" fontId="7" fillId="5" borderId="0" xfId="0" applyNumberFormat="1" applyFont="1" applyFill="1"/>
    <xf numFmtId="2" fontId="0" fillId="0" borderId="0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2" fontId="10" fillId="0" borderId="0" xfId="0" applyNumberFormat="1" applyFont="1"/>
    <xf numFmtId="11" fontId="0" fillId="0" borderId="0" xfId="0" applyNumberFormat="1" applyFont="1"/>
    <xf numFmtId="2" fontId="11" fillId="0" borderId="0" xfId="0" applyNumberFormat="1" applyFont="1"/>
    <xf numFmtId="0" fontId="0" fillId="0" borderId="0" xfId="0" applyFont="1" applyFill="1"/>
    <xf numFmtId="11" fontId="0" fillId="0" borderId="0" xfId="0" applyNumberFormat="1" applyFont="1" applyFill="1"/>
    <xf numFmtId="2" fontId="11" fillId="0" borderId="0" xfId="0" applyNumberFormat="1" applyFont="1" applyFill="1"/>
    <xf numFmtId="0" fontId="11" fillId="0" borderId="0" xfId="0" applyFont="1" applyFill="1"/>
    <xf numFmtId="11" fontId="11" fillId="0" borderId="0" xfId="0" applyNumberFormat="1" applyFont="1" applyFill="1"/>
    <xf numFmtId="0" fontId="10" fillId="0" borderId="0" xfId="0" applyFont="1"/>
    <xf numFmtId="0" fontId="6" fillId="0" borderId="0" xfId="0" applyFont="1" applyFill="1"/>
    <xf numFmtId="0" fontId="11" fillId="0" borderId="0" xfId="0" applyFont="1"/>
    <xf numFmtId="2" fontId="6" fillId="0" borderId="0" xfId="0" applyNumberFormat="1" applyFont="1" applyFill="1"/>
    <xf numFmtId="11" fontId="6" fillId="0" borderId="0" xfId="0" applyNumberFormat="1" applyFont="1" applyFill="1"/>
    <xf numFmtId="164" fontId="0" fillId="0" borderId="0" xfId="0" applyNumberFormat="1"/>
    <xf numFmtId="11" fontId="0" fillId="0" borderId="0" xfId="0" applyNumberFormat="1"/>
    <xf numFmtId="2" fontId="0" fillId="0" borderId="0" xfId="0" applyNumberFormat="1" applyFill="1" applyBorder="1"/>
    <xf numFmtId="2" fontId="0" fillId="0" borderId="3" xfId="0" applyNumberFormat="1" applyFill="1" applyBorder="1"/>
    <xf numFmtId="2" fontId="2" fillId="0" borderId="0" xfId="0" applyNumberFormat="1" applyFont="1" applyBorder="1"/>
    <xf numFmtId="0" fontId="2" fillId="0" borderId="0" xfId="0" applyFont="1" applyBorder="1"/>
    <xf numFmtId="0" fontId="0" fillId="0" borderId="3" xfId="0" applyFont="1" applyBorder="1"/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14" fillId="0" borderId="0" xfId="0" applyNumberFormat="1" applyFont="1" applyFill="1"/>
    <xf numFmtId="2" fontId="2" fillId="0" borderId="1" xfId="0" applyNumberFormat="1" applyFont="1" applyBorder="1"/>
    <xf numFmtId="11" fontId="2" fillId="0" borderId="0" xfId="0" applyNumberFormat="1" applyFont="1"/>
    <xf numFmtId="2" fontId="14" fillId="0" borderId="0" xfId="0" applyNumberFormat="1" applyFont="1" applyFill="1" applyBorder="1"/>
    <xf numFmtId="2" fontId="19" fillId="3" borderId="0" xfId="0" applyNumberFormat="1" applyFont="1" applyFill="1"/>
    <xf numFmtId="2" fontId="13" fillId="0" borderId="0" xfId="0" applyNumberFormat="1" applyFont="1" applyBorder="1"/>
    <xf numFmtId="2" fontId="16" fillId="0" borderId="0" xfId="0" applyNumberFormat="1" applyFont="1" applyFill="1"/>
    <xf numFmtId="0" fontId="0" fillId="0" borderId="1" xfId="0" applyBorder="1"/>
    <xf numFmtId="2" fontId="0" fillId="0" borderId="3" xfId="0" applyNumberFormat="1" applyFont="1" applyBorder="1"/>
    <xf numFmtId="11" fontId="0" fillId="0" borderId="3" xfId="0" applyNumberFormat="1" applyFont="1" applyBorder="1"/>
    <xf numFmtId="0" fontId="0" fillId="0" borderId="3" xfId="0" applyBorder="1"/>
    <xf numFmtId="2" fontId="19" fillId="6" borderId="0" xfId="0" applyNumberFormat="1" applyFont="1" applyFill="1"/>
    <xf numFmtId="0" fontId="6" fillId="0" borderId="3" xfId="0" applyFont="1" applyBorder="1"/>
    <xf numFmtId="2" fontId="6" fillId="0" borderId="3" xfId="0" applyNumberFormat="1" applyFont="1" applyBorder="1"/>
    <xf numFmtId="0" fontId="13" fillId="0" borderId="3" xfId="0" applyFont="1" applyFill="1" applyBorder="1"/>
    <xf numFmtId="2" fontId="13" fillId="0" borderId="3" xfId="0" applyNumberFormat="1" applyFont="1" applyFill="1" applyBorder="1"/>
    <xf numFmtId="0" fontId="0" fillId="0" borderId="3" xfId="0" applyFill="1" applyBorder="1"/>
    <xf numFmtId="0" fontId="11" fillId="0" borderId="3" xfId="0" applyFont="1" applyFill="1" applyBorder="1"/>
    <xf numFmtId="2" fontId="0" fillId="0" borderId="3" xfId="0" applyNumberFormat="1" applyFont="1" applyFill="1" applyBorder="1"/>
    <xf numFmtId="11" fontId="0" fillId="0" borderId="3" xfId="0" applyNumberFormat="1" applyFont="1" applyFill="1" applyBorder="1"/>
    <xf numFmtId="11" fontId="11" fillId="0" borderId="3" xfId="0" applyNumberFormat="1" applyFont="1" applyFill="1" applyBorder="1"/>
    <xf numFmtId="2" fontId="11" fillId="0" borderId="3" xfId="0" applyNumberFormat="1" applyFont="1" applyFill="1" applyBorder="1"/>
    <xf numFmtId="164" fontId="0" fillId="0" borderId="3" xfId="0" applyNumberFormat="1" applyBorder="1"/>
    <xf numFmtId="2" fontId="11" fillId="0" borderId="3" xfId="0" applyNumberFormat="1" applyFont="1" applyBorder="1"/>
    <xf numFmtId="0" fontId="0" fillId="0" borderId="3" xfId="0" applyFont="1" applyFill="1" applyBorder="1"/>
    <xf numFmtId="2" fontId="0" fillId="0" borderId="3" xfId="0" applyNumberFormat="1" applyBorder="1"/>
    <xf numFmtId="11" fontId="0" fillId="0" borderId="3" xfId="0" applyNumberFormat="1" applyBorder="1"/>
    <xf numFmtId="2" fontId="6" fillId="0" borderId="0" xfId="0" applyNumberFormat="1" applyFont="1" applyAlignment="1">
      <alignment horizontal="right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3" fillId="7" borderId="0" xfId="0" applyFont="1" applyFill="1" applyBorder="1"/>
    <xf numFmtId="0" fontId="3" fillId="6" borderId="0" xfId="0" applyFont="1" applyFill="1" applyBorder="1"/>
    <xf numFmtId="2" fontId="3" fillId="8" borderId="0" xfId="0" applyNumberFormat="1" applyFont="1" applyFill="1" applyBorder="1"/>
    <xf numFmtId="0" fontId="3" fillId="0" borderId="1" xfId="0" applyFont="1" applyFill="1" applyBorder="1"/>
    <xf numFmtId="0" fontId="6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2" fontId="0" fillId="0" borderId="1" xfId="0" applyNumberFormat="1" applyFill="1" applyBorder="1"/>
    <xf numFmtId="2" fontId="0" fillId="0" borderId="1" xfId="0" applyNumberFormat="1" applyBorder="1"/>
    <xf numFmtId="2" fontId="11" fillId="0" borderId="1" xfId="0" applyNumberFormat="1" applyFont="1" applyBorder="1"/>
    <xf numFmtId="2" fontId="14" fillId="0" borderId="5" xfId="0" applyNumberFormat="1" applyFont="1" applyFill="1" applyBorder="1"/>
    <xf numFmtId="2" fontId="13" fillId="0" borderId="5" xfId="0" applyNumberFormat="1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Border="1"/>
    <xf numFmtId="0" fontId="0" fillId="0" borderId="5" xfId="0" applyFont="1" applyFill="1" applyBorder="1"/>
    <xf numFmtId="0" fontId="0" fillId="0" borderId="6" xfId="0" applyFont="1" applyBorder="1"/>
    <xf numFmtId="0" fontId="6" fillId="0" borderId="5" xfId="0" applyFont="1" applyBorder="1"/>
    <xf numFmtId="0" fontId="0" fillId="0" borderId="5" xfId="0" applyFill="1" applyBorder="1"/>
    <xf numFmtId="0" fontId="0" fillId="0" borderId="6" xfId="0" applyFont="1" applyFill="1" applyBorder="1"/>
    <xf numFmtId="2" fontId="0" fillId="0" borderId="5" xfId="0" applyNumberFormat="1" applyBorder="1"/>
    <xf numFmtId="2" fontId="0" fillId="0" borderId="4" xfId="0" applyNumberFormat="1" applyBorder="1"/>
    <xf numFmtId="0" fontId="2" fillId="0" borderId="5" xfId="0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NumberFormat="1" applyFill="1" applyBorder="1"/>
    <xf numFmtId="0" fontId="0" fillId="0" borderId="1" xfId="0" applyNumberFormat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5" xfId="0" applyNumberFormat="1" applyFill="1" applyBorder="1"/>
    <xf numFmtId="0" fontId="0" fillId="0" borderId="6" xfId="0" applyNumberFormat="1" applyFill="1" applyBorder="1"/>
    <xf numFmtId="0" fontId="0" fillId="0" borderId="4" xfId="0" applyNumberFormat="1" applyFill="1" applyBorder="1"/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7" fillId="0" borderId="7" xfId="0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7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27" fillId="0" borderId="15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</cellXfs>
  <cellStyles count="5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336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85396A"/>
      <rgbColor rgb="00FFFFCC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23FF23"/>
      <rgbColor rgb="00800080"/>
      <rgbColor rgb="00800000"/>
      <rgbColor rgb="00008080"/>
      <rgbColor rgb="000000FF"/>
      <rgbColor rgb="0000DCFF"/>
      <rgbColor rgb="00CCFFFF"/>
      <rgbColor rgb="00CCFFCC"/>
      <rgbColor rgb="00FFFF99"/>
      <rgbColor rgb="0099CCFF"/>
      <rgbColor rgb="00FF99CC"/>
      <rgbColor rgb="00CC99FF"/>
      <rgbColor rgb="00FF8D00"/>
      <rgbColor rgb="003366FF"/>
      <rgbColor rgb="003DEB3D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C2300"/>
      <rgbColor rgb="00333399"/>
      <rgbColor rgb="00333333"/>
    </indexedColors>
    <mruColors>
      <color rgb="FF999999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0"/>
  <sheetViews>
    <sheetView tabSelected="1" workbookViewId="0"/>
  </sheetViews>
  <sheetFormatPr baseColWidth="10" defaultColWidth="9.1640625" defaultRowHeight="12" x14ac:dyDescent="0"/>
  <cols>
    <col min="1" max="1" width="33.33203125" style="9" customWidth="1"/>
    <col min="2" max="2" width="11.33203125" style="9" customWidth="1"/>
    <col min="3" max="3" width="10" style="20" customWidth="1"/>
    <col min="4" max="4" width="9.1640625" style="20"/>
    <col min="5" max="5" width="11.6640625" style="20" customWidth="1"/>
    <col min="6" max="6" width="10.83203125" style="9" customWidth="1"/>
    <col min="7" max="7" width="9.83203125" style="26" customWidth="1"/>
    <col min="8" max="8" width="9.5" style="26" customWidth="1"/>
    <col min="9" max="9" width="10.33203125" style="9" customWidth="1"/>
    <col min="10" max="10" width="9.83203125" style="9" bestFit="1" customWidth="1"/>
    <col min="11" max="11" width="9.33203125" style="9" bestFit="1" customWidth="1"/>
    <col min="12" max="12" width="6.5" style="9" customWidth="1"/>
    <col min="13" max="13" width="8.33203125" style="9" customWidth="1"/>
    <col min="14" max="14" width="22.6640625" style="9" customWidth="1"/>
    <col min="15" max="15" width="8.83203125" style="9" customWidth="1"/>
    <col min="16" max="16" width="23.33203125" style="9" customWidth="1"/>
    <col min="17" max="17" width="11.83203125" style="20" customWidth="1"/>
    <col min="18" max="18" width="9.6640625" style="20" customWidth="1"/>
    <col min="19" max="19" width="10.5" style="20" bestFit="1" customWidth="1"/>
    <col min="20" max="21" width="10" style="20" bestFit="1" customWidth="1"/>
    <col min="22" max="22" width="12" style="20" bestFit="1" customWidth="1"/>
    <col min="23" max="25" width="9.33203125" style="20" bestFit="1" customWidth="1"/>
    <col min="26" max="16384" width="9.1640625" style="20"/>
  </cols>
  <sheetData>
    <row r="1" spans="1:18" s="12" customFormat="1" ht="14">
      <c r="A1" s="51" t="s">
        <v>407</v>
      </c>
      <c r="B1" s="58" t="s">
        <v>411</v>
      </c>
      <c r="C1" s="12" t="s">
        <v>375</v>
      </c>
      <c r="D1" s="12" t="s">
        <v>368</v>
      </c>
      <c r="E1" s="81" t="s">
        <v>172</v>
      </c>
      <c r="F1" s="11" t="s">
        <v>425</v>
      </c>
      <c r="G1" s="13" t="s">
        <v>423</v>
      </c>
      <c r="H1" s="13" t="s">
        <v>424</v>
      </c>
      <c r="I1" s="11" t="s">
        <v>173</v>
      </c>
      <c r="J1" s="11" t="s">
        <v>379</v>
      </c>
      <c r="K1" s="14" t="s">
        <v>428</v>
      </c>
      <c r="L1" s="47" t="s">
        <v>386</v>
      </c>
      <c r="M1" s="50" t="s">
        <v>388</v>
      </c>
      <c r="N1" s="50" t="s">
        <v>390</v>
      </c>
      <c r="O1" s="50" t="s">
        <v>388</v>
      </c>
      <c r="P1" s="50" t="s">
        <v>390</v>
      </c>
      <c r="Q1" s="50" t="s">
        <v>406</v>
      </c>
      <c r="R1" s="88" t="s">
        <v>393</v>
      </c>
    </row>
    <row r="2" spans="1:18" s="12" customFormat="1" ht="14">
      <c r="A2" s="11" t="s">
        <v>413</v>
      </c>
      <c r="B2" s="27" t="s">
        <v>409</v>
      </c>
      <c r="C2" s="43" t="s">
        <v>374</v>
      </c>
      <c r="D2" s="23"/>
      <c r="E2" s="82" t="s">
        <v>376</v>
      </c>
      <c r="F2" s="42" t="s">
        <v>426</v>
      </c>
      <c r="G2" s="24"/>
      <c r="H2" s="24"/>
      <c r="J2" s="35" t="s">
        <v>369</v>
      </c>
      <c r="K2" s="42" t="s">
        <v>427</v>
      </c>
      <c r="L2" s="52" t="s">
        <v>387</v>
      </c>
      <c r="M2" s="50" t="s">
        <v>389</v>
      </c>
      <c r="N2" s="52" t="s">
        <v>391</v>
      </c>
      <c r="O2" s="50" t="s">
        <v>389</v>
      </c>
      <c r="P2" s="52" t="s">
        <v>391</v>
      </c>
      <c r="Q2" s="52" t="s">
        <v>392</v>
      </c>
      <c r="R2" s="89" t="s">
        <v>394</v>
      </c>
    </row>
    <row r="3" spans="1:18" s="12" customFormat="1" ht="14">
      <c r="A3" s="25" t="s">
        <v>410</v>
      </c>
      <c r="B3" s="11"/>
      <c r="F3" s="11"/>
      <c r="G3" s="13"/>
      <c r="H3" s="13"/>
      <c r="I3" s="11"/>
      <c r="J3" s="11"/>
      <c r="K3" s="35" t="s">
        <v>369</v>
      </c>
      <c r="L3" s="47"/>
      <c r="M3" s="35" t="s">
        <v>369</v>
      </c>
      <c r="N3" s="50"/>
      <c r="O3" s="35" t="s">
        <v>369</v>
      </c>
      <c r="P3" s="50"/>
      <c r="Q3" s="50"/>
      <c r="R3" s="88"/>
    </row>
    <row r="4" spans="1:18" s="12" customFormat="1" ht="14">
      <c r="A4" s="11" t="s">
        <v>412</v>
      </c>
      <c r="B4" s="11"/>
      <c r="F4" s="11"/>
      <c r="G4" s="13"/>
      <c r="H4" s="13"/>
      <c r="I4" s="11"/>
      <c r="J4" s="11"/>
      <c r="K4" s="53"/>
      <c r="L4" s="47"/>
      <c r="M4" s="50"/>
      <c r="N4" s="50"/>
      <c r="O4" s="50"/>
      <c r="P4" s="50"/>
      <c r="Q4" s="50"/>
      <c r="R4" s="88"/>
    </row>
    <row r="5" spans="1:18" ht="15" thickBot="1">
      <c r="A5" s="15" t="s">
        <v>414</v>
      </c>
      <c r="B5" s="54"/>
      <c r="C5" s="16"/>
      <c r="D5" s="16"/>
      <c r="E5" s="16"/>
      <c r="F5" s="15"/>
      <c r="G5" s="17"/>
      <c r="H5" s="17"/>
      <c r="I5" s="18" t="s">
        <v>174</v>
      </c>
      <c r="J5" s="19">
        <f>8.31441/4.184/1000</f>
        <v>1.9871916826003822E-3</v>
      </c>
      <c r="K5" s="15"/>
      <c r="L5" s="15"/>
      <c r="M5" s="15"/>
      <c r="N5" s="15"/>
      <c r="O5" s="15"/>
      <c r="P5" s="15"/>
      <c r="Q5" s="16"/>
      <c r="R5" s="90"/>
    </row>
    <row r="6" spans="1:18" ht="14">
      <c r="A6" s="21" t="s">
        <v>415</v>
      </c>
      <c r="B6" s="58" t="s">
        <v>162</v>
      </c>
      <c r="R6" s="91"/>
    </row>
    <row r="7" spans="1:18" ht="14">
      <c r="A7" s="12" t="s">
        <v>175</v>
      </c>
      <c r="B7" s="27" t="s">
        <v>195</v>
      </c>
      <c r="C7" s="12" t="s">
        <v>176</v>
      </c>
      <c r="D7" s="12"/>
      <c r="E7" s="12"/>
      <c r="F7" s="11"/>
      <c r="G7" s="13"/>
      <c r="H7" s="13">
        <v>1.49E-9</v>
      </c>
      <c r="I7" s="11">
        <f t="shared" ref="I7:I23" si="0">H7*1000000000</f>
        <v>1.49</v>
      </c>
      <c r="J7" s="11">
        <f t="shared" ref="J7:J24" si="1">$J$5*298.15*LN(H7)</f>
        <v>-12.041878060309694</v>
      </c>
      <c r="K7" s="74" t="s">
        <v>408</v>
      </c>
      <c r="L7" s="11"/>
      <c r="M7" s="11"/>
      <c r="N7" s="27"/>
      <c r="O7" s="11"/>
      <c r="P7" s="27"/>
      <c r="R7" s="91"/>
    </row>
    <row r="8" spans="1:18" ht="14">
      <c r="A8" s="25" t="s">
        <v>177</v>
      </c>
      <c r="C8" s="20" t="s">
        <v>196</v>
      </c>
      <c r="D8" s="20" t="s">
        <v>189</v>
      </c>
      <c r="E8" s="20" t="s">
        <v>96</v>
      </c>
      <c r="H8" s="26">
        <v>2.0000000000000001E-9</v>
      </c>
      <c r="I8" s="9">
        <f>H8*1000000000</f>
        <v>2</v>
      </c>
      <c r="J8" s="27">
        <f t="shared" si="1"/>
        <v>-11.867468741029358</v>
      </c>
      <c r="K8" s="9">
        <f t="shared" ref="K8:K24" si="2">J8-$J$7</f>
        <v>0.17440931928033621</v>
      </c>
      <c r="R8" s="91"/>
    </row>
    <row r="9" spans="1:18" ht="14">
      <c r="A9" s="11" t="s">
        <v>180</v>
      </c>
      <c r="C9" s="20" t="s">
        <v>197</v>
      </c>
      <c r="D9" s="20" t="s">
        <v>198</v>
      </c>
      <c r="E9" s="20" t="s">
        <v>150</v>
      </c>
      <c r="H9" s="26">
        <v>6.2000000000000009E-9</v>
      </c>
      <c r="I9" s="9">
        <f>H9*1000000000</f>
        <v>6.2000000000000011</v>
      </c>
      <c r="J9" s="27">
        <f t="shared" si="1"/>
        <v>-11.197134260141288</v>
      </c>
      <c r="K9" s="9">
        <f t="shared" si="2"/>
        <v>0.84474380016840556</v>
      </c>
      <c r="R9" s="91"/>
    </row>
    <row r="10" spans="1:18" ht="14">
      <c r="A10" s="1" t="s">
        <v>183</v>
      </c>
      <c r="C10" s="20" t="s">
        <v>197</v>
      </c>
      <c r="D10" s="20" t="s">
        <v>199</v>
      </c>
      <c r="E10" s="20" t="s">
        <v>161</v>
      </c>
      <c r="H10" s="26">
        <v>2.7E-8</v>
      </c>
      <c r="I10" s="9">
        <f>H10*1000000000</f>
        <v>27</v>
      </c>
      <c r="J10" s="27">
        <f t="shared" si="1"/>
        <v>-10.325424032534206</v>
      </c>
      <c r="K10" s="9">
        <f t="shared" si="2"/>
        <v>1.7164540277754874</v>
      </c>
      <c r="R10" s="91"/>
    </row>
    <row r="11" spans="1:18" ht="14">
      <c r="C11" s="20" t="s">
        <v>200</v>
      </c>
      <c r="D11" s="20" t="s">
        <v>201</v>
      </c>
      <c r="E11" s="20" t="s">
        <v>59</v>
      </c>
      <c r="H11" s="26">
        <v>3.3000000000000002E-9</v>
      </c>
      <c r="I11" s="9">
        <f>H11*1000000000</f>
        <v>3.3000000000000003</v>
      </c>
      <c r="J11" s="27">
        <f t="shared" si="1"/>
        <v>-11.570768797432839</v>
      </c>
      <c r="K11" s="9">
        <f t="shared" si="2"/>
        <v>0.47110926287685473</v>
      </c>
      <c r="R11" s="91"/>
    </row>
    <row r="12" spans="1:18" ht="14">
      <c r="C12" s="20" t="s">
        <v>202</v>
      </c>
      <c r="D12" s="20" t="s">
        <v>198</v>
      </c>
      <c r="E12" s="20" t="s">
        <v>127</v>
      </c>
      <c r="H12" s="26">
        <v>2.4000000000000003E-8</v>
      </c>
      <c r="I12" s="9">
        <f>H12*1000000000</f>
        <v>24.000000000000004</v>
      </c>
      <c r="J12" s="27">
        <f t="shared" si="1"/>
        <v>-10.395208266859248</v>
      </c>
      <c r="K12" s="9">
        <f t="shared" si="2"/>
        <v>1.646669793450446</v>
      </c>
      <c r="R12" s="91"/>
    </row>
    <row r="13" spans="1:18" ht="14">
      <c r="C13" s="20" t="s">
        <v>203</v>
      </c>
      <c r="D13" s="20" t="s">
        <v>204</v>
      </c>
      <c r="E13" s="20" t="s">
        <v>86</v>
      </c>
      <c r="H13" s="26">
        <v>1.9000000000000001E-9</v>
      </c>
      <c r="I13" s="9">
        <f t="shared" si="0"/>
        <v>1.9000000000000001</v>
      </c>
      <c r="J13" s="27">
        <f t="shared" si="1"/>
        <v>-11.897859053648627</v>
      </c>
      <c r="K13" s="9">
        <f t="shared" si="2"/>
        <v>0.14401900666106648</v>
      </c>
      <c r="R13" s="91"/>
    </row>
    <row r="14" spans="1:18" ht="14">
      <c r="A14" s="1"/>
      <c r="C14" s="20" t="s">
        <v>203</v>
      </c>
      <c r="D14" s="20" t="s">
        <v>205</v>
      </c>
      <c r="E14" s="20" t="s">
        <v>78</v>
      </c>
      <c r="H14" s="26">
        <v>1.7000000000000001E-9</v>
      </c>
      <c r="I14" s="9">
        <f t="shared" si="0"/>
        <v>1.7000000000000002</v>
      </c>
      <c r="J14" s="27">
        <f t="shared" si="1"/>
        <v>-11.963758151428106</v>
      </c>
      <c r="K14" s="9">
        <f t="shared" si="2"/>
        <v>7.8119908881587818E-2</v>
      </c>
      <c r="R14" s="91"/>
    </row>
    <row r="15" spans="1:18" ht="14">
      <c r="A15" s="1"/>
      <c r="C15" s="20" t="s">
        <v>203</v>
      </c>
      <c r="D15" s="20" t="s">
        <v>187</v>
      </c>
      <c r="E15" s="20" t="s">
        <v>41</v>
      </c>
      <c r="H15" s="26">
        <v>1.49E-9</v>
      </c>
      <c r="I15" s="9">
        <f t="shared" si="0"/>
        <v>1.49</v>
      </c>
      <c r="J15" s="27">
        <f t="shared" si="1"/>
        <v>-12.041878060309694</v>
      </c>
      <c r="K15" s="9">
        <f t="shared" si="2"/>
        <v>0</v>
      </c>
      <c r="R15" s="91"/>
    </row>
    <row r="16" spans="1:18" ht="14">
      <c r="A16" s="1"/>
      <c r="C16" s="20" t="s">
        <v>203</v>
      </c>
      <c r="D16" s="3" t="s">
        <v>192</v>
      </c>
      <c r="E16" s="20" t="s">
        <v>36</v>
      </c>
      <c r="H16" s="26">
        <v>1.25E-9</v>
      </c>
      <c r="I16" s="9">
        <f t="shared" si="0"/>
        <v>1.25</v>
      </c>
      <c r="J16" s="27">
        <f t="shared" si="1"/>
        <v>-12.14593705536786</v>
      </c>
      <c r="K16" s="9">
        <f t="shared" si="2"/>
        <v>-0.10405899505816585</v>
      </c>
      <c r="R16" s="91"/>
    </row>
    <row r="17" spans="1:23" ht="14">
      <c r="A17" s="1"/>
      <c r="C17" s="20" t="s">
        <v>206</v>
      </c>
      <c r="D17" s="20" t="s">
        <v>185</v>
      </c>
      <c r="E17" s="20" t="s">
        <v>52</v>
      </c>
      <c r="H17" s="26">
        <v>2.5000000000000001E-9</v>
      </c>
      <c r="I17" s="9">
        <f t="shared" si="0"/>
        <v>2.5</v>
      </c>
      <c r="J17" s="27">
        <f t="shared" si="1"/>
        <v>-11.735260381937119</v>
      </c>
      <c r="K17" s="9">
        <f t="shared" si="2"/>
        <v>0.30661767837257514</v>
      </c>
      <c r="R17" s="91"/>
    </row>
    <row r="18" spans="1:23" ht="14">
      <c r="C18" s="20" t="s">
        <v>206</v>
      </c>
      <c r="D18" s="20" t="s">
        <v>192</v>
      </c>
      <c r="E18" s="20" t="s">
        <v>40</v>
      </c>
      <c r="H18" s="26">
        <v>6.3E-10</v>
      </c>
      <c r="I18" s="9">
        <f t="shared" si="0"/>
        <v>0.63</v>
      </c>
      <c r="J18" s="27">
        <f t="shared" si="1"/>
        <v>-12.551892738081719</v>
      </c>
      <c r="K18" s="9">
        <f t="shared" si="2"/>
        <v>-0.51001467777202514</v>
      </c>
      <c r="R18" s="91"/>
    </row>
    <row r="19" spans="1:23" ht="14">
      <c r="C19" s="20" t="s">
        <v>206</v>
      </c>
      <c r="D19" s="20" t="s">
        <v>189</v>
      </c>
      <c r="E19" s="20" t="s">
        <v>32</v>
      </c>
      <c r="H19" s="26">
        <v>1.5000000000000002E-9</v>
      </c>
      <c r="I19" s="9">
        <f t="shared" si="0"/>
        <v>1.5000000000000002</v>
      </c>
      <c r="J19" s="27">
        <f t="shared" si="1"/>
        <v>-12.037914960582206</v>
      </c>
      <c r="K19" s="9">
        <f t="shared" si="2"/>
        <v>3.9630997274873181E-3</v>
      </c>
      <c r="R19" s="91"/>
    </row>
    <row r="20" spans="1:23" ht="14">
      <c r="C20" s="20" t="s">
        <v>207</v>
      </c>
      <c r="D20" s="20" t="s">
        <v>192</v>
      </c>
      <c r="E20" s="20" t="s">
        <v>45</v>
      </c>
      <c r="H20" s="26">
        <v>3.7E-8</v>
      </c>
      <c r="I20" s="9">
        <f t="shared" si="0"/>
        <v>37</v>
      </c>
      <c r="J20" s="27">
        <f t="shared" si="1"/>
        <v>-10.138744435871033</v>
      </c>
      <c r="K20" s="9">
        <f t="shared" si="2"/>
        <v>1.9031336244386612</v>
      </c>
      <c r="R20" s="91"/>
    </row>
    <row r="21" spans="1:23" ht="14">
      <c r="C21" s="20" t="s">
        <v>208</v>
      </c>
      <c r="D21" s="20" t="s">
        <v>204</v>
      </c>
      <c r="E21" s="20" t="s">
        <v>107</v>
      </c>
      <c r="H21" s="26">
        <v>1.2E-9</v>
      </c>
      <c r="I21" s="9">
        <f t="shared" si="0"/>
        <v>1.2</v>
      </c>
      <c r="J21" s="27">
        <f t="shared" si="1"/>
        <v>-12.170123319674442</v>
      </c>
      <c r="K21" s="9">
        <f t="shared" si="2"/>
        <v>-0.12824525936474807</v>
      </c>
      <c r="R21" s="91"/>
    </row>
    <row r="22" spans="1:23" ht="14">
      <c r="C22" s="20" t="s">
        <v>208</v>
      </c>
      <c r="D22" s="20" t="s">
        <v>192</v>
      </c>
      <c r="E22" s="20" t="s">
        <v>89</v>
      </c>
      <c r="H22" s="26">
        <v>1.7000000000000001E-9</v>
      </c>
      <c r="I22" s="9">
        <f t="shared" si="0"/>
        <v>1.7000000000000002</v>
      </c>
      <c r="J22" s="27">
        <f t="shared" si="1"/>
        <v>-11.963758151428106</v>
      </c>
      <c r="K22" s="9">
        <f t="shared" si="2"/>
        <v>7.8119908881587818E-2</v>
      </c>
      <c r="R22" s="91"/>
    </row>
    <row r="23" spans="1:23" ht="14">
      <c r="C23" s="20" t="s">
        <v>209</v>
      </c>
      <c r="D23" s="20" t="s">
        <v>181</v>
      </c>
      <c r="E23" s="20" t="s">
        <v>115</v>
      </c>
      <c r="H23" s="26">
        <v>1.2000000000000002E-8</v>
      </c>
      <c r="I23" s="9">
        <f t="shared" si="0"/>
        <v>12.000000000000002</v>
      </c>
      <c r="J23" s="27">
        <f t="shared" si="1"/>
        <v>-10.805884940289989</v>
      </c>
      <c r="K23" s="9">
        <f t="shared" si="2"/>
        <v>1.235993120019705</v>
      </c>
      <c r="R23" s="91"/>
    </row>
    <row r="24" spans="1:23" ht="14">
      <c r="C24" s="20" t="s">
        <v>209</v>
      </c>
      <c r="D24" s="20" t="s">
        <v>189</v>
      </c>
      <c r="E24" s="20" t="s">
        <v>46</v>
      </c>
      <c r="H24" s="26">
        <v>4.9000000000000009E-9</v>
      </c>
      <c r="I24" s="9">
        <f>H24*1000000000</f>
        <v>4.9000000000000012</v>
      </c>
      <c r="J24" s="27">
        <f t="shared" si="1"/>
        <v>-11.336553432784493</v>
      </c>
      <c r="K24" s="9">
        <f t="shared" si="2"/>
        <v>0.70532462752520075</v>
      </c>
      <c r="R24" s="91"/>
    </row>
    <row r="25" spans="1:23" ht="14">
      <c r="A25" s="12" t="s">
        <v>211</v>
      </c>
      <c r="B25"/>
      <c r="C25" s="12" t="s">
        <v>176</v>
      </c>
      <c r="D25" s="12"/>
      <c r="F25" s="11"/>
      <c r="G25" s="13">
        <v>50000000</v>
      </c>
      <c r="H25" s="13">
        <f t="shared" ref="H25:H41" si="3">1/G25</f>
        <v>2E-8</v>
      </c>
      <c r="I25" s="11">
        <f t="shared" ref="I25:I41" si="4">H25*1000000000</f>
        <v>20</v>
      </c>
      <c r="J25" s="11">
        <f t="shared" ref="J25:J41" si="5">0.001986*298.15*LN(H25)</f>
        <v>-10.496931766003943</v>
      </c>
      <c r="K25" s="74" t="s">
        <v>408</v>
      </c>
      <c r="P25" s="20"/>
      <c r="Q25"/>
      <c r="R25" s="92"/>
      <c r="S25"/>
      <c r="T25"/>
      <c r="U25"/>
      <c r="V25"/>
      <c r="W25"/>
    </row>
    <row r="26" spans="1:23" ht="14">
      <c r="A26" s="25" t="s">
        <v>212</v>
      </c>
      <c r="B26"/>
      <c r="C26" s="20" t="s">
        <v>213</v>
      </c>
      <c r="D26" s="20" t="s">
        <v>185</v>
      </c>
      <c r="E26" s="20" t="s">
        <v>61</v>
      </c>
      <c r="G26" s="26">
        <v>12000000</v>
      </c>
      <c r="H26" s="26">
        <f t="shared" si="3"/>
        <v>8.3333333333333338E-8</v>
      </c>
      <c r="I26" s="9">
        <f t="shared" si="4"/>
        <v>83.333333333333343</v>
      </c>
      <c r="J26" s="27">
        <f t="shared" si="5"/>
        <v>-9.6518992095158023</v>
      </c>
      <c r="K26" s="9">
        <f t="shared" ref="K26:K41" si="6">J26-$J$25</f>
        <v>0.84503255648814068</v>
      </c>
      <c r="P26" s="20"/>
      <c r="Q26"/>
      <c r="R26" s="92"/>
      <c r="S26"/>
      <c r="T26"/>
      <c r="U26"/>
      <c r="V26"/>
      <c r="W26"/>
    </row>
    <row r="27" spans="1:23" ht="14">
      <c r="A27" s="11" t="s">
        <v>214</v>
      </c>
      <c r="B27"/>
      <c r="C27" s="20" t="s">
        <v>210</v>
      </c>
      <c r="D27" s="20" t="s">
        <v>185</v>
      </c>
      <c r="E27" s="20" t="s">
        <v>27</v>
      </c>
      <c r="G27" s="26">
        <v>5200000</v>
      </c>
      <c r="H27" s="26">
        <f t="shared" si="3"/>
        <v>1.9230769230769231E-7</v>
      </c>
      <c r="I27" s="9">
        <f t="shared" si="4"/>
        <v>192.30769230769232</v>
      </c>
      <c r="J27" s="27">
        <f t="shared" si="5"/>
        <v>-9.1567350955627891</v>
      </c>
      <c r="K27" s="9">
        <f t="shared" si="6"/>
        <v>1.3401966704411539</v>
      </c>
      <c r="M27" s="9">
        <v>1.7184455630965658</v>
      </c>
      <c r="N27" s="20" t="s">
        <v>230</v>
      </c>
      <c r="P27" s="20"/>
      <c r="Q27"/>
      <c r="R27" s="92"/>
      <c r="S27"/>
      <c r="T27"/>
      <c r="U27"/>
      <c r="V27"/>
      <c r="W27"/>
    </row>
    <row r="28" spans="1:23" ht="14">
      <c r="A28" s="1" t="s">
        <v>183</v>
      </c>
      <c r="B28"/>
      <c r="C28" s="20" t="s">
        <v>215</v>
      </c>
      <c r="D28" s="20" t="s">
        <v>185</v>
      </c>
      <c r="E28" s="20" t="s">
        <v>119</v>
      </c>
      <c r="G28" s="26">
        <v>13000000</v>
      </c>
      <c r="H28" s="26">
        <f t="shared" si="3"/>
        <v>7.6923076923076923E-8</v>
      </c>
      <c r="I28" s="9">
        <f t="shared" si="4"/>
        <v>76.92307692307692</v>
      </c>
      <c r="J28" s="27">
        <f t="shared" si="5"/>
        <v>-9.6992945698354305</v>
      </c>
      <c r="K28" s="9">
        <f t="shared" si="6"/>
        <v>0.79763719616851247</v>
      </c>
      <c r="P28" s="20"/>
      <c r="Q28"/>
      <c r="R28" s="92"/>
      <c r="S28"/>
      <c r="T28"/>
      <c r="U28"/>
      <c r="V28"/>
      <c r="W28"/>
    </row>
    <row r="29" spans="1:23" ht="14">
      <c r="B29"/>
      <c r="C29" s="20" t="s">
        <v>197</v>
      </c>
      <c r="D29" s="20" t="s">
        <v>185</v>
      </c>
      <c r="E29" s="20" t="s">
        <v>49</v>
      </c>
      <c r="G29" s="26">
        <v>26000000</v>
      </c>
      <c r="H29" s="26">
        <f t="shared" si="3"/>
        <v>3.8461538461538461E-8</v>
      </c>
      <c r="I29" s="9">
        <f t="shared" si="4"/>
        <v>38.46153846153846</v>
      </c>
      <c r="J29" s="27">
        <f t="shared" si="5"/>
        <v>-10.109724967956952</v>
      </c>
      <c r="K29" s="9">
        <f t="shared" si="6"/>
        <v>0.3872067980469911</v>
      </c>
      <c r="M29" s="9">
        <v>0.52465340326495991</v>
      </c>
      <c r="N29" s="20" t="s">
        <v>230</v>
      </c>
      <c r="P29" s="20"/>
      <c r="Q29"/>
      <c r="R29" s="92"/>
      <c r="S29"/>
      <c r="T29"/>
      <c r="U29"/>
      <c r="V29"/>
      <c r="W29"/>
    </row>
    <row r="30" spans="1:23" ht="14">
      <c r="B30"/>
      <c r="C30" s="20" t="s">
        <v>216</v>
      </c>
      <c r="D30" s="20" t="s">
        <v>185</v>
      </c>
      <c r="E30" s="20" t="s">
        <v>109</v>
      </c>
      <c r="G30" s="26">
        <v>500000</v>
      </c>
      <c r="H30" s="26">
        <f t="shared" si="3"/>
        <v>1.9999999999999999E-6</v>
      </c>
      <c r="I30" s="9">
        <f t="shared" si="4"/>
        <v>2000</v>
      </c>
      <c r="J30" s="27">
        <f t="shared" si="5"/>
        <v>-7.7700912249725773</v>
      </c>
      <c r="K30" s="9">
        <f t="shared" si="6"/>
        <v>2.7268405410313656</v>
      </c>
      <c r="M30" s="9" t="s">
        <v>372</v>
      </c>
      <c r="P30" s="20"/>
      <c r="Q30"/>
      <c r="R30" s="92"/>
      <c r="S30"/>
      <c r="T30"/>
      <c r="U30"/>
      <c r="V30"/>
      <c r="W30"/>
    </row>
    <row r="31" spans="1:23" ht="14">
      <c r="B31"/>
      <c r="C31" s="20" t="s">
        <v>217</v>
      </c>
      <c r="D31" s="20" t="s">
        <v>185</v>
      </c>
      <c r="E31" s="20" t="s">
        <v>57</v>
      </c>
      <c r="G31" s="26">
        <v>28000000</v>
      </c>
      <c r="H31" s="26">
        <f t="shared" si="3"/>
        <v>3.5714285714285712E-8</v>
      </c>
      <c r="I31" s="9">
        <f t="shared" si="4"/>
        <v>35.714285714285708</v>
      </c>
      <c r="J31" s="27">
        <f t="shared" si="5"/>
        <v>-10.153606217665651</v>
      </c>
      <c r="K31" s="9">
        <f t="shared" si="6"/>
        <v>0.34332554833829221</v>
      </c>
      <c r="P31" s="20"/>
      <c r="Q31"/>
      <c r="R31" s="92"/>
      <c r="S31"/>
      <c r="T31"/>
      <c r="U31"/>
      <c r="V31"/>
      <c r="W31"/>
    </row>
    <row r="32" spans="1:23" ht="14">
      <c r="B32"/>
      <c r="C32" s="20" t="s">
        <v>218</v>
      </c>
      <c r="D32" s="20" t="s">
        <v>185</v>
      </c>
      <c r="E32" s="20" t="s">
        <v>80</v>
      </c>
      <c r="G32" s="26">
        <v>55000000</v>
      </c>
      <c r="H32" s="26">
        <f t="shared" si="3"/>
        <v>1.8181818181818182E-8</v>
      </c>
      <c r="I32" s="9">
        <f t="shared" si="4"/>
        <v>18.18181818181818</v>
      </c>
      <c r="J32" s="27">
        <f t="shared" si="5"/>
        <v>-10.553367391999741</v>
      </c>
      <c r="K32" s="9">
        <f t="shared" si="6"/>
        <v>-5.6435625995797878E-2</v>
      </c>
      <c r="P32" s="20"/>
      <c r="Q32"/>
      <c r="R32" s="92"/>
      <c r="S32"/>
      <c r="T32"/>
      <c r="U32"/>
      <c r="V32"/>
      <c r="W32"/>
    </row>
    <row r="33" spans="1:23" ht="14">
      <c r="B33"/>
      <c r="C33" s="20" t="s">
        <v>207</v>
      </c>
      <c r="D33" s="20" t="s">
        <v>185</v>
      </c>
      <c r="E33" s="20" t="s">
        <v>68</v>
      </c>
      <c r="G33" s="26">
        <v>23000000</v>
      </c>
      <c r="H33" s="26">
        <f t="shared" si="3"/>
        <v>4.3478260869565219E-8</v>
      </c>
      <c r="I33" s="9">
        <f t="shared" si="4"/>
        <v>43.478260869565219</v>
      </c>
      <c r="J33" s="27">
        <f t="shared" si="5"/>
        <v>-10.03712895764594</v>
      </c>
      <c r="K33" s="9">
        <f t="shared" si="6"/>
        <v>0.45980280835800258</v>
      </c>
      <c r="M33" s="9">
        <v>1.1240079255065627</v>
      </c>
      <c r="N33" s="20" t="s">
        <v>230</v>
      </c>
      <c r="P33" s="20"/>
      <c r="Q33"/>
      <c r="R33" s="92"/>
      <c r="S33"/>
      <c r="T33"/>
      <c r="U33"/>
      <c r="V33"/>
      <c r="W33"/>
    </row>
    <row r="34" spans="1:23" ht="14">
      <c r="B34"/>
      <c r="C34" s="20" t="s">
        <v>219</v>
      </c>
      <c r="D34" s="20" t="s">
        <v>185</v>
      </c>
      <c r="E34" s="20" t="s">
        <v>129</v>
      </c>
      <c r="G34" s="26">
        <v>27000000</v>
      </c>
      <c r="H34" s="26">
        <f t="shared" si="3"/>
        <v>3.7037037037037036E-8</v>
      </c>
      <c r="I34" s="9">
        <f t="shared" si="4"/>
        <v>37.037037037037038</v>
      </c>
      <c r="J34" s="27">
        <f t="shared" si="5"/>
        <v>-10.13207199363009</v>
      </c>
      <c r="K34" s="9">
        <f t="shared" si="6"/>
        <v>0.36485977237385292</v>
      </c>
      <c r="M34" s="9">
        <v>0.91764275726022504</v>
      </c>
      <c r="N34" s="20" t="s">
        <v>230</v>
      </c>
      <c r="R34" s="91"/>
    </row>
    <row r="35" spans="1:23" ht="14">
      <c r="A35" s="1"/>
      <c r="B35"/>
      <c r="C35" s="20" t="s">
        <v>220</v>
      </c>
      <c r="D35" s="20" t="s">
        <v>185</v>
      </c>
      <c r="E35" s="20" t="s">
        <v>120</v>
      </c>
      <c r="G35" s="26">
        <v>17000000</v>
      </c>
      <c r="H35" s="26">
        <f t="shared" si="3"/>
        <v>5.8823529411764709E-8</v>
      </c>
      <c r="I35" s="9">
        <f t="shared" si="4"/>
        <v>58.82352941176471</v>
      </c>
      <c r="J35" s="27">
        <f t="shared" si="5"/>
        <v>-9.8581406243353928</v>
      </c>
      <c r="K35" s="9">
        <f t="shared" si="6"/>
        <v>0.63879114166855011</v>
      </c>
      <c r="M35" s="9">
        <v>0.99179956641432554</v>
      </c>
      <c r="N35" s="20" t="s">
        <v>230</v>
      </c>
      <c r="R35" s="91"/>
    </row>
    <row r="36" spans="1:23" ht="14">
      <c r="A36" s="1"/>
      <c r="B36"/>
      <c r="C36" s="20" t="s">
        <v>221</v>
      </c>
      <c r="D36" s="20" t="s">
        <v>185</v>
      </c>
      <c r="E36" s="20" t="s">
        <v>56</v>
      </c>
      <c r="G36" s="26">
        <v>37000000</v>
      </c>
      <c r="H36" s="26">
        <f t="shared" si="3"/>
        <v>2.7027027027027028E-8</v>
      </c>
      <c r="I36" s="9">
        <f t="shared" si="4"/>
        <v>27.027027027027028</v>
      </c>
      <c r="J36" s="27">
        <f t="shared" si="5"/>
        <v>-10.318639641944682</v>
      </c>
      <c r="K36" s="9">
        <f t="shared" si="6"/>
        <v>0.17829212405926143</v>
      </c>
      <c r="R36" s="91"/>
      <c r="S36" s="26"/>
      <c r="T36" s="26"/>
      <c r="U36" s="9"/>
      <c r="V36" s="9"/>
    </row>
    <row r="37" spans="1:23" ht="14">
      <c r="A37" s="1"/>
      <c r="B37"/>
      <c r="C37" s="20" t="s">
        <v>208</v>
      </c>
      <c r="D37" s="20" t="s">
        <v>185</v>
      </c>
      <c r="E37" s="20" t="s">
        <v>94</v>
      </c>
      <c r="G37" s="26">
        <v>71000000</v>
      </c>
      <c r="H37" s="26">
        <f t="shared" si="3"/>
        <v>1.4084507042253521E-8</v>
      </c>
      <c r="I37" s="9">
        <f t="shared" si="4"/>
        <v>14.08450704225352</v>
      </c>
      <c r="J37" s="27">
        <f t="shared" si="5"/>
        <v>-10.704564781699075</v>
      </c>
      <c r="K37" s="9">
        <f t="shared" si="6"/>
        <v>-0.20763301569513182</v>
      </c>
      <c r="R37" s="91"/>
      <c r="S37" s="26"/>
      <c r="T37" s="26"/>
      <c r="U37" s="9"/>
      <c r="V37" s="9"/>
    </row>
    <row r="38" spans="1:23" ht="14">
      <c r="B38"/>
      <c r="C38" s="20" t="s">
        <v>222</v>
      </c>
      <c r="D38" s="20" t="s">
        <v>185</v>
      </c>
      <c r="E38" s="20" t="s">
        <v>130</v>
      </c>
      <c r="G38" s="26">
        <v>7700000</v>
      </c>
      <c r="H38" s="26">
        <f t="shared" si="3"/>
        <v>1.2987012987012987E-7</v>
      </c>
      <c r="I38" s="9">
        <f t="shared" si="4"/>
        <v>129.87012987012986</v>
      </c>
      <c r="J38" s="27">
        <f t="shared" si="5"/>
        <v>-9.3891810474184076</v>
      </c>
      <c r="K38" s="9">
        <f t="shared" si="6"/>
        <v>1.1077507185855353</v>
      </c>
      <c r="R38" s="91"/>
      <c r="S38" s="26"/>
      <c r="T38" s="26"/>
      <c r="U38" s="9"/>
      <c r="V38" s="9"/>
    </row>
    <row r="39" spans="1:23" ht="14">
      <c r="B39"/>
      <c r="C39" s="20" t="s">
        <v>209</v>
      </c>
      <c r="D39" s="20" t="s">
        <v>185</v>
      </c>
      <c r="E39" s="20" t="s">
        <v>50</v>
      </c>
      <c r="G39" s="26">
        <v>59000000</v>
      </c>
      <c r="H39" s="26">
        <f t="shared" si="3"/>
        <v>1.6949152542372882E-8</v>
      </c>
      <c r="I39" s="9">
        <f t="shared" si="4"/>
        <v>16.949152542372882</v>
      </c>
      <c r="J39" s="27">
        <f t="shared" si="5"/>
        <v>-10.59493715185047</v>
      </c>
      <c r="K39" s="9">
        <f t="shared" si="6"/>
        <v>-9.8005385846526849E-2</v>
      </c>
      <c r="R39" s="91"/>
      <c r="T39" s="26"/>
      <c r="U39" s="9"/>
      <c r="V39" s="9"/>
    </row>
    <row r="40" spans="1:23" ht="14">
      <c r="A40" s="1"/>
      <c r="B40"/>
      <c r="C40" s="20" t="s">
        <v>223</v>
      </c>
      <c r="D40" s="20" t="s">
        <v>185</v>
      </c>
      <c r="E40" s="20" t="s">
        <v>112</v>
      </c>
      <c r="G40" s="26">
        <v>280000</v>
      </c>
      <c r="H40" s="26">
        <f t="shared" si="3"/>
        <v>3.5714285714285714E-6</v>
      </c>
      <c r="I40" s="9">
        <f t="shared" si="4"/>
        <v>3571.4285714285716</v>
      </c>
      <c r="J40" s="27">
        <f t="shared" si="5"/>
        <v>-7.4267656766342833</v>
      </c>
      <c r="K40" s="9">
        <f t="shared" si="6"/>
        <v>3.0701660893696596</v>
      </c>
      <c r="M40" s="9">
        <v>2.9397999576233351</v>
      </c>
      <c r="N40" s="20" t="s">
        <v>230</v>
      </c>
      <c r="R40" s="91"/>
    </row>
    <row r="41" spans="1:23" ht="14">
      <c r="B41"/>
      <c r="C41" s="20" t="s">
        <v>224</v>
      </c>
      <c r="D41" s="20" t="s">
        <v>201</v>
      </c>
      <c r="E41" s="20" t="s">
        <v>81</v>
      </c>
      <c r="G41" s="26">
        <v>10000000</v>
      </c>
      <c r="H41" s="26">
        <f t="shared" si="3"/>
        <v>9.9999999999999995E-8</v>
      </c>
      <c r="I41" s="9">
        <f t="shared" si="4"/>
        <v>100</v>
      </c>
      <c r="J41" s="27">
        <f t="shared" si="5"/>
        <v>-9.5439418936097802</v>
      </c>
      <c r="K41" s="9">
        <f t="shared" si="6"/>
        <v>0.95298987239416277</v>
      </c>
      <c r="M41" s="9">
        <v>1.5862372040043287</v>
      </c>
      <c r="N41" s="20" t="s">
        <v>230</v>
      </c>
      <c r="R41" s="91"/>
    </row>
    <row r="42" spans="1:23">
      <c r="A42" s="20"/>
      <c r="B42"/>
      <c r="C42" s="28" t="s">
        <v>224</v>
      </c>
      <c r="D42" s="28" t="s">
        <v>185</v>
      </c>
      <c r="E42" s="20" t="s">
        <v>114</v>
      </c>
      <c r="F42" s="28"/>
      <c r="G42" s="28"/>
      <c r="H42" s="28"/>
      <c r="I42" s="28"/>
      <c r="J42"/>
      <c r="K42" s="8">
        <v>4</v>
      </c>
      <c r="L42" s="8" t="s">
        <v>372</v>
      </c>
      <c r="M42" s="8"/>
      <c r="N42" s="8"/>
      <c r="O42" s="8"/>
      <c r="P42" s="8"/>
      <c r="R42" s="93"/>
    </row>
    <row r="43" spans="1:23" ht="14">
      <c r="A43" s="12" t="s">
        <v>225</v>
      </c>
      <c r="B43"/>
      <c r="C43" s="12" t="s">
        <v>176</v>
      </c>
      <c r="D43" s="12"/>
      <c r="F43" s="11"/>
      <c r="G43" s="13">
        <v>50000000</v>
      </c>
      <c r="H43" s="13">
        <f t="shared" ref="H43:H49" si="7">1/G43</f>
        <v>2E-8</v>
      </c>
      <c r="I43" s="11">
        <f t="shared" ref="I43:I57" si="8">H43*1000000000</f>
        <v>20</v>
      </c>
      <c r="J43" s="11">
        <f>0.001986*297.15*LN(H43)</f>
        <v>-10.461724884347046</v>
      </c>
      <c r="K43" s="74" t="s">
        <v>408</v>
      </c>
      <c r="R43" s="92"/>
    </row>
    <row r="44" spans="1:23" ht="14">
      <c r="A44" s="25" t="s">
        <v>212</v>
      </c>
      <c r="B44"/>
      <c r="C44" s="20" t="s">
        <v>216</v>
      </c>
      <c r="D44" t="s">
        <v>185</v>
      </c>
      <c r="E44" s="20" t="s">
        <v>109</v>
      </c>
      <c r="G44" s="26">
        <v>330000</v>
      </c>
      <c r="H44" s="26">
        <f t="shared" si="7"/>
        <v>3.0303030303030305E-6</v>
      </c>
      <c r="I44" s="9">
        <f t="shared" si="8"/>
        <v>3030.3030303030305</v>
      </c>
      <c r="J44" s="27">
        <f t="shared" ref="J44:J49" si="9">0.001986*297.15*LN(H44)</f>
        <v>-7.4988179687570593</v>
      </c>
      <c r="K44" s="9">
        <f t="shared" ref="K44:K49" si="10">J44-$J$43</f>
        <v>2.9629069155899863</v>
      </c>
      <c r="M44" s="9">
        <v>2.7268405410313656</v>
      </c>
      <c r="N44" s="35" t="s">
        <v>211</v>
      </c>
      <c r="O44" s="9">
        <v>3.3504766310540752</v>
      </c>
      <c r="P44" s="20" t="s">
        <v>230</v>
      </c>
      <c r="Q44" t="s">
        <v>395</v>
      </c>
      <c r="R44" s="92"/>
    </row>
    <row r="45" spans="1:23" ht="14">
      <c r="A45" s="11" t="s">
        <v>214</v>
      </c>
      <c r="B45"/>
      <c r="C45" s="20" t="s">
        <v>216</v>
      </c>
      <c r="D45" t="s">
        <v>187</v>
      </c>
      <c r="E45" s="20" t="s">
        <v>158</v>
      </c>
      <c r="G45" s="26">
        <v>260000</v>
      </c>
      <c r="H45" s="26">
        <f t="shared" si="7"/>
        <v>3.8461538461538459E-6</v>
      </c>
      <c r="I45" s="9">
        <f t="shared" si="8"/>
        <v>3846.1538461538457</v>
      </c>
      <c r="J45" s="27">
        <f t="shared" si="9"/>
        <v>-7.3581221112223307</v>
      </c>
      <c r="K45" s="9">
        <f t="shared" si="10"/>
        <v>3.1036027731247149</v>
      </c>
      <c r="R45" s="91"/>
    </row>
    <row r="46" spans="1:23" ht="14">
      <c r="A46" s="25" t="s">
        <v>226</v>
      </c>
      <c r="B46"/>
      <c r="C46" s="20" t="s">
        <v>216</v>
      </c>
      <c r="D46" t="s">
        <v>201</v>
      </c>
      <c r="E46" s="20" t="s">
        <v>141</v>
      </c>
      <c r="G46" s="26">
        <v>5700000</v>
      </c>
      <c r="H46" s="26">
        <f t="shared" si="7"/>
        <v>1.7543859649122808E-7</v>
      </c>
      <c r="I46" s="9">
        <f t="shared" si="8"/>
        <v>175.43859649122808</v>
      </c>
      <c r="J46" s="27">
        <f t="shared" si="9"/>
        <v>-9.180202553499738</v>
      </c>
      <c r="K46" s="9">
        <f t="shared" si="10"/>
        <v>1.2815223308473076</v>
      </c>
      <c r="Q46" t="s">
        <v>396</v>
      </c>
      <c r="R46" s="91"/>
    </row>
    <row r="47" spans="1:23" ht="14">
      <c r="A47" s="11" t="s">
        <v>227</v>
      </c>
      <c r="B47"/>
      <c r="C47" s="20" t="s">
        <v>216</v>
      </c>
      <c r="D47" t="s">
        <v>228</v>
      </c>
      <c r="E47" s="20" t="s">
        <v>151</v>
      </c>
      <c r="G47" s="26">
        <v>1200000</v>
      </c>
      <c r="H47" s="26">
        <f t="shared" si="7"/>
        <v>8.3333333333333333E-7</v>
      </c>
      <c r="I47" s="9">
        <f t="shared" si="8"/>
        <v>833.33333333333337</v>
      </c>
      <c r="J47" s="27">
        <f t="shared" si="9"/>
        <v>-8.2606792444202082</v>
      </c>
      <c r="K47" s="9">
        <f t="shared" si="10"/>
        <v>2.2010456399268374</v>
      </c>
      <c r="Q47" t="s">
        <v>397</v>
      </c>
      <c r="R47" s="91"/>
    </row>
    <row r="48" spans="1:23" ht="14">
      <c r="A48" s="1" t="s">
        <v>229</v>
      </c>
      <c r="B48"/>
      <c r="C48" s="20" t="s">
        <v>216</v>
      </c>
      <c r="D48" t="s">
        <v>194</v>
      </c>
      <c r="E48" s="20" t="s">
        <v>156</v>
      </c>
      <c r="G48" s="26">
        <v>290000</v>
      </c>
      <c r="H48" s="26">
        <f t="shared" si="7"/>
        <v>3.4482758620689654E-6</v>
      </c>
      <c r="I48" s="9">
        <f t="shared" si="8"/>
        <v>3448.2758620689656</v>
      </c>
      <c r="J48" s="27">
        <f t="shared" si="9"/>
        <v>-7.4225649704626209</v>
      </c>
      <c r="K48" s="9">
        <f t="shared" si="10"/>
        <v>3.0391599138844247</v>
      </c>
      <c r="Q48" t="s">
        <v>398</v>
      </c>
      <c r="R48" s="91"/>
    </row>
    <row r="49" spans="1:18" ht="14">
      <c r="B49"/>
      <c r="C49" s="20" t="s">
        <v>216</v>
      </c>
      <c r="D49" t="s">
        <v>188</v>
      </c>
      <c r="E49" s="20" t="s">
        <v>160</v>
      </c>
      <c r="G49" s="26">
        <v>250000</v>
      </c>
      <c r="H49" s="26">
        <f t="shared" si="7"/>
        <v>3.9999999999999998E-6</v>
      </c>
      <c r="I49" s="9">
        <f t="shared" si="8"/>
        <v>4000</v>
      </c>
      <c r="J49" s="27">
        <f t="shared" si="9"/>
        <v>-7.3349764034841236</v>
      </c>
      <c r="K49" s="9">
        <f t="shared" si="10"/>
        <v>3.126748480862922</v>
      </c>
      <c r="Q49" t="s">
        <v>399</v>
      </c>
      <c r="R49" s="91"/>
    </row>
    <row r="50" spans="1:18" ht="14">
      <c r="A50" s="2" t="s">
        <v>230</v>
      </c>
      <c r="B50"/>
      <c r="C50" s="12" t="s">
        <v>176</v>
      </c>
      <c r="D50" s="12"/>
      <c r="G50" s="49">
        <v>80000000</v>
      </c>
      <c r="H50" s="49">
        <f t="shared" ref="H50:H58" si="11">1/G50</f>
        <v>1.2499999999999999E-8</v>
      </c>
      <c r="I50" s="5">
        <f t="shared" si="8"/>
        <v>12.5</v>
      </c>
      <c r="J50" s="5">
        <f t="shared" ref="J50:J58" si="12">$J$5*298.15*LN(H50)</f>
        <v>-10.781698675983403</v>
      </c>
      <c r="K50" s="74" t="s">
        <v>408</v>
      </c>
      <c r="Q50"/>
      <c r="R50" s="91"/>
    </row>
    <row r="51" spans="1:18" ht="14">
      <c r="A51" s="25" t="s">
        <v>212</v>
      </c>
      <c r="B51"/>
      <c r="C51" s="20" t="s">
        <v>210</v>
      </c>
      <c r="D51" s="20" t="s">
        <v>185</v>
      </c>
      <c r="E51" s="20" t="s">
        <v>27</v>
      </c>
      <c r="G51" s="26">
        <v>4400000</v>
      </c>
      <c r="H51" s="26">
        <f t="shared" si="11"/>
        <v>2.2727272727272726E-7</v>
      </c>
      <c r="I51" s="9">
        <f t="shared" si="8"/>
        <v>227.27272727272725</v>
      </c>
      <c r="J51" s="9">
        <f t="shared" si="12"/>
        <v>-9.0632531128868372</v>
      </c>
      <c r="K51" s="9">
        <f>J51-$J$50</f>
        <v>1.7184455630965658</v>
      </c>
      <c r="M51" s="9" t="s">
        <v>372</v>
      </c>
      <c r="Q51"/>
      <c r="R51" s="91"/>
    </row>
    <row r="52" spans="1:18" ht="14">
      <c r="A52" s="11" t="s">
        <v>214</v>
      </c>
      <c r="B52" s="20"/>
      <c r="C52" s="20" t="s">
        <v>197</v>
      </c>
      <c r="D52" s="20" t="s">
        <v>185</v>
      </c>
      <c r="E52" s="20" t="s">
        <v>49</v>
      </c>
      <c r="G52" s="26">
        <v>33000000</v>
      </c>
      <c r="H52" s="26">
        <f t="shared" si="11"/>
        <v>3.0303030303030305E-8</v>
      </c>
      <c r="I52" s="9">
        <f t="shared" si="8"/>
        <v>30.303030303030305</v>
      </c>
      <c r="J52" s="9">
        <f t="shared" si="12"/>
        <v>-10.257045272718443</v>
      </c>
      <c r="K52" s="9">
        <f t="shared" ref="K52:K57" si="13">J52-$J$50</f>
        <v>0.52465340326495991</v>
      </c>
      <c r="M52" s="9" t="s">
        <v>372</v>
      </c>
      <c r="Q52"/>
      <c r="R52" s="91"/>
    </row>
    <row r="53" spans="1:18">
      <c r="A53" s="1" t="s">
        <v>183</v>
      </c>
      <c r="B53" s="20"/>
      <c r="C53" s="20" t="s">
        <v>216</v>
      </c>
      <c r="D53" s="20" t="s">
        <v>185</v>
      </c>
      <c r="E53" s="20" t="s">
        <v>109</v>
      </c>
      <c r="G53" s="26">
        <v>280000</v>
      </c>
      <c r="H53" s="26">
        <f t="shared" si="11"/>
        <v>3.5714285714285714E-6</v>
      </c>
      <c r="I53" s="9">
        <f t="shared" si="8"/>
        <v>3571.4285714285716</v>
      </c>
      <c r="J53" s="9">
        <f t="shared" si="12"/>
        <v>-7.4312220449293278</v>
      </c>
      <c r="K53" s="9">
        <f t="shared" si="13"/>
        <v>3.3504766310540752</v>
      </c>
      <c r="M53" s="9" t="s">
        <v>372</v>
      </c>
      <c r="Q53"/>
      <c r="R53" s="91"/>
    </row>
    <row r="54" spans="1:18">
      <c r="B54" s="20"/>
      <c r="C54" s="20" t="s">
        <v>207</v>
      </c>
      <c r="D54" s="20" t="s">
        <v>185</v>
      </c>
      <c r="E54" s="20" t="s">
        <v>68</v>
      </c>
      <c r="G54" s="26">
        <v>12000000</v>
      </c>
      <c r="H54" s="26">
        <f t="shared" si="11"/>
        <v>8.3333333333333338E-8</v>
      </c>
      <c r="I54" s="9">
        <f t="shared" si="8"/>
        <v>83.333333333333343</v>
      </c>
      <c r="J54" s="9">
        <f t="shared" si="12"/>
        <v>-9.6576907504768403</v>
      </c>
      <c r="K54" s="9">
        <f t="shared" si="13"/>
        <v>1.1240079255065627</v>
      </c>
      <c r="M54" s="9" t="s">
        <v>372</v>
      </c>
      <c r="Q54"/>
      <c r="R54" s="91"/>
    </row>
    <row r="55" spans="1:18">
      <c r="B55" s="20"/>
      <c r="C55" s="20" t="s">
        <v>219</v>
      </c>
      <c r="D55" s="20" t="s">
        <v>185</v>
      </c>
      <c r="E55" s="20" t="s">
        <v>129</v>
      </c>
      <c r="G55" s="26">
        <v>17000000</v>
      </c>
      <c r="H55" s="26">
        <f t="shared" si="11"/>
        <v>5.8823529411764709E-8</v>
      </c>
      <c r="I55" s="9">
        <f t="shared" si="8"/>
        <v>58.82352941176471</v>
      </c>
      <c r="J55" s="9">
        <f t="shared" si="12"/>
        <v>-9.864055918723178</v>
      </c>
      <c r="K55" s="9">
        <f t="shared" si="13"/>
        <v>0.91764275726022504</v>
      </c>
      <c r="M55" s="9" t="s">
        <v>372</v>
      </c>
      <c r="Q55"/>
      <c r="R55" s="91"/>
    </row>
    <row r="56" spans="1:18">
      <c r="B56" s="20"/>
      <c r="C56" s="20" t="s">
        <v>220</v>
      </c>
      <c r="D56" s="20" t="s">
        <v>185</v>
      </c>
      <c r="E56" s="20" t="s">
        <v>120</v>
      </c>
      <c r="G56" s="26">
        <v>15000000</v>
      </c>
      <c r="H56" s="26">
        <f t="shared" si="11"/>
        <v>6.6666666666666668E-8</v>
      </c>
      <c r="I56" s="9">
        <f t="shared" si="8"/>
        <v>66.666666666666671</v>
      </c>
      <c r="J56" s="9">
        <f t="shared" si="12"/>
        <v>-9.7898991095690775</v>
      </c>
      <c r="K56" s="9">
        <f t="shared" si="13"/>
        <v>0.99179956641432554</v>
      </c>
      <c r="M56" s="9" t="s">
        <v>372</v>
      </c>
      <c r="Q56"/>
      <c r="R56" s="91"/>
    </row>
    <row r="57" spans="1:18">
      <c r="B57" s="20"/>
      <c r="C57" s="20" t="s">
        <v>223</v>
      </c>
      <c r="D57" s="20" t="s">
        <v>185</v>
      </c>
      <c r="E57" s="20" t="s">
        <v>112</v>
      </c>
      <c r="G57" s="26">
        <v>560000</v>
      </c>
      <c r="H57" s="26">
        <f t="shared" si="11"/>
        <v>1.7857142857142857E-6</v>
      </c>
      <c r="I57" s="9">
        <f t="shared" si="8"/>
        <v>1785.7142857142858</v>
      </c>
      <c r="J57" s="9">
        <f t="shared" si="12"/>
        <v>-7.8418987183600679</v>
      </c>
      <c r="K57" s="9">
        <f t="shared" si="13"/>
        <v>2.9397999576233351</v>
      </c>
      <c r="M57" s="9" t="s">
        <v>372</v>
      </c>
      <c r="Q57"/>
      <c r="R57" s="91"/>
    </row>
    <row r="58" spans="1:18">
      <c r="B58" s="20"/>
      <c r="C58" s="23" t="s">
        <v>224</v>
      </c>
      <c r="D58" s="23" t="s">
        <v>201</v>
      </c>
      <c r="E58" s="23" t="s">
        <v>81</v>
      </c>
      <c r="F58" s="22"/>
      <c r="G58" s="24">
        <v>5500000</v>
      </c>
      <c r="H58" s="24">
        <f t="shared" si="11"/>
        <v>1.8181818181818183E-7</v>
      </c>
      <c r="I58" s="22">
        <f>H58*1000000000</f>
        <v>181.81818181818184</v>
      </c>
      <c r="J58" s="22">
        <f t="shared" si="12"/>
        <v>-9.1954614719790744</v>
      </c>
      <c r="K58" s="22">
        <f>J58-$J$50</f>
        <v>1.5862372040043287</v>
      </c>
      <c r="L58" s="22"/>
      <c r="M58" s="22" t="s">
        <v>372</v>
      </c>
      <c r="Q58"/>
      <c r="R58" s="91"/>
    </row>
    <row r="59" spans="1:18">
      <c r="A59" s="55"/>
      <c r="B59" s="44"/>
      <c r="C59" s="44" t="s">
        <v>224</v>
      </c>
      <c r="D59" s="44" t="s">
        <v>185</v>
      </c>
      <c r="E59" s="44" t="s">
        <v>114</v>
      </c>
      <c r="F59" s="55"/>
      <c r="G59" s="57"/>
      <c r="H59" s="57"/>
      <c r="I59" s="57"/>
      <c r="J59" s="57"/>
      <c r="K59" s="55">
        <f>4</f>
        <v>4</v>
      </c>
      <c r="L59" s="55" t="s">
        <v>372</v>
      </c>
      <c r="M59" s="55" t="s">
        <v>372</v>
      </c>
      <c r="N59" s="55"/>
      <c r="O59" s="55"/>
      <c r="P59" s="55"/>
      <c r="Q59" s="57"/>
      <c r="R59" s="94"/>
    </row>
    <row r="60" spans="1:18" ht="14">
      <c r="A60" s="21" t="s">
        <v>416</v>
      </c>
      <c r="B60" s="58" t="s">
        <v>55</v>
      </c>
      <c r="C60" s="31"/>
      <c r="D60" s="31"/>
      <c r="E60" s="20" t="s">
        <v>377</v>
      </c>
      <c r="F60" s="8"/>
      <c r="G60" s="29"/>
      <c r="H60" s="32"/>
      <c r="I60" s="30"/>
      <c r="J60" s="30"/>
      <c r="K60" s="30"/>
      <c r="L60" s="30"/>
      <c r="M60" s="30"/>
      <c r="N60" s="30"/>
      <c r="O60" s="30"/>
      <c r="P60" s="30"/>
      <c r="Q60" s="3"/>
      <c r="R60" s="91"/>
    </row>
    <row r="61" spans="1:18" ht="14">
      <c r="A61" s="12" t="s">
        <v>211</v>
      </c>
      <c r="B61" s="27" t="s">
        <v>231</v>
      </c>
      <c r="C61" s="12" t="s">
        <v>176</v>
      </c>
      <c r="D61" s="12"/>
      <c r="F61" s="11"/>
      <c r="G61" s="13">
        <v>93000000</v>
      </c>
      <c r="H61" s="13">
        <f t="shared" ref="H61:H77" si="14">1/G61</f>
        <v>1.0752688172043011E-8</v>
      </c>
      <c r="I61" s="11">
        <f t="shared" ref="I61:I77" si="15">H61*1000000000</f>
        <v>10.752688172043012</v>
      </c>
      <c r="J61" s="11">
        <f t="shared" ref="J61:J77" si="16">$J$5*298.15*LN(H61)</f>
        <v>-10.870910263887886</v>
      </c>
      <c r="K61" s="74" t="s">
        <v>408</v>
      </c>
      <c r="Q61" s="3"/>
      <c r="R61" s="91"/>
    </row>
    <row r="62" spans="1:18" ht="14">
      <c r="A62" s="25" t="s">
        <v>212</v>
      </c>
      <c r="C62" s="20" t="s">
        <v>213</v>
      </c>
      <c r="D62" s="20" t="s">
        <v>185</v>
      </c>
      <c r="E62" s="20" t="s">
        <v>61</v>
      </c>
      <c r="G62" s="26">
        <v>5700000</v>
      </c>
      <c r="H62" s="26">
        <f t="shared" si="14"/>
        <v>1.7543859649122808E-7</v>
      </c>
      <c r="I62" s="9">
        <f t="shared" si="15"/>
        <v>175.43859649122808</v>
      </c>
      <c r="J62" s="27">
        <f t="shared" si="16"/>
        <v>-9.2166237644268296</v>
      </c>
      <c r="K62" s="9">
        <f t="shared" ref="K62:K77" si="17">J62-$J$61</f>
        <v>1.6542864994610564</v>
      </c>
      <c r="Q62" s="3"/>
      <c r="R62" s="91"/>
    </row>
    <row r="63" spans="1:18" ht="14">
      <c r="A63" s="11" t="s">
        <v>214</v>
      </c>
      <c r="B63" s="11"/>
      <c r="C63" s="20" t="s">
        <v>210</v>
      </c>
      <c r="D63" s="20" t="s">
        <v>185</v>
      </c>
      <c r="E63" s="20" t="s">
        <v>27</v>
      </c>
      <c r="G63" s="26">
        <v>3000000</v>
      </c>
      <c r="H63" s="26">
        <f t="shared" si="14"/>
        <v>3.3333333333333335E-7</v>
      </c>
      <c r="I63" s="9">
        <f t="shared" si="15"/>
        <v>333.33333333333337</v>
      </c>
      <c r="J63" s="27">
        <f t="shared" si="16"/>
        <v>-8.8363374036153619</v>
      </c>
      <c r="K63" s="9">
        <f t="shared" si="17"/>
        <v>2.0345728602725242</v>
      </c>
      <c r="Q63" s="3"/>
      <c r="R63" s="91"/>
    </row>
    <row r="64" spans="1:18" ht="14">
      <c r="A64" s="1" t="s">
        <v>232</v>
      </c>
      <c r="B64" s="11"/>
      <c r="C64" s="20" t="s">
        <v>215</v>
      </c>
      <c r="D64" s="20" t="s">
        <v>185</v>
      </c>
      <c r="E64" s="20" t="s">
        <v>119</v>
      </c>
      <c r="G64" s="26">
        <v>5000000</v>
      </c>
      <c r="H64" s="26">
        <f t="shared" si="14"/>
        <v>1.9999999999999999E-7</v>
      </c>
      <c r="I64" s="9">
        <f t="shared" si="15"/>
        <v>200</v>
      </c>
      <c r="J64" s="27">
        <f t="shared" si="16"/>
        <v>-9.138991982260448</v>
      </c>
      <c r="K64" s="9">
        <f t="shared" si="17"/>
        <v>1.7319182816274381</v>
      </c>
      <c r="Q64" s="3"/>
      <c r="R64" s="91"/>
    </row>
    <row r="65" spans="1:18" ht="14">
      <c r="A65" s="12"/>
      <c r="B65" s="11"/>
      <c r="C65" s="20" t="s">
        <v>197</v>
      </c>
      <c r="D65" s="20" t="s">
        <v>185</v>
      </c>
      <c r="E65" s="20" t="s">
        <v>49</v>
      </c>
      <c r="G65" s="26">
        <v>29000000</v>
      </c>
      <c r="H65" s="26">
        <f t="shared" si="14"/>
        <v>3.4482758620689657E-8</v>
      </c>
      <c r="I65" s="9">
        <f t="shared" si="15"/>
        <v>34.482758620689658</v>
      </c>
      <c r="J65" s="27">
        <f t="shared" si="16"/>
        <v>-10.180489750975475</v>
      </c>
      <c r="K65" s="9">
        <f t="shared" si="17"/>
        <v>0.6904205129124108</v>
      </c>
      <c r="Q65" s="3"/>
      <c r="R65" s="91"/>
    </row>
    <row r="66" spans="1:18" ht="14">
      <c r="A66" s="12"/>
      <c r="B66" s="11"/>
      <c r="C66" s="20" t="s">
        <v>216</v>
      </c>
      <c r="D66" s="20" t="s">
        <v>185</v>
      </c>
      <c r="E66" s="20" t="s">
        <v>109</v>
      </c>
      <c r="G66" s="26">
        <v>52000000</v>
      </c>
      <c r="H66" s="26">
        <f t="shared" si="14"/>
        <v>1.9230769230769231E-8</v>
      </c>
      <c r="I66" s="9">
        <f t="shared" si="15"/>
        <v>19.23076923076923</v>
      </c>
      <c r="J66" s="27">
        <f t="shared" si="16"/>
        <v>-10.526467896845375</v>
      </c>
      <c r="K66" s="9">
        <f t="shared" si="17"/>
        <v>0.34444236704251097</v>
      </c>
      <c r="Q66" s="3"/>
      <c r="R66" s="91"/>
    </row>
    <row r="67" spans="1:18" ht="14">
      <c r="A67" s="12"/>
      <c r="B67" s="11"/>
      <c r="C67" s="20" t="s">
        <v>217</v>
      </c>
      <c r="D67" s="20" t="s">
        <v>185</v>
      </c>
      <c r="E67" s="20" t="s">
        <v>57</v>
      </c>
      <c r="G67" s="26">
        <v>13000000</v>
      </c>
      <c r="H67" s="26">
        <f t="shared" si="14"/>
        <v>7.6923076923076923E-8</v>
      </c>
      <c r="I67" s="9">
        <f t="shared" si="15"/>
        <v>76.92307692307692</v>
      </c>
      <c r="J67" s="27">
        <f t="shared" si="16"/>
        <v>-9.7051145499838967</v>
      </c>
      <c r="K67" s="9">
        <f t="shared" si="17"/>
        <v>1.1657957139039894</v>
      </c>
      <c r="Q67" s="3"/>
      <c r="R67" s="91"/>
    </row>
    <row r="68" spans="1:18" ht="14">
      <c r="A68" s="12"/>
      <c r="B68" s="11"/>
      <c r="C68" s="20" t="s">
        <v>218</v>
      </c>
      <c r="D68" s="20" t="s">
        <v>185</v>
      </c>
      <c r="E68" s="20" t="s">
        <v>80</v>
      </c>
      <c r="G68" s="26">
        <v>20000000</v>
      </c>
      <c r="H68" s="26">
        <f t="shared" si="14"/>
        <v>4.9999999999999998E-8</v>
      </c>
      <c r="I68" s="9">
        <f t="shared" si="15"/>
        <v>50</v>
      </c>
      <c r="J68" s="27">
        <f t="shared" si="16"/>
        <v>-9.9603453291219246</v>
      </c>
      <c r="K68" s="9">
        <f t="shared" si="17"/>
        <v>0.91056493476596145</v>
      </c>
      <c r="Q68" s="3"/>
      <c r="R68" s="91"/>
    </row>
    <row r="69" spans="1:18" ht="14">
      <c r="A69" s="12"/>
      <c r="B69" s="11"/>
      <c r="C69" s="20" t="s">
        <v>207</v>
      </c>
      <c r="D69" s="20" t="s">
        <v>185</v>
      </c>
      <c r="E69" s="20" t="s">
        <v>68</v>
      </c>
      <c r="G69" s="26">
        <v>4200000</v>
      </c>
      <c r="H69" s="26">
        <f t="shared" si="14"/>
        <v>2.3809523809523809E-7</v>
      </c>
      <c r="I69" s="9">
        <f t="shared" si="15"/>
        <v>238.09523809523807</v>
      </c>
      <c r="J69" s="27">
        <f t="shared" si="16"/>
        <v>-9.0356908781916747</v>
      </c>
      <c r="K69" s="9">
        <f t="shared" si="17"/>
        <v>1.8352193856962113</v>
      </c>
      <c r="Q69" s="3"/>
      <c r="R69" s="91"/>
    </row>
    <row r="70" spans="1:18" ht="14">
      <c r="A70" s="12"/>
      <c r="B70" s="11"/>
      <c r="C70" s="20" t="s">
        <v>219</v>
      </c>
      <c r="D70" s="20" t="s">
        <v>185</v>
      </c>
      <c r="E70" s="20" t="s">
        <v>129</v>
      </c>
      <c r="G70" s="26">
        <v>86000</v>
      </c>
      <c r="H70" s="26">
        <f t="shared" si="14"/>
        <v>1.1627906976744185E-5</v>
      </c>
      <c r="I70" s="9">
        <f t="shared" si="15"/>
        <v>11627.906976744185</v>
      </c>
      <c r="J70" s="27">
        <f t="shared" si="16"/>
        <v>-6.7318321701996284</v>
      </c>
      <c r="K70" s="9">
        <f t="shared" si="17"/>
        <v>4.1390780936882576</v>
      </c>
      <c r="Q70" s="3"/>
      <c r="R70" s="91"/>
    </row>
    <row r="71" spans="1:18" ht="14">
      <c r="A71" s="12"/>
      <c r="B71" s="11"/>
      <c r="C71" s="20" t="s">
        <v>220</v>
      </c>
      <c r="D71" s="20" t="s">
        <v>185</v>
      </c>
      <c r="E71" s="20" t="s">
        <v>120</v>
      </c>
      <c r="G71" s="26">
        <v>67000</v>
      </c>
      <c r="H71" s="26">
        <f t="shared" si="14"/>
        <v>1.4925373134328359E-5</v>
      </c>
      <c r="I71" s="9">
        <f t="shared" si="15"/>
        <v>14925.373134328358</v>
      </c>
      <c r="J71" s="27">
        <f t="shared" si="16"/>
        <v>-6.5839164676247304</v>
      </c>
      <c r="K71" s="9">
        <f t="shared" si="17"/>
        <v>4.2869937962631557</v>
      </c>
      <c r="Q71" s="3"/>
      <c r="R71" s="91"/>
    </row>
    <row r="72" spans="1:18" ht="14">
      <c r="A72" s="12"/>
      <c r="B72" s="11"/>
      <c r="C72" s="20" t="s">
        <v>221</v>
      </c>
      <c r="D72" s="20" t="s">
        <v>185</v>
      </c>
      <c r="E72" s="20" t="s">
        <v>56</v>
      </c>
      <c r="G72" s="26">
        <v>13000000</v>
      </c>
      <c r="H72" s="26">
        <f t="shared" si="14"/>
        <v>7.6923076923076923E-8</v>
      </c>
      <c r="I72" s="9">
        <f t="shared" si="15"/>
        <v>76.92307692307692</v>
      </c>
      <c r="J72" s="27">
        <f t="shared" si="16"/>
        <v>-9.7051145499838967</v>
      </c>
      <c r="K72" s="9">
        <f t="shared" si="17"/>
        <v>1.1657957139039894</v>
      </c>
      <c r="Q72" s="3"/>
      <c r="R72" s="91"/>
    </row>
    <row r="73" spans="1:18" ht="14">
      <c r="A73" s="12"/>
      <c r="B73" s="11"/>
      <c r="C73" s="20" t="s">
        <v>208</v>
      </c>
      <c r="D73" s="20" t="s">
        <v>185</v>
      </c>
      <c r="E73" s="20" t="s">
        <v>94</v>
      </c>
      <c r="G73" s="26">
        <v>6200000</v>
      </c>
      <c r="H73" s="26">
        <f t="shared" si="14"/>
        <v>1.6129032258064515E-7</v>
      </c>
      <c r="I73" s="9">
        <f t="shared" si="15"/>
        <v>161.29032258064515</v>
      </c>
      <c r="J73" s="27">
        <f t="shared" si="16"/>
        <v>-9.2664414306255392</v>
      </c>
      <c r="K73" s="9">
        <f t="shared" si="17"/>
        <v>1.6044688332623469</v>
      </c>
      <c r="Q73" s="3"/>
      <c r="R73" s="91"/>
    </row>
    <row r="74" spans="1:18" ht="14">
      <c r="A74" s="12"/>
      <c r="B74" s="11"/>
      <c r="C74" s="20" t="s">
        <v>222</v>
      </c>
      <c r="D74" s="20" t="s">
        <v>185</v>
      </c>
      <c r="E74" s="20" t="s">
        <v>130</v>
      </c>
      <c r="G74" s="26">
        <v>79000</v>
      </c>
      <c r="H74" s="26">
        <f t="shared" si="14"/>
        <v>1.2658227848101267E-5</v>
      </c>
      <c r="I74" s="9">
        <f t="shared" si="15"/>
        <v>12658.227848101267</v>
      </c>
      <c r="J74" s="27">
        <f t="shared" si="16"/>
        <v>-6.6815308458514755</v>
      </c>
      <c r="K74" s="9">
        <f t="shared" si="17"/>
        <v>4.1893794180364106</v>
      </c>
      <c r="Q74" s="3"/>
      <c r="R74" s="91"/>
    </row>
    <row r="75" spans="1:18" ht="14">
      <c r="A75" s="12"/>
      <c r="B75" s="11"/>
      <c r="C75" s="20" t="s">
        <v>209</v>
      </c>
      <c r="D75" s="20" t="s">
        <v>185</v>
      </c>
      <c r="E75" s="20" t="s">
        <v>50</v>
      </c>
      <c r="G75" s="26">
        <v>3900000</v>
      </c>
      <c r="H75" s="26">
        <f t="shared" si="14"/>
        <v>2.5641025641025642E-7</v>
      </c>
      <c r="I75" s="9">
        <f t="shared" si="15"/>
        <v>256.41025641025641</v>
      </c>
      <c r="J75" s="27">
        <f t="shared" si="16"/>
        <v>-8.9917832979080714</v>
      </c>
      <c r="K75" s="9">
        <f t="shared" si="17"/>
        <v>1.8791269659798147</v>
      </c>
      <c r="Q75" s="3"/>
      <c r="R75" s="91"/>
    </row>
    <row r="76" spans="1:18" ht="14">
      <c r="A76" s="12"/>
      <c r="B76" s="11"/>
      <c r="C76" s="20" t="s">
        <v>223</v>
      </c>
      <c r="D76" s="20" t="s">
        <v>185</v>
      </c>
      <c r="E76" s="20" t="s">
        <v>112</v>
      </c>
      <c r="G76" s="26">
        <v>830000</v>
      </c>
      <c r="H76" s="26">
        <f t="shared" si="14"/>
        <v>1.2048192771084338E-6</v>
      </c>
      <c r="I76" s="9">
        <f t="shared" si="15"/>
        <v>1204.8192771084339</v>
      </c>
      <c r="J76" s="27">
        <f t="shared" si="16"/>
        <v>-8.0750335041931667</v>
      </c>
      <c r="K76" s="9">
        <f t="shared" si="17"/>
        <v>2.7958767596947194</v>
      </c>
      <c r="Q76" s="3"/>
      <c r="R76" s="91"/>
    </row>
    <row r="77" spans="1:18" ht="14">
      <c r="A77" s="12"/>
      <c r="B77" s="11"/>
      <c r="C77" s="20" t="s">
        <v>224</v>
      </c>
      <c r="D77" s="20" t="s">
        <v>201</v>
      </c>
      <c r="E77" s="20" t="s">
        <v>81</v>
      </c>
      <c r="G77" s="26">
        <v>3100000</v>
      </c>
      <c r="H77" s="26">
        <f t="shared" si="14"/>
        <v>3.225806451612903E-7</v>
      </c>
      <c r="I77" s="9">
        <f t="shared" si="15"/>
        <v>322.58064516129031</v>
      </c>
      <c r="J77" s="27">
        <f t="shared" si="16"/>
        <v>-8.8557647571947999</v>
      </c>
      <c r="K77" s="9">
        <f t="shared" si="17"/>
        <v>2.0151455066930861</v>
      </c>
      <c r="Q77" s="3"/>
      <c r="R77" s="91"/>
    </row>
    <row r="78" spans="1:18" ht="14">
      <c r="A78" s="59"/>
      <c r="B78" s="60"/>
      <c r="C78" s="61" t="s">
        <v>224</v>
      </c>
      <c r="D78" s="61" t="s">
        <v>185</v>
      </c>
      <c r="E78" s="44" t="s">
        <v>114</v>
      </c>
      <c r="F78" s="61"/>
      <c r="G78" s="61"/>
      <c r="H78" s="61"/>
      <c r="I78" s="61"/>
      <c r="J78" s="57"/>
      <c r="K78" s="62">
        <v>4</v>
      </c>
      <c r="L78" s="62" t="s">
        <v>372</v>
      </c>
      <c r="M78" s="62"/>
      <c r="N78" s="62"/>
      <c r="O78" s="62"/>
      <c r="P78" s="62"/>
      <c r="Q78" s="63"/>
      <c r="R78" s="94"/>
    </row>
    <row r="79" spans="1:18" ht="14">
      <c r="A79" s="21" t="s">
        <v>417</v>
      </c>
      <c r="B79" s="58" t="s">
        <v>30</v>
      </c>
      <c r="E79" s="20" t="s">
        <v>377</v>
      </c>
      <c r="R79" s="91"/>
    </row>
    <row r="80" spans="1:18" s="12" customFormat="1" ht="14">
      <c r="A80" s="12" t="s">
        <v>233</v>
      </c>
      <c r="B80" s="1" t="s">
        <v>195</v>
      </c>
      <c r="C80" s="12" t="s">
        <v>176</v>
      </c>
      <c r="E80" s="20"/>
      <c r="F80" s="11"/>
      <c r="G80" s="13">
        <v>821000000</v>
      </c>
      <c r="H80" s="13">
        <f t="shared" ref="H80:H88" si="18">1/G80</f>
        <v>1.218026796589525E-9</v>
      </c>
      <c r="I80" s="11">
        <f>H80*1000000000</f>
        <v>1.2180267965895251</v>
      </c>
      <c r="J80" s="11">
        <f t="shared" ref="J80:J88" si="19">$J$5*303.15*LN(H80)</f>
        <v>-12.365234878848861</v>
      </c>
      <c r="K80" s="74" t="s">
        <v>408</v>
      </c>
      <c r="L80" s="11"/>
      <c r="M80" s="11"/>
      <c r="N80" s="27"/>
      <c r="O80" s="11"/>
      <c r="P80" s="27"/>
      <c r="R80" s="95"/>
    </row>
    <row r="81" spans="1:18" ht="14">
      <c r="A81" s="25" t="s">
        <v>234</v>
      </c>
      <c r="C81" s="20" t="s">
        <v>197</v>
      </c>
      <c r="D81" s="20" t="s">
        <v>201</v>
      </c>
      <c r="E81" s="20" t="s">
        <v>31</v>
      </c>
      <c r="G81" s="26">
        <v>112000000</v>
      </c>
      <c r="H81" s="26">
        <f>1/G81</f>
        <v>8.9285714285714279E-9</v>
      </c>
      <c r="I81" s="9">
        <f>H81*1000000000</f>
        <v>8.928571428571427</v>
      </c>
      <c r="J81" s="27">
        <f t="shared" si="19"/>
        <v>-11.165205297475024</v>
      </c>
      <c r="K81" s="9">
        <f t="shared" ref="K81:K88" si="20">J81-$J$80</f>
        <v>1.2000295813738369</v>
      </c>
      <c r="M81" s="9" t="s">
        <v>372</v>
      </c>
      <c r="Q81" s="20" t="s">
        <v>400</v>
      </c>
      <c r="R81" s="92"/>
    </row>
    <row r="82" spans="1:18" ht="14">
      <c r="A82" s="11" t="s">
        <v>227</v>
      </c>
      <c r="C82" t="s">
        <v>235</v>
      </c>
      <c r="D82" s="20" t="s">
        <v>185</v>
      </c>
      <c r="E82" s="20" t="s">
        <v>48</v>
      </c>
      <c r="G82" s="29">
        <v>363000000</v>
      </c>
      <c r="H82" s="26">
        <f t="shared" si="18"/>
        <v>2.7548209366391183E-9</v>
      </c>
      <c r="I82" s="9">
        <f t="shared" ref="I82:I88" si="21">H82*1000000000</f>
        <v>2.7548209366391183</v>
      </c>
      <c r="J82" s="27">
        <f t="shared" si="19"/>
        <v>-11.873590021610585</v>
      </c>
      <c r="K82" s="9">
        <f t="shared" si="20"/>
        <v>0.49164485723827589</v>
      </c>
      <c r="Q82" s="20" t="s">
        <v>401</v>
      </c>
      <c r="R82" s="92"/>
    </row>
    <row r="83" spans="1:18" ht="14">
      <c r="A83" s="1" t="s">
        <v>229</v>
      </c>
      <c r="B83"/>
      <c r="C83" t="s">
        <v>217</v>
      </c>
      <c r="D83" s="20" t="s">
        <v>185</v>
      </c>
      <c r="E83" s="20" t="s">
        <v>57</v>
      </c>
      <c r="G83" s="26">
        <v>741000000</v>
      </c>
      <c r="H83" s="26">
        <f t="shared" si="18"/>
        <v>1.349527665317139E-9</v>
      </c>
      <c r="I83" s="9">
        <f t="shared" si="21"/>
        <v>1.3495276653171391</v>
      </c>
      <c r="J83" s="27">
        <f t="shared" si="19"/>
        <v>-12.303473575252804</v>
      </c>
      <c r="K83" s="9">
        <f t="shared" si="20"/>
        <v>6.176130359605736E-2</v>
      </c>
      <c r="Q83" s="20" t="s">
        <v>402</v>
      </c>
      <c r="R83" s="92"/>
    </row>
    <row r="84" spans="1:18" ht="14">
      <c r="A84" s="12" t="s">
        <v>236</v>
      </c>
      <c r="B84"/>
      <c r="C84" s="20" t="s">
        <v>196</v>
      </c>
      <c r="D84" s="20" t="s">
        <v>185</v>
      </c>
      <c r="E84" s="20" t="s">
        <v>38</v>
      </c>
      <c r="G84" s="26">
        <v>1300000</v>
      </c>
      <c r="H84" s="26">
        <f t="shared" si="18"/>
        <v>7.6923076923076925E-7</v>
      </c>
      <c r="I84" s="9">
        <f t="shared" si="21"/>
        <v>769.23076923076928</v>
      </c>
      <c r="J84" s="27">
        <f t="shared" si="19"/>
        <v>-8.4807533493785705</v>
      </c>
      <c r="K84" s="9">
        <f t="shared" si="20"/>
        <v>3.8844815294702908</v>
      </c>
      <c r="M84" s="9" t="s">
        <v>372</v>
      </c>
      <c r="R84" s="92"/>
    </row>
    <row r="85" spans="1:18" ht="14">
      <c r="A85" s="25" t="s">
        <v>234</v>
      </c>
      <c r="B85"/>
      <c r="C85" s="20" t="s">
        <v>196</v>
      </c>
      <c r="D85" s="20" t="s">
        <v>187</v>
      </c>
      <c r="E85" s="20" t="s">
        <v>43</v>
      </c>
      <c r="G85" s="26">
        <v>170000000</v>
      </c>
      <c r="H85" s="26">
        <f t="shared" si="18"/>
        <v>5.8823529411764704E-9</v>
      </c>
      <c r="I85" s="9">
        <f t="shared" si="21"/>
        <v>5.8823529411764701</v>
      </c>
      <c r="J85" s="27">
        <f t="shared" si="19"/>
        <v>-11.416593716154047</v>
      </c>
      <c r="K85" s="9">
        <f t="shared" si="20"/>
        <v>0.94864116269481435</v>
      </c>
      <c r="M85" s="9" t="s">
        <v>372</v>
      </c>
      <c r="Q85" t="s">
        <v>403</v>
      </c>
      <c r="R85" s="92"/>
    </row>
    <row r="86" spans="1:18" ht="14">
      <c r="A86" s="11" t="s">
        <v>227</v>
      </c>
      <c r="B86"/>
      <c r="C86" s="20" t="s">
        <v>179</v>
      </c>
      <c r="D86" s="20" t="s">
        <v>185</v>
      </c>
      <c r="E86" s="20" t="s">
        <v>142</v>
      </c>
      <c r="G86" s="26">
        <v>1700000</v>
      </c>
      <c r="H86" s="26">
        <f t="shared" si="18"/>
        <v>5.8823529411764701E-7</v>
      </c>
      <c r="I86" s="9">
        <f t="shared" si="21"/>
        <v>588.23529411764696</v>
      </c>
      <c r="J86" s="27">
        <f t="shared" si="19"/>
        <v>-8.6423601779323622</v>
      </c>
      <c r="K86" s="9">
        <f t="shared" si="20"/>
        <v>3.7228747009164991</v>
      </c>
      <c r="M86" s="9" t="s">
        <v>372</v>
      </c>
      <c r="R86" s="92"/>
    </row>
    <row r="87" spans="1:18" ht="14">
      <c r="A87" s="1" t="s">
        <v>229</v>
      </c>
      <c r="B87"/>
      <c r="C87" s="20" t="s">
        <v>179</v>
      </c>
      <c r="D87" s="20" t="s">
        <v>187</v>
      </c>
      <c r="E87" s="20" t="s">
        <v>64</v>
      </c>
      <c r="G87" s="26">
        <v>9300000</v>
      </c>
      <c r="H87" s="26">
        <f t="shared" si="18"/>
        <v>1.0752688172043011E-7</v>
      </c>
      <c r="I87" s="9">
        <f t="shared" si="21"/>
        <v>107.52688172043011</v>
      </c>
      <c r="J87" s="27">
        <f t="shared" si="19"/>
        <v>-9.6660995532021285</v>
      </c>
      <c r="K87" s="9">
        <f t="shared" si="20"/>
        <v>2.6991353256467328</v>
      </c>
      <c r="Q87" t="s">
        <v>404</v>
      </c>
      <c r="R87" s="92"/>
    </row>
    <row r="88" spans="1:18" ht="14">
      <c r="B88"/>
      <c r="C88" s="20" t="s">
        <v>184</v>
      </c>
      <c r="D88" s="20" t="s">
        <v>187</v>
      </c>
      <c r="E88" s="20" t="s">
        <v>145</v>
      </c>
      <c r="G88" s="26">
        <v>140000000</v>
      </c>
      <c r="H88" s="26">
        <f t="shared" si="18"/>
        <v>7.142857142857143E-9</v>
      </c>
      <c r="I88" s="9">
        <f t="shared" si="21"/>
        <v>7.1428571428571432</v>
      </c>
      <c r="J88" s="27">
        <f t="shared" si="19"/>
        <v>-11.299630801613249</v>
      </c>
      <c r="K88" s="9">
        <f t="shared" si="20"/>
        <v>1.0656040772356121</v>
      </c>
      <c r="Q88" t="s">
        <v>405</v>
      </c>
      <c r="R88" s="92"/>
    </row>
    <row r="89" spans="1:18" s="12" customFormat="1" ht="14">
      <c r="A89" s="12" t="s">
        <v>237</v>
      </c>
      <c r="B89"/>
      <c r="C89" s="12" t="s">
        <v>176</v>
      </c>
      <c r="E89" s="20"/>
      <c r="F89" s="11"/>
      <c r="G89" s="13"/>
      <c r="H89" s="13">
        <v>3E-11</v>
      </c>
      <c r="I89" s="11">
        <f>H89*1000000000</f>
        <v>0.03</v>
      </c>
      <c r="J89" s="11">
        <f t="shared" ref="J89:J106" si="22">$J$5*298.15*LN(H89)</f>
        <v>-14.355715045920377</v>
      </c>
      <c r="K89" s="74" t="s">
        <v>408</v>
      </c>
      <c r="L89" s="11"/>
      <c r="M89" s="11"/>
      <c r="N89" s="27"/>
      <c r="O89" s="11"/>
      <c r="P89" s="27"/>
      <c r="R89" s="92"/>
    </row>
    <row r="90" spans="1:18" s="12" customFormat="1" ht="14">
      <c r="A90" s="33" t="s">
        <v>238</v>
      </c>
      <c r="B90"/>
      <c r="C90" s="31" t="s">
        <v>196</v>
      </c>
      <c r="D90" s="3" t="s">
        <v>185</v>
      </c>
      <c r="E90" s="20" t="s">
        <v>38</v>
      </c>
      <c r="F90" s="30"/>
      <c r="G90" s="32"/>
      <c r="H90" s="32">
        <f>I90/1000000000</f>
        <v>1.9999999999999999E-7</v>
      </c>
      <c r="I90" s="30">
        <v>200</v>
      </c>
      <c r="J90" s="30">
        <f t="shared" si="22"/>
        <v>-9.138991982260448</v>
      </c>
      <c r="K90" s="30">
        <f t="shared" ref="K90:K106" si="23">J90-$J$89</f>
        <v>5.2167230636599289</v>
      </c>
      <c r="L90" s="30"/>
      <c r="M90" s="30">
        <v>3.8844815294702908</v>
      </c>
      <c r="N90" s="35" t="s">
        <v>236</v>
      </c>
      <c r="O90" s="30"/>
      <c r="P90" s="30"/>
      <c r="R90" s="92"/>
    </row>
    <row r="91" spans="1:18" s="12" customFormat="1" ht="14">
      <c r="A91" s="11" t="s">
        <v>422</v>
      </c>
      <c r="B91"/>
      <c r="C91" s="31" t="s">
        <v>196</v>
      </c>
      <c r="D91" s="3" t="s">
        <v>187</v>
      </c>
      <c r="E91" s="20" t="s">
        <v>43</v>
      </c>
      <c r="F91" s="30"/>
      <c r="G91" s="32"/>
      <c r="H91" s="32">
        <f>I91/1000000000</f>
        <v>2.8999999999999998E-10</v>
      </c>
      <c r="I91" s="30">
        <v>0.28999999999999998</v>
      </c>
      <c r="J91" s="30">
        <f t="shared" si="22"/>
        <v>-13.011562698560263</v>
      </c>
      <c r="K91" s="30">
        <f t="shared" si="23"/>
        <v>1.3441523473601134</v>
      </c>
      <c r="L91" s="30"/>
      <c r="M91" s="30">
        <v>0.94864116269481435</v>
      </c>
      <c r="N91" s="35" t="s">
        <v>236</v>
      </c>
      <c r="O91" s="30"/>
      <c r="P91" s="30"/>
      <c r="R91" s="92"/>
    </row>
    <row r="92" spans="1:18" s="12" customFormat="1" ht="14">
      <c r="A92" s="1" t="s">
        <v>183</v>
      </c>
      <c r="B92"/>
      <c r="C92" s="31" t="s">
        <v>196</v>
      </c>
      <c r="D92" s="3" t="s">
        <v>192</v>
      </c>
      <c r="E92" s="20" t="s">
        <v>83</v>
      </c>
      <c r="F92" s="30"/>
      <c r="G92" s="32"/>
      <c r="H92" s="32">
        <f>I92/1000000000</f>
        <v>4.5999999999999999E-7</v>
      </c>
      <c r="I92" s="30">
        <v>460</v>
      </c>
      <c r="J92" s="30">
        <f t="shared" si="22"/>
        <v>-8.6455089854735601</v>
      </c>
      <c r="K92" s="30">
        <f t="shared" si="23"/>
        <v>5.7102060604468168</v>
      </c>
      <c r="L92" s="30"/>
      <c r="M92" s="30"/>
      <c r="N92" s="30"/>
      <c r="O92" s="30"/>
      <c r="P92" s="30"/>
      <c r="R92" s="92"/>
    </row>
    <row r="93" spans="1:18" ht="14">
      <c r="B93"/>
      <c r="C93" t="s">
        <v>179</v>
      </c>
      <c r="D93" t="s">
        <v>185</v>
      </c>
      <c r="E93" s="20" t="s">
        <v>142</v>
      </c>
      <c r="H93" s="26">
        <v>1.67E-7</v>
      </c>
      <c r="I93" s="9">
        <f>H93*1000000000</f>
        <v>167</v>
      </c>
      <c r="J93" s="27">
        <f t="shared" si="22"/>
        <v>-9.2458302980305831</v>
      </c>
      <c r="K93" s="30">
        <f t="shared" si="23"/>
        <v>5.1098847478897937</v>
      </c>
      <c r="L93" s="30"/>
      <c r="M93" s="30">
        <v>3.7228747009164991</v>
      </c>
      <c r="N93" s="35" t="s">
        <v>236</v>
      </c>
      <c r="O93" s="30"/>
      <c r="P93" s="30"/>
      <c r="R93" s="92"/>
    </row>
    <row r="94" spans="1:18" ht="14">
      <c r="B94"/>
      <c r="C94" s="31" t="s">
        <v>197</v>
      </c>
      <c r="D94" s="3" t="s">
        <v>185</v>
      </c>
      <c r="E94" s="20" t="s">
        <v>49</v>
      </c>
      <c r="F94" s="8"/>
      <c r="G94" s="29"/>
      <c r="H94" s="29">
        <f>I94/1000000000</f>
        <v>6.5999999999999995E-8</v>
      </c>
      <c r="I94" s="8">
        <v>66</v>
      </c>
      <c r="J94" s="30">
        <f t="shared" si="22"/>
        <v>-9.795853744617645</v>
      </c>
      <c r="K94" s="30">
        <f t="shared" si="23"/>
        <v>4.5598613013027318</v>
      </c>
      <c r="L94" s="30"/>
      <c r="M94" s="30"/>
      <c r="N94" s="30"/>
      <c r="O94" s="30"/>
      <c r="P94" s="30"/>
      <c r="R94" s="92"/>
    </row>
    <row r="95" spans="1:18" ht="14">
      <c r="B95"/>
      <c r="C95" s="31" t="s">
        <v>197</v>
      </c>
      <c r="D95" s="3" t="s">
        <v>182</v>
      </c>
      <c r="E95" s="20" t="s">
        <v>47</v>
      </c>
      <c r="F95" s="8"/>
      <c r="G95" s="29"/>
      <c r="H95" s="29">
        <f>I95/1000000000</f>
        <v>4.9999999999999998E-8</v>
      </c>
      <c r="I95" s="8">
        <v>50</v>
      </c>
      <c r="J95" s="30">
        <f t="shared" si="22"/>
        <v>-9.9603453291219246</v>
      </c>
      <c r="K95" s="30">
        <f t="shared" si="23"/>
        <v>4.3953697167984522</v>
      </c>
      <c r="L95" s="30"/>
      <c r="M95" s="30"/>
      <c r="N95" s="30"/>
      <c r="O95" s="30"/>
      <c r="P95" s="30"/>
      <c r="R95" s="92"/>
    </row>
    <row r="96" spans="1:18" ht="14">
      <c r="B96"/>
      <c r="C96" s="31" t="s">
        <v>197</v>
      </c>
      <c r="D96" s="3" t="s">
        <v>201</v>
      </c>
      <c r="E96" s="20" t="s">
        <v>31</v>
      </c>
      <c r="F96" s="8"/>
      <c r="G96" s="29"/>
      <c r="H96" s="29">
        <f>I96/1000000000</f>
        <v>1.6000000000000001E-9</v>
      </c>
      <c r="I96" s="8">
        <v>1.6</v>
      </c>
      <c r="J96" s="30">
        <f t="shared" si="22"/>
        <v>-11.999677100121595</v>
      </c>
      <c r="K96" s="30">
        <f t="shared" si="23"/>
        <v>2.3560379457987821</v>
      </c>
      <c r="L96" s="30"/>
      <c r="M96" s="30">
        <v>1.2000295813738369</v>
      </c>
      <c r="N96" s="35" t="s">
        <v>233</v>
      </c>
      <c r="O96" s="30"/>
      <c r="P96" s="30"/>
      <c r="R96" s="92"/>
    </row>
    <row r="97" spans="1:27" ht="14">
      <c r="B97"/>
      <c r="C97" t="s">
        <v>239</v>
      </c>
      <c r="D97" t="s">
        <v>185</v>
      </c>
      <c r="E97" s="20" t="s">
        <v>123</v>
      </c>
      <c r="H97" s="26">
        <v>1.5E-10</v>
      </c>
      <c r="I97" s="9">
        <f t="shared" ref="I97:I106" si="24">H97*1000000000</f>
        <v>0.15</v>
      </c>
      <c r="J97" s="27">
        <f t="shared" si="22"/>
        <v>-13.402153339966661</v>
      </c>
      <c r="K97" s="30">
        <f t="shared" si="23"/>
        <v>0.95356170595371559</v>
      </c>
      <c r="L97" s="30"/>
      <c r="M97" s="30"/>
      <c r="N97" s="30"/>
      <c r="O97" s="30"/>
      <c r="P97" s="30"/>
      <c r="R97" s="91"/>
    </row>
    <row r="98" spans="1:27" ht="14">
      <c r="B98"/>
      <c r="C98" t="s">
        <v>240</v>
      </c>
      <c r="D98" t="s">
        <v>185</v>
      </c>
      <c r="E98" s="20" t="s">
        <v>100</v>
      </c>
      <c r="H98" s="26">
        <v>2.8999999999999999E-9</v>
      </c>
      <c r="I98" s="9">
        <f t="shared" si="24"/>
        <v>2.9</v>
      </c>
      <c r="J98" s="27">
        <f t="shared" si="22"/>
        <v>-11.647324319175809</v>
      </c>
      <c r="K98" s="30">
        <f t="shared" si="23"/>
        <v>2.7083907267445682</v>
      </c>
      <c r="L98" s="30"/>
      <c r="M98" s="30"/>
      <c r="N98" s="30"/>
      <c r="O98" s="30"/>
      <c r="P98" s="30"/>
      <c r="R98" s="91"/>
    </row>
    <row r="99" spans="1:27" ht="14">
      <c r="B99"/>
      <c r="C99" t="s">
        <v>240</v>
      </c>
      <c r="D99" t="s">
        <v>201</v>
      </c>
      <c r="E99" s="20" t="s">
        <v>75</v>
      </c>
      <c r="H99" s="26">
        <v>3.1999999999999998E-10</v>
      </c>
      <c r="I99" s="9">
        <f t="shared" si="24"/>
        <v>0.32</v>
      </c>
      <c r="J99" s="27">
        <f t="shared" si="22"/>
        <v>-12.95323880607531</v>
      </c>
      <c r="K99" s="30">
        <f t="shared" si="23"/>
        <v>1.4024762398450665</v>
      </c>
      <c r="L99" s="30"/>
      <c r="M99" s="30"/>
      <c r="N99" s="30"/>
      <c r="O99" s="30"/>
      <c r="P99" s="30"/>
      <c r="R99" s="91"/>
    </row>
    <row r="100" spans="1:27" ht="14">
      <c r="A100" s="1"/>
      <c r="B100"/>
      <c r="C100" t="s">
        <v>241</v>
      </c>
      <c r="D100" t="s">
        <v>185</v>
      </c>
      <c r="E100" s="20" t="s">
        <v>69</v>
      </c>
      <c r="H100" s="26">
        <v>3.9999999999999998E-11</v>
      </c>
      <c r="I100" s="9">
        <f t="shared" si="24"/>
        <v>0.04</v>
      </c>
      <c r="J100" s="27">
        <f t="shared" si="22"/>
        <v>-14.18526882636753</v>
      </c>
      <c r="K100" s="30">
        <f t="shared" si="23"/>
        <v>0.17044621955284711</v>
      </c>
      <c r="L100" s="30"/>
      <c r="M100" s="30"/>
      <c r="N100" s="30"/>
      <c r="O100" s="30"/>
      <c r="P100" s="30"/>
      <c r="R100" s="91"/>
    </row>
    <row r="101" spans="1:27" ht="14">
      <c r="B101"/>
      <c r="C101" s="20" t="s">
        <v>242</v>
      </c>
      <c r="D101" t="s">
        <v>185</v>
      </c>
      <c r="E101" s="20" t="s">
        <v>138</v>
      </c>
      <c r="H101" s="26">
        <v>7.4000000000000003E-10</v>
      </c>
      <c r="I101" s="9">
        <f t="shared" si="24"/>
        <v>0.74</v>
      </c>
      <c r="J101" s="27">
        <f t="shared" si="22"/>
        <v>-12.456544521209201</v>
      </c>
      <c r="K101" s="30">
        <f t="shared" si="23"/>
        <v>1.8991705247111756</v>
      </c>
      <c r="L101" s="30"/>
      <c r="M101" s="30"/>
      <c r="N101" s="30"/>
      <c r="O101" s="30"/>
      <c r="P101" s="30"/>
      <c r="R101" s="91"/>
    </row>
    <row r="102" spans="1:27" ht="14">
      <c r="A102" s="1"/>
      <c r="B102"/>
      <c r="C102" s="20" t="s">
        <v>242</v>
      </c>
      <c r="D102" t="s">
        <v>204</v>
      </c>
      <c r="E102" s="20" t="s">
        <v>116</v>
      </c>
      <c r="H102" s="26">
        <v>3.9999999999999998E-11</v>
      </c>
      <c r="I102" s="9">
        <f t="shared" si="24"/>
        <v>0.04</v>
      </c>
      <c r="J102" s="27">
        <f t="shared" si="22"/>
        <v>-14.18526882636753</v>
      </c>
      <c r="K102" s="30">
        <f t="shared" si="23"/>
        <v>0.17044621955284711</v>
      </c>
      <c r="L102" s="30"/>
      <c r="M102" s="30"/>
      <c r="N102" s="30"/>
      <c r="O102" s="30"/>
      <c r="P102" s="30"/>
      <c r="R102" s="91"/>
    </row>
    <row r="103" spans="1:27" ht="14">
      <c r="B103"/>
      <c r="C103" s="20" t="s">
        <v>243</v>
      </c>
      <c r="D103" t="s">
        <v>185</v>
      </c>
      <c r="E103" s="20" t="s">
        <v>8</v>
      </c>
      <c r="H103" s="26">
        <v>7.9999999999999996E-7</v>
      </c>
      <c r="I103" s="9">
        <f t="shared" si="24"/>
        <v>800</v>
      </c>
      <c r="J103" s="27">
        <f t="shared" si="22"/>
        <v>-8.3176386353989695</v>
      </c>
      <c r="K103" s="30">
        <f t="shared" si="23"/>
        <v>6.0380764105214073</v>
      </c>
      <c r="L103" s="30"/>
      <c r="M103" s="30"/>
      <c r="N103" s="30"/>
      <c r="O103" s="30"/>
      <c r="P103" s="30"/>
      <c r="R103" s="91"/>
    </row>
    <row r="104" spans="1:27" ht="14">
      <c r="B104"/>
      <c r="C104" t="s">
        <v>244</v>
      </c>
      <c r="D104" s="3" t="s">
        <v>185</v>
      </c>
      <c r="E104" s="20" t="s">
        <v>149</v>
      </c>
      <c r="H104" s="26">
        <v>6.9999999999999999E-6</v>
      </c>
      <c r="I104" s="9">
        <f t="shared" si="24"/>
        <v>7000</v>
      </c>
      <c r="J104" s="27">
        <f t="shared" si="22"/>
        <v>-7.0325150957767013</v>
      </c>
      <c r="K104" s="30">
        <f t="shared" si="23"/>
        <v>7.3231999501436755</v>
      </c>
      <c r="L104" s="30"/>
      <c r="M104" s="30"/>
      <c r="N104" s="30"/>
      <c r="O104" s="30"/>
      <c r="P104" s="30"/>
      <c r="R104" s="91"/>
    </row>
    <row r="105" spans="1:27" ht="14">
      <c r="A105" s="1"/>
      <c r="B105"/>
      <c r="C105" s="3" t="s">
        <v>245</v>
      </c>
      <c r="D105" t="s">
        <v>185</v>
      </c>
      <c r="E105" s="20" t="s">
        <v>154</v>
      </c>
      <c r="H105" s="26">
        <v>3.3000000000000002E-7</v>
      </c>
      <c r="I105" s="9">
        <f t="shared" si="24"/>
        <v>330</v>
      </c>
      <c r="J105" s="27">
        <f t="shared" si="22"/>
        <v>-8.8422920386639294</v>
      </c>
      <c r="K105" s="30">
        <f t="shared" si="23"/>
        <v>5.5134230072564474</v>
      </c>
      <c r="L105" s="30"/>
      <c r="M105" s="30"/>
      <c r="N105" s="30"/>
      <c r="O105" s="30"/>
      <c r="P105" s="30"/>
      <c r="R105" s="96" t="s">
        <v>382</v>
      </c>
    </row>
    <row r="106" spans="1:27" ht="14">
      <c r="A106" s="1"/>
      <c r="B106"/>
      <c r="C106" s="3" t="s">
        <v>245</v>
      </c>
      <c r="D106" t="s">
        <v>201</v>
      </c>
      <c r="E106" s="20" t="s">
        <v>140</v>
      </c>
      <c r="H106" s="26">
        <v>7.2E-9</v>
      </c>
      <c r="I106" s="9">
        <f t="shared" si="24"/>
        <v>7.2</v>
      </c>
      <c r="J106" s="27">
        <f t="shared" si="22"/>
        <v>-11.108539518935073</v>
      </c>
      <c r="K106" s="30">
        <f t="shared" si="23"/>
        <v>3.2471755269853038</v>
      </c>
      <c r="L106" s="30"/>
      <c r="M106" s="30"/>
      <c r="N106" s="30"/>
      <c r="O106" s="30"/>
      <c r="P106" s="30"/>
      <c r="R106" s="96" t="s">
        <v>382</v>
      </c>
      <c r="S106"/>
      <c r="T106"/>
      <c r="U106"/>
      <c r="V106"/>
      <c r="W106"/>
      <c r="X106"/>
      <c r="Y106"/>
      <c r="Z106"/>
      <c r="AA106"/>
    </row>
    <row r="107" spans="1:27" ht="14">
      <c r="A107" s="11" t="s">
        <v>247</v>
      </c>
      <c r="B107"/>
      <c r="C107" s="34" t="s">
        <v>176</v>
      </c>
      <c r="D107" s="34"/>
      <c r="F107" s="36"/>
      <c r="G107" s="37">
        <v>420000000</v>
      </c>
      <c r="H107" s="37">
        <f>1/G107</f>
        <v>2.380952380952381E-9</v>
      </c>
      <c r="I107" s="36">
        <f t="shared" ref="I107:I119" si="25">H107*10^9</f>
        <v>2.3809523809523809</v>
      </c>
      <c r="J107" s="36">
        <f t="shared" ref="J107:J119" si="26">$J$5*303.15*LN(H107)</f>
        <v>-11.961453694934097</v>
      </c>
      <c r="K107" s="74" t="s">
        <v>408</v>
      </c>
      <c r="L107" s="36"/>
      <c r="M107" s="36"/>
      <c r="N107" s="30"/>
      <c r="O107" s="36"/>
      <c r="P107" s="30"/>
      <c r="Q107"/>
      <c r="R107" s="91"/>
      <c r="S107"/>
      <c r="T107"/>
      <c r="U107"/>
      <c r="V107"/>
      <c r="W107"/>
      <c r="X107"/>
      <c r="Y107"/>
      <c r="Z107"/>
      <c r="AA107"/>
    </row>
    <row r="108" spans="1:27" ht="14">
      <c r="A108" s="25" t="s">
        <v>234</v>
      </c>
      <c r="B108"/>
      <c r="C108" s="31" t="s">
        <v>248</v>
      </c>
      <c r="D108" s="31" t="s">
        <v>189</v>
      </c>
      <c r="E108" s="20" t="s">
        <v>102</v>
      </c>
      <c r="F108" s="8"/>
      <c r="G108" s="29">
        <v>130000000</v>
      </c>
      <c r="H108" s="32">
        <f t="shared" ref="H108:H119" si="27">1/G108</f>
        <v>7.6923076923076926E-9</v>
      </c>
      <c r="I108" s="30">
        <f t="shared" si="25"/>
        <v>7.6923076923076925</v>
      </c>
      <c r="J108" s="30">
        <f t="shared" si="26"/>
        <v>-11.254986887600255</v>
      </c>
      <c r="K108" s="30">
        <f>J108-$J$107</f>
        <v>0.70646680733384137</v>
      </c>
      <c r="L108" s="30"/>
      <c r="M108" s="30"/>
      <c r="N108" s="30"/>
      <c r="O108" s="30"/>
      <c r="P108" s="30"/>
      <c r="Q108" s="38"/>
      <c r="R108" s="91"/>
      <c r="S108"/>
      <c r="T108"/>
      <c r="U108"/>
      <c r="V108"/>
      <c r="W108"/>
      <c r="X108"/>
      <c r="Y108"/>
      <c r="Z108"/>
      <c r="AA108"/>
    </row>
    <row r="109" spans="1:27" ht="14">
      <c r="A109" s="11" t="s">
        <v>227</v>
      </c>
      <c r="B109"/>
      <c r="C109" s="31" t="s">
        <v>248</v>
      </c>
      <c r="D109" s="31" t="s">
        <v>201</v>
      </c>
      <c r="E109" s="20" t="s">
        <v>51</v>
      </c>
      <c r="F109" s="8"/>
      <c r="G109" s="29">
        <v>150000000</v>
      </c>
      <c r="H109" s="32">
        <f t="shared" si="27"/>
        <v>6.6666666666666668E-9</v>
      </c>
      <c r="I109" s="30">
        <f t="shared" si="25"/>
        <v>6.666666666666667</v>
      </c>
      <c r="J109" s="30">
        <f t="shared" si="26"/>
        <v>-11.341193291216713</v>
      </c>
      <c r="K109" s="30">
        <f t="shared" ref="K109:K119" si="28">J109-$J$107</f>
        <v>0.62026040371738311</v>
      </c>
      <c r="L109" s="30"/>
      <c r="M109" s="30"/>
      <c r="N109" s="30"/>
      <c r="O109" s="30"/>
      <c r="P109" s="30"/>
      <c r="Q109" s="38"/>
      <c r="R109" s="91"/>
      <c r="S109"/>
      <c r="T109"/>
      <c r="U109"/>
      <c r="V109"/>
      <c r="W109"/>
      <c r="X109"/>
      <c r="Y109"/>
      <c r="Z109"/>
      <c r="AA109"/>
    </row>
    <row r="110" spans="1:27" ht="14">
      <c r="A110" s="1" t="s">
        <v>229</v>
      </c>
      <c r="B110"/>
      <c r="C110" s="31" t="s">
        <v>248</v>
      </c>
      <c r="D110" s="31" t="s">
        <v>182</v>
      </c>
      <c r="E110" s="20" t="s">
        <v>147</v>
      </c>
      <c r="F110" s="8"/>
      <c r="G110" s="29">
        <v>110000000</v>
      </c>
      <c r="H110" s="32">
        <f t="shared" si="27"/>
        <v>9.0909090909090908E-9</v>
      </c>
      <c r="I110" s="30">
        <f t="shared" si="25"/>
        <v>9.0909090909090899</v>
      </c>
      <c r="J110" s="30">
        <f t="shared" si="26"/>
        <v>-11.154350640588236</v>
      </c>
      <c r="K110" s="30">
        <f t="shared" si="28"/>
        <v>0.80710305434586083</v>
      </c>
      <c r="L110" s="30"/>
      <c r="M110" s="30"/>
      <c r="N110" s="30"/>
      <c r="O110" s="30"/>
      <c r="P110" s="30"/>
      <c r="Q110" s="38"/>
      <c r="R110" s="91"/>
      <c r="S110"/>
      <c r="T110"/>
      <c r="U110"/>
      <c r="V110"/>
      <c r="W110"/>
      <c r="X110"/>
      <c r="Y110"/>
      <c r="Z110"/>
      <c r="AA110"/>
    </row>
    <row r="111" spans="1:27" ht="14">
      <c r="B111"/>
      <c r="C111" s="31" t="s">
        <v>248</v>
      </c>
      <c r="D111" s="31" t="s">
        <v>185</v>
      </c>
      <c r="E111" s="20" t="s">
        <v>155</v>
      </c>
      <c r="F111" s="8"/>
      <c r="G111" s="29">
        <v>1900000</v>
      </c>
      <c r="H111" s="32">
        <f t="shared" si="27"/>
        <v>5.2631578947368416E-7</v>
      </c>
      <c r="I111" s="30">
        <f t="shared" si="25"/>
        <v>526.31578947368416</v>
      </c>
      <c r="J111" s="30">
        <f t="shared" si="26"/>
        <v>-8.7093644089967537</v>
      </c>
      <c r="K111" s="30">
        <f t="shared" si="28"/>
        <v>3.2520892859373429</v>
      </c>
      <c r="L111" s="30"/>
      <c r="M111" s="30"/>
      <c r="N111" s="30"/>
      <c r="O111" s="30"/>
      <c r="P111" s="30"/>
      <c r="Q111" s="38"/>
      <c r="R111" s="91"/>
      <c r="S111"/>
      <c r="T111"/>
      <c r="U111"/>
      <c r="V111"/>
      <c r="W111"/>
      <c r="X111"/>
      <c r="Y111"/>
      <c r="Z111"/>
      <c r="AA111"/>
    </row>
    <row r="112" spans="1:27" ht="14">
      <c r="C112" s="31" t="s">
        <v>243</v>
      </c>
      <c r="D112" s="31" t="s">
        <v>189</v>
      </c>
      <c r="E112" s="20" t="s">
        <v>0</v>
      </c>
      <c r="F112" s="8"/>
      <c r="G112" s="29">
        <v>23000000</v>
      </c>
      <c r="H112" s="32">
        <f t="shared" si="27"/>
        <v>4.3478260869565219E-8</v>
      </c>
      <c r="I112" s="30">
        <f t="shared" si="25"/>
        <v>43.478260869565219</v>
      </c>
      <c r="J112" s="30">
        <f t="shared" si="26"/>
        <v>-10.211576130970075</v>
      </c>
      <c r="K112" s="30">
        <f t="shared" si="28"/>
        <v>1.7498775639640218</v>
      </c>
      <c r="L112" s="30"/>
      <c r="M112" s="30"/>
      <c r="N112" s="30"/>
      <c r="O112" s="30"/>
      <c r="P112" s="30"/>
      <c r="Q112" s="38"/>
      <c r="R112" s="91"/>
      <c r="S112"/>
      <c r="T112"/>
      <c r="U112"/>
      <c r="V112"/>
      <c r="W112"/>
      <c r="X112"/>
      <c r="Y112"/>
      <c r="Z112"/>
      <c r="AA112"/>
    </row>
    <row r="113" spans="1:27" ht="14">
      <c r="C113" s="31" t="s">
        <v>243</v>
      </c>
      <c r="D113" s="31" t="s">
        <v>201</v>
      </c>
      <c r="E113" s="20" t="s">
        <v>10</v>
      </c>
      <c r="F113" s="8"/>
      <c r="G113" s="29">
        <v>71000000</v>
      </c>
      <c r="H113" s="32">
        <f t="shared" si="27"/>
        <v>1.4084507042253521E-8</v>
      </c>
      <c r="I113" s="30">
        <f t="shared" si="25"/>
        <v>14.08450704225352</v>
      </c>
      <c r="J113" s="30">
        <f t="shared" si="26"/>
        <v>-10.890612114129729</v>
      </c>
      <c r="K113" s="30">
        <f t="shared" si="28"/>
        <v>1.0708415808043679</v>
      </c>
      <c r="L113" s="30"/>
      <c r="M113" s="30"/>
      <c r="N113" s="30"/>
      <c r="O113" s="30"/>
      <c r="P113" s="30"/>
      <c r="Q113" s="38"/>
      <c r="R113" s="91"/>
      <c r="S113"/>
      <c r="T113"/>
      <c r="U113"/>
      <c r="V113"/>
      <c r="W113"/>
      <c r="X113"/>
      <c r="Y113"/>
      <c r="Z113"/>
      <c r="AA113"/>
    </row>
    <row r="114" spans="1:27" ht="14">
      <c r="C114" s="31" t="s">
        <v>243</v>
      </c>
      <c r="D114" s="31" t="s">
        <v>182</v>
      </c>
      <c r="E114" s="20" t="s">
        <v>9</v>
      </c>
      <c r="F114" s="8"/>
      <c r="G114" s="29">
        <v>15000000</v>
      </c>
      <c r="H114" s="32">
        <f t="shared" si="27"/>
        <v>6.6666666666666668E-8</v>
      </c>
      <c r="I114" s="30">
        <f t="shared" si="25"/>
        <v>66.666666666666671</v>
      </c>
      <c r="J114" s="30">
        <f t="shared" si="26"/>
        <v>-9.954076522105872</v>
      </c>
      <c r="K114" s="30">
        <f t="shared" si="28"/>
        <v>2.0073771728282246</v>
      </c>
      <c r="L114" s="30"/>
      <c r="M114" s="30"/>
      <c r="N114" s="30"/>
      <c r="O114" s="30"/>
      <c r="P114" s="30"/>
      <c r="Q114" s="38"/>
      <c r="R114" s="91"/>
      <c r="S114"/>
      <c r="T114"/>
      <c r="U114"/>
      <c r="V114"/>
      <c r="W114"/>
      <c r="X114"/>
      <c r="Y114"/>
      <c r="Z114"/>
      <c r="AA114"/>
    </row>
    <row r="115" spans="1:27" ht="14">
      <c r="C115" s="31" t="s">
        <v>244</v>
      </c>
      <c r="D115" s="31" t="s">
        <v>201</v>
      </c>
      <c r="E115" s="20" t="s">
        <v>146</v>
      </c>
      <c r="F115" s="8"/>
      <c r="G115" s="29">
        <v>29000000</v>
      </c>
      <c r="H115" s="32">
        <f t="shared" si="27"/>
        <v>3.4482758620689657E-8</v>
      </c>
      <c r="I115" s="30">
        <f t="shared" si="25"/>
        <v>34.482758620689658</v>
      </c>
      <c r="J115" s="30">
        <f t="shared" si="26"/>
        <v>-10.351217400664817</v>
      </c>
      <c r="K115" s="30">
        <f t="shared" si="28"/>
        <v>1.6102362942692796</v>
      </c>
      <c r="L115" s="30"/>
      <c r="M115" s="30"/>
      <c r="N115" s="30"/>
      <c r="O115" s="30"/>
      <c r="P115" s="30"/>
      <c r="Q115" s="38"/>
      <c r="R115" s="91"/>
      <c r="S115"/>
      <c r="T115"/>
      <c r="U115"/>
      <c r="V115"/>
      <c r="W115"/>
      <c r="X115"/>
      <c r="Y115"/>
      <c r="Z115"/>
      <c r="AA115"/>
    </row>
    <row r="116" spans="1:27" ht="14">
      <c r="C116" s="31" t="s">
        <v>244</v>
      </c>
      <c r="D116" s="31" t="s">
        <v>182</v>
      </c>
      <c r="E116" s="20" t="s">
        <v>152</v>
      </c>
      <c r="F116" s="8"/>
      <c r="G116" s="29">
        <v>3700000</v>
      </c>
      <c r="H116" s="32">
        <f t="shared" si="27"/>
        <v>2.7027027027027029E-7</v>
      </c>
      <c r="I116" s="30">
        <f t="shared" si="25"/>
        <v>270.27027027027032</v>
      </c>
      <c r="J116" s="30">
        <f t="shared" si="26"/>
        <v>-9.1108627543560718</v>
      </c>
      <c r="K116" s="30">
        <f t="shared" si="28"/>
        <v>2.8505909405780248</v>
      </c>
      <c r="L116" s="30"/>
      <c r="M116" s="30"/>
      <c r="N116" s="30"/>
      <c r="O116" s="30"/>
      <c r="P116" s="30"/>
      <c r="Q116" s="38"/>
      <c r="R116" s="91"/>
      <c r="S116"/>
      <c r="T116"/>
      <c r="U116"/>
      <c r="V116"/>
      <c r="W116"/>
      <c r="X116"/>
      <c r="Y116"/>
      <c r="Z116"/>
      <c r="AA116"/>
    </row>
    <row r="117" spans="1:27" ht="14">
      <c r="C117" s="31" t="s">
        <v>249</v>
      </c>
      <c r="D117" s="31" t="s">
        <v>201</v>
      </c>
      <c r="E117" s="20" t="s">
        <v>42</v>
      </c>
      <c r="F117" s="8"/>
      <c r="G117" s="29">
        <v>230000000</v>
      </c>
      <c r="H117" s="32">
        <f t="shared" si="27"/>
        <v>4.3478260869565217E-9</v>
      </c>
      <c r="I117" s="30">
        <f t="shared" si="25"/>
        <v>4.3478260869565215</v>
      </c>
      <c r="J117" s="30">
        <f t="shared" si="26"/>
        <v>-11.598692900080916</v>
      </c>
      <c r="K117" s="30">
        <f t="shared" si="28"/>
        <v>0.36276079485318036</v>
      </c>
      <c r="L117" s="30"/>
      <c r="M117" s="30"/>
      <c r="N117" s="30"/>
      <c r="O117" s="30"/>
      <c r="P117" s="30"/>
      <c r="Q117" s="38"/>
      <c r="R117" s="91"/>
      <c r="S117"/>
      <c r="T117"/>
      <c r="U117"/>
      <c r="V117"/>
      <c r="W117"/>
      <c r="X117"/>
      <c r="Y117"/>
      <c r="Z117"/>
      <c r="AA117"/>
    </row>
    <row r="118" spans="1:27" ht="14">
      <c r="C118" s="31" t="s">
        <v>249</v>
      </c>
      <c r="D118" s="31" t="s">
        <v>182</v>
      </c>
      <c r="E118" s="20" t="s">
        <v>118</v>
      </c>
      <c r="F118" s="8"/>
      <c r="G118" s="29">
        <v>34000000</v>
      </c>
      <c r="H118" s="32">
        <f t="shared" si="27"/>
        <v>2.9411764705882354E-8</v>
      </c>
      <c r="I118" s="30">
        <f t="shared" si="25"/>
        <v>29.411764705882355</v>
      </c>
      <c r="J118" s="30">
        <f t="shared" si="26"/>
        <v>-10.447040702034077</v>
      </c>
      <c r="K118" s="30">
        <f t="shared" si="28"/>
        <v>1.5144129929000201</v>
      </c>
      <c r="L118" s="30"/>
      <c r="M118" s="30"/>
      <c r="N118" s="30"/>
      <c r="O118" s="30"/>
      <c r="P118" s="30"/>
      <c r="Q118" s="38"/>
      <c r="R118" s="91"/>
      <c r="S118"/>
      <c r="T118"/>
      <c r="U118"/>
      <c r="V118"/>
      <c r="W118"/>
      <c r="X118"/>
      <c r="Y118"/>
      <c r="Z118"/>
      <c r="AA118"/>
    </row>
    <row r="119" spans="1:27" ht="14">
      <c r="A119" s="55"/>
      <c r="B119" s="55"/>
      <c r="C119" s="64" t="s">
        <v>249</v>
      </c>
      <c r="D119" s="64" t="s">
        <v>185</v>
      </c>
      <c r="E119" s="44" t="s">
        <v>124</v>
      </c>
      <c r="F119" s="65"/>
      <c r="G119" s="66">
        <v>26000000</v>
      </c>
      <c r="H119" s="67">
        <f t="shared" si="27"/>
        <v>3.8461538461538461E-8</v>
      </c>
      <c r="I119" s="68">
        <f t="shared" si="25"/>
        <v>38.46153846153846</v>
      </c>
      <c r="J119" s="68">
        <f t="shared" si="26"/>
        <v>-10.285433873480285</v>
      </c>
      <c r="K119" s="68">
        <f t="shared" si="28"/>
        <v>1.6760198214538118</v>
      </c>
      <c r="L119" s="68"/>
      <c r="M119" s="68"/>
      <c r="N119" s="68"/>
      <c r="O119" s="68"/>
      <c r="P119" s="68"/>
      <c r="Q119" s="69"/>
      <c r="R119" s="94"/>
      <c r="S119"/>
      <c r="T119"/>
      <c r="U119"/>
      <c r="V119"/>
      <c r="W119"/>
      <c r="X119"/>
      <c r="Y119"/>
      <c r="Z119"/>
      <c r="AA119"/>
    </row>
    <row r="120" spans="1:27" ht="14">
      <c r="A120" s="21" t="s">
        <v>418</v>
      </c>
      <c r="B120" s="58" t="s">
        <v>37</v>
      </c>
      <c r="C120" s="28"/>
      <c r="D120" s="28"/>
      <c r="E120" s="20" t="s">
        <v>377</v>
      </c>
      <c r="F120" s="8"/>
      <c r="G120" s="29"/>
      <c r="H120" s="29"/>
      <c r="I120" s="8"/>
      <c r="J120" s="8"/>
      <c r="K120" s="8"/>
      <c r="L120" s="8"/>
      <c r="M120" s="8"/>
      <c r="N120" s="8"/>
      <c r="O120" s="8"/>
      <c r="P120" s="8"/>
      <c r="R120" s="91"/>
      <c r="S120"/>
      <c r="T120"/>
      <c r="U120"/>
      <c r="V120"/>
      <c r="W120"/>
      <c r="X120"/>
      <c r="Y120"/>
      <c r="Z120"/>
      <c r="AA120"/>
    </row>
    <row r="121" spans="1:27" ht="14">
      <c r="A121" s="11" t="s">
        <v>251</v>
      </c>
      <c r="B121" s="27" t="s">
        <v>178</v>
      </c>
      <c r="C121" s="12" t="s">
        <v>176</v>
      </c>
      <c r="D121" s="12"/>
      <c r="F121" s="11"/>
      <c r="G121" s="13">
        <v>360000000</v>
      </c>
      <c r="H121" s="13">
        <f t="shared" ref="H121:H131" si="29">1/G121</f>
        <v>2.777777777777778E-9</v>
      </c>
      <c r="I121" s="11">
        <f t="shared" ref="I121:I131" si="30">H121*1000000000</f>
        <v>2.7777777777777781</v>
      </c>
      <c r="J121" s="11">
        <f t="shared" ref="J121:J131" si="31">$J$5*298.15*LN(H121)</f>
        <v>-11.672836257169925</v>
      </c>
      <c r="K121" s="74" t="s">
        <v>408</v>
      </c>
      <c r="L121" s="11"/>
      <c r="M121" s="11"/>
      <c r="N121" s="27"/>
      <c r="O121" s="11"/>
      <c r="P121" s="27"/>
      <c r="R121" s="91"/>
      <c r="S121"/>
      <c r="T121"/>
      <c r="U121"/>
      <c r="V121"/>
      <c r="W121"/>
      <c r="X121"/>
      <c r="Y121"/>
      <c r="Z121"/>
      <c r="AA121"/>
    </row>
    <row r="122" spans="1:27" ht="14">
      <c r="A122" s="25" t="s">
        <v>212</v>
      </c>
      <c r="C122" s="20" t="s">
        <v>196</v>
      </c>
      <c r="D122" t="s">
        <v>185</v>
      </c>
      <c r="E122" s="20" t="s">
        <v>38</v>
      </c>
      <c r="G122" s="39">
        <v>12000000</v>
      </c>
      <c r="H122" s="26">
        <f t="shared" si="29"/>
        <v>8.3333333333333338E-8</v>
      </c>
      <c r="I122" s="9">
        <f t="shared" si="30"/>
        <v>83.333333333333343</v>
      </c>
      <c r="J122" s="27">
        <f t="shared" si="31"/>
        <v>-9.6576907504768403</v>
      </c>
      <c r="K122" s="9">
        <f t="shared" ref="K122:K131" si="32">J122-$J$121</f>
        <v>2.0151455066930843</v>
      </c>
      <c r="R122" s="91"/>
      <c r="S122"/>
      <c r="T122"/>
      <c r="U122"/>
      <c r="V122"/>
      <c r="W122"/>
      <c r="X122"/>
      <c r="Y122"/>
      <c r="Z122"/>
      <c r="AA122"/>
    </row>
    <row r="123" spans="1:27" ht="14">
      <c r="A123" s="11" t="s">
        <v>214</v>
      </c>
      <c r="C123" s="20" t="s">
        <v>179</v>
      </c>
      <c r="D123" t="s">
        <v>185</v>
      </c>
      <c r="E123" s="20" t="s">
        <v>142</v>
      </c>
      <c r="G123" s="26">
        <v>360000</v>
      </c>
      <c r="H123" s="26">
        <f t="shared" si="29"/>
        <v>2.7777777777777779E-6</v>
      </c>
      <c r="I123" s="9">
        <f t="shared" si="30"/>
        <v>2777.7777777777778</v>
      </c>
      <c r="J123" s="27">
        <f t="shared" si="31"/>
        <v>-7.5801211190165594</v>
      </c>
      <c r="K123" s="9">
        <f t="shared" si="32"/>
        <v>4.0927151381533653</v>
      </c>
      <c r="R123" s="91"/>
      <c r="S123"/>
      <c r="T123"/>
      <c r="U123"/>
      <c r="V123"/>
      <c r="W123"/>
      <c r="X123"/>
      <c r="Y123"/>
      <c r="Z123"/>
      <c r="AA123"/>
    </row>
    <row r="124" spans="1:27" ht="14">
      <c r="A124" s="1" t="s">
        <v>246</v>
      </c>
      <c r="C124" s="20" t="s">
        <v>197</v>
      </c>
      <c r="D124" t="s">
        <v>185</v>
      </c>
      <c r="E124" s="20" t="s">
        <v>49</v>
      </c>
      <c r="G124" s="26">
        <v>3900000</v>
      </c>
      <c r="H124" s="26">
        <f t="shared" si="29"/>
        <v>2.5641025641025642E-7</v>
      </c>
      <c r="I124" s="9">
        <f t="shared" si="30"/>
        <v>256.41025641025641</v>
      </c>
      <c r="J124" s="27">
        <f t="shared" si="31"/>
        <v>-8.9917832979080714</v>
      </c>
      <c r="K124" s="9">
        <f t="shared" si="32"/>
        <v>2.6810529592618533</v>
      </c>
      <c r="R124" s="91"/>
      <c r="S124"/>
      <c r="T124"/>
      <c r="U124"/>
      <c r="V124"/>
      <c r="W124"/>
      <c r="X124"/>
      <c r="Y124"/>
      <c r="Z124"/>
      <c r="AA124"/>
    </row>
    <row r="125" spans="1:27" ht="14">
      <c r="C125" s="20" t="s">
        <v>235</v>
      </c>
      <c r="D125" t="s">
        <v>185</v>
      </c>
      <c r="E125" s="20" t="s">
        <v>48</v>
      </c>
      <c r="G125" s="39">
        <v>32000000</v>
      </c>
      <c r="H125" s="26">
        <f t="shared" si="29"/>
        <v>3.1249999999999999E-8</v>
      </c>
      <c r="I125" s="9">
        <f t="shared" si="30"/>
        <v>31.25</v>
      </c>
      <c r="J125" s="27">
        <f t="shared" si="31"/>
        <v>-10.238813643460428</v>
      </c>
      <c r="K125" s="9">
        <f t="shared" si="32"/>
        <v>1.4340226137094962</v>
      </c>
      <c r="R125" s="91"/>
      <c r="S125"/>
      <c r="T125"/>
      <c r="U125"/>
      <c r="V125"/>
      <c r="W125"/>
      <c r="X125"/>
      <c r="Y125"/>
      <c r="Z125"/>
      <c r="AA125"/>
    </row>
    <row r="126" spans="1:27" ht="14">
      <c r="C126" s="20" t="s">
        <v>240</v>
      </c>
      <c r="D126" t="s">
        <v>185</v>
      </c>
      <c r="E126" s="20" t="s">
        <v>100</v>
      </c>
      <c r="G126" s="39">
        <v>53000000</v>
      </c>
      <c r="H126" s="26">
        <f t="shared" si="29"/>
        <v>1.8867924528301887E-8</v>
      </c>
      <c r="I126" s="9">
        <f t="shared" si="30"/>
        <v>18.867924528301888</v>
      </c>
      <c r="J126" s="27">
        <f t="shared" si="31"/>
        <v>-10.537753594262632</v>
      </c>
      <c r="K126" s="9">
        <f t="shared" si="32"/>
        <v>1.1350826629072923</v>
      </c>
      <c r="R126" s="91"/>
      <c r="S126"/>
      <c r="T126"/>
      <c r="U126"/>
      <c r="V126"/>
      <c r="W126"/>
      <c r="X126"/>
      <c r="Y126"/>
      <c r="Z126"/>
      <c r="AA126"/>
    </row>
    <row r="127" spans="1:27" ht="14">
      <c r="A127" s="1"/>
      <c r="C127" s="20" t="s">
        <v>242</v>
      </c>
      <c r="D127" t="s">
        <v>185</v>
      </c>
      <c r="E127" s="20" t="s">
        <v>138</v>
      </c>
      <c r="G127" s="26">
        <v>12000000</v>
      </c>
      <c r="H127" s="26">
        <f t="shared" si="29"/>
        <v>8.3333333333333338E-8</v>
      </c>
      <c r="I127" s="9">
        <f t="shared" si="30"/>
        <v>83.333333333333343</v>
      </c>
      <c r="J127" s="27">
        <f t="shared" si="31"/>
        <v>-9.6576907504768403</v>
      </c>
      <c r="K127" s="9">
        <f t="shared" si="32"/>
        <v>2.0151455066930843</v>
      </c>
      <c r="R127" s="91"/>
      <c r="S127"/>
      <c r="T127"/>
      <c r="U127"/>
      <c r="V127"/>
      <c r="W127"/>
      <c r="X127"/>
      <c r="Y127"/>
      <c r="Z127"/>
      <c r="AA127"/>
    </row>
    <row r="128" spans="1:27" ht="14">
      <c r="C128" s="20" t="s">
        <v>243</v>
      </c>
      <c r="D128" t="s">
        <v>185</v>
      </c>
      <c r="E128" s="20" t="s">
        <v>8</v>
      </c>
      <c r="G128" s="26">
        <v>32000</v>
      </c>
      <c r="H128" s="26">
        <f t="shared" si="29"/>
        <v>3.1250000000000001E-5</v>
      </c>
      <c r="I128" s="9">
        <f t="shared" si="30"/>
        <v>31250</v>
      </c>
      <c r="J128" s="27">
        <f t="shared" si="31"/>
        <v>-6.1460985053070623</v>
      </c>
      <c r="K128" s="9">
        <f t="shared" si="32"/>
        <v>5.5267377518628624</v>
      </c>
      <c r="R128" s="91"/>
      <c r="S128"/>
      <c r="T128"/>
      <c r="U128"/>
      <c r="V128"/>
      <c r="W128"/>
      <c r="X128"/>
      <c r="Y128"/>
      <c r="Z128"/>
      <c r="AA128"/>
    </row>
    <row r="129" spans="1:27" ht="14">
      <c r="C129" s="20" t="s">
        <v>244</v>
      </c>
      <c r="D129" t="s">
        <v>185</v>
      </c>
      <c r="E129" s="20" t="s">
        <v>149</v>
      </c>
      <c r="G129" s="26">
        <v>3200</v>
      </c>
      <c r="H129" s="26">
        <f t="shared" si="29"/>
        <v>3.1250000000000001E-4</v>
      </c>
      <c r="I129" s="9">
        <f t="shared" si="30"/>
        <v>312500</v>
      </c>
      <c r="J129" s="27">
        <f t="shared" si="31"/>
        <v>-4.7818601259226066</v>
      </c>
      <c r="K129" s="9">
        <f t="shared" si="32"/>
        <v>6.8909761312473181</v>
      </c>
      <c r="R129" s="91"/>
      <c r="S129"/>
      <c r="T129"/>
      <c r="U129"/>
      <c r="V129"/>
      <c r="W129"/>
      <c r="X129"/>
      <c r="Y129"/>
      <c r="Z129"/>
      <c r="AA129"/>
    </row>
    <row r="130" spans="1:27" ht="14">
      <c r="C130" s="20" t="s">
        <v>248</v>
      </c>
      <c r="D130" t="s">
        <v>185</v>
      </c>
      <c r="E130" s="20" t="s">
        <v>155</v>
      </c>
      <c r="G130" s="26">
        <v>49000000</v>
      </c>
      <c r="H130" s="26">
        <f t="shared" si="29"/>
        <v>2.0408163265306123E-8</v>
      </c>
      <c r="I130" s="9">
        <f t="shared" si="30"/>
        <v>20.408163265306122</v>
      </c>
      <c r="J130" s="27">
        <f t="shared" si="31"/>
        <v>-10.491260637366789</v>
      </c>
      <c r="K130" s="9">
        <f t="shared" si="32"/>
        <v>1.1815756198031355</v>
      </c>
      <c r="R130" s="91"/>
      <c r="S130"/>
      <c r="T130"/>
      <c r="U130"/>
      <c r="V130"/>
      <c r="W130"/>
      <c r="X130"/>
      <c r="Y130"/>
      <c r="Z130"/>
      <c r="AA130"/>
    </row>
    <row r="131" spans="1:27" ht="14">
      <c r="A131" s="55"/>
      <c r="B131" s="55"/>
      <c r="C131" s="44" t="s">
        <v>245</v>
      </c>
      <c r="D131" s="57" t="s">
        <v>185</v>
      </c>
      <c r="E131" s="44" t="s">
        <v>154</v>
      </c>
      <c r="F131" s="55"/>
      <c r="G131" s="56">
        <v>87000</v>
      </c>
      <c r="H131" s="56">
        <f t="shared" si="29"/>
        <v>1.1494252873563218E-5</v>
      </c>
      <c r="I131" s="55">
        <f t="shared" si="30"/>
        <v>11494.252873563219</v>
      </c>
      <c r="J131" s="70">
        <f t="shared" si="31"/>
        <v>-6.7386817401307395</v>
      </c>
      <c r="K131" s="55">
        <f t="shared" si="32"/>
        <v>4.9341545170391852</v>
      </c>
      <c r="L131" s="55"/>
      <c r="M131" s="55"/>
      <c r="N131" s="55"/>
      <c r="O131" s="55"/>
      <c r="P131" s="55"/>
      <c r="Q131" s="44"/>
      <c r="R131" s="94"/>
      <c r="S131"/>
      <c r="T131"/>
      <c r="U131"/>
      <c r="V131"/>
      <c r="W131"/>
      <c r="X131"/>
      <c r="Y131"/>
      <c r="Z131"/>
      <c r="AA131"/>
    </row>
    <row r="132" spans="1:27" ht="14">
      <c r="A132" s="21" t="s">
        <v>419</v>
      </c>
      <c r="B132" s="58" t="s">
        <v>33</v>
      </c>
      <c r="E132" s="20" t="s">
        <v>377</v>
      </c>
      <c r="R132" s="91"/>
      <c r="S132"/>
      <c r="T132"/>
      <c r="U132"/>
      <c r="V132"/>
      <c r="W132"/>
      <c r="X132"/>
      <c r="Y132"/>
      <c r="Z132"/>
      <c r="AA132"/>
    </row>
    <row r="133" spans="1:27" s="12" customFormat="1" ht="14">
      <c r="A133" s="12" t="s">
        <v>253</v>
      </c>
      <c r="B133" s="27" t="s">
        <v>178</v>
      </c>
      <c r="C133" s="12" t="s">
        <v>176</v>
      </c>
      <c r="E133" s="20"/>
      <c r="F133" s="11"/>
      <c r="G133" s="13"/>
      <c r="H133" s="13">
        <f>I133*10^(-9)</f>
        <v>2.7000000000000005E-10</v>
      </c>
      <c r="I133" s="11">
        <v>0.27</v>
      </c>
      <c r="J133" s="11">
        <f t="shared" ref="J133:J159" si="33">$J$5*298.55*LN(H133)</f>
        <v>-13.071413990419407</v>
      </c>
      <c r="K133" s="74" t="s">
        <v>408</v>
      </c>
      <c r="L133" s="11"/>
      <c r="M133" s="11"/>
      <c r="N133" s="27"/>
      <c r="O133" s="11"/>
      <c r="P133" s="27"/>
      <c r="R133" s="95"/>
      <c r="S133"/>
      <c r="T133"/>
      <c r="U133"/>
      <c r="V133"/>
      <c r="W133"/>
      <c r="X133"/>
      <c r="Y133"/>
      <c r="Z133"/>
      <c r="AA133"/>
    </row>
    <row r="134" spans="1:27" s="12" customFormat="1" ht="14">
      <c r="A134" s="33" t="s">
        <v>254</v>
      </c>
      <c r="C134" s="31" t="s">
        <v>255</v>
      </c>
      <c r="D134" s="31" t="s">
        <v>204</v>
      </c>
      <c r="E134" s="20" t="s">
        <v>15</v>
      </c>
      <c r="F134" s="30"/>
      <c r="G134" s="32"/>
      <c r="H134" s="32">
        <f t="shared" ref="H134:H159" si="34">I134*10^(-9)</f>
        <v>1.7000000000000003E-10</v>
      </c>
      <c r="I134" s="31">
        <v>0.17</v>
      </c>
      <c r="J134" s="30">
        <f t="shared" si="33"/>
        <v>-13.345877458574845</v>
      </c>
      <c r="K134" s="30">
        <f t="shared" ref="K134:K159" si="35">J134-$J$133</f>
        <v>-0.27446346815543876</v>
      </c>
      <c r="L134" s="30"/>
      <c r="M134" s="30"/>
      <c r="N134" s="30"/>
      <c r="O134" s="30"/>
      <c r="P134" s="30"/>
      <c r="R134" s="95"/>
    </row>
    <row r="135" spans="1:27" ht="14">
      <c r="A135" s="11" t="s">
        <v>227</v>
      </c>
      <c r="C135" s="28" t="s">
        <v>256</v>
      </c>
      <c r="D135" s="28" t="s">
        <v>185</v>
      </c>
      <c r="E135" s="20" t="s">
        <v>143</v>
      </c>
      <c r="F135" s="30"/>
      <c r="G135" s="29"/>
      <c r="H135" s="32">
        <f t="shared" si="34"/>
        <v>1.7500000000000002E-9</v>
      </c>
      <c r="I135" s="4">
        <v>1.75</v>
      </c>
      <c r="J135" s="30">
        <f t="shared" si="33"/>
        <v>-11.962611195858852</v>
      </c>
      <c r="K135" s="30">
        <f t="shared" si="35"/>
        <v>1.108802794560555</v>
      </c>
      <c r="L135" s="30"/>
      <c r="M135" s="30"/>
      <c r="N135" s="30"/>
      <c r="O135" s="30"/>
      <c r="P135" s="30"/>
      <c r="R135" s="91"/>
      <c r="T135" s="12"/>
      <c r="U135" s="12"/>
      <c r="V135" s="12"/>
    </row>
    <row r="136" spans="1:27" ht="14">
      <c r="A136" s="1" t="s">
        <v>246</v>
      </c>
      <c r="C136" s="28" t="s">
        <v>252</v>
      </c>
      <c r="D136" s="28" t="s">
        <v>185</v>
      </c>
      <c r="E136" s="20" t="s">
        <v>128</v>
      </c>
      <c r="F136" s="30"/>
      <c r="G136" s="29"/>
      <c r="H136" s="32">
        <f t="shared" si="34"/>
        <v>1.0400000000000001E-9</v>
      </c>
      <c r="I136" s="4">
        <v>1.04</v>
      </c>
      <c r="J136" s="30">
        <f t="shared" si="33"/>
        <v>-12.271349144232637</v>
      </c>
      <c r="K136" s="30">
        <f t="shared" si="35"/>
        <v>0.80006484618676943</v>
      </c>
      <c r="L136" s="30"/>
      <c r="M136" s="30"/>
      <c r="N136" s="30"/>
      <c r="O136" s="30"/>
      <c r="P136" s="30"/>
      <c r="R136" s="91"/>
    </row>
    <row r="137" spans="1:27" ht="14">
      <c r="C137" s="28" t="s">
        <v>257</v>
      </c>
      <c r="D137" s="28" t="s">
        <v>185</v>
      </c>
      <c r="E137" s="20" t="s">
        <v>54</v>
      </c>
      <c r="F137" s="30"/>
      <c r="G137" s="29"/>
      <c r="H137" s="32">
        <f t="shared" si="34"/>
        <v>2.4E-10</v>
      </c>
      <c r="I137" s="4">
        <v>0.24</v>
      </c>
      <c r="J137" s="30">
        <f t="shared" si="33"/>
        <v>-13.141291847731971</v>
      </c>
      <c r="K137" s="30">
        <f t="shared" si="35"/>
        <v>-6.9877857312564018E-2</v>
      </c>
      <c r="L137" s="30"/>
      <c r="M137" s="30"/>
      <c r="N137" s="30"/>
      <c r="O137" s="30"/>
      <c r="P137" s="30"/>
      <c r="R137" s="91"/>
    </row>
    <row r="138" spans="1:27" ht="14">
      <c r="C138" s="28" t="s">
        <v>258</v>
      </c>
      <c r="D138" s="28" t="s">
        <v>185</v>
      </c>
      <c r="E138" s="20" t="s">
        <v>22</v>
      </c>
      <c r="F138" s="30"/>
      <c r="G138" s="29"/>
      <c r="H138" s="32">
        <f t="shared" si="34"/>
        <v>1.6000000000000002E-10</v>
      </c>
      <c r="I138" s="4">
        <v>0.16</v>
      </c>
      <c r="J138" s="30">
        <f t="shared" si="33"/>
        <v>-13.381844596366031</v>
      </c>
      <c r="K138" s="30">
        <f t="shared" si="35"/>
        <v>-0.31043060594662464</v>
      </c>
      <c r="L138" s="30"/>
      <c r="M138" s="30"/>
      <c r="N138" s="30"/>
      <c r="O138" s="30"/>
      <c r="P138" s="30"/>
      <c r="R138" s="91"/>
    </row>
    <row r="139" spans="1:27" ht="14">
      <c r="C139" s="28" t="s">
        <v>259</v>
      </c>
      <c r="D139" s="28" t="s">
        <v>204</v>
      </c>
      <c r="E139" s="20" t="s">
        <v>153</v>
      </c>
      <c r="F139" s="30"/>
      <c r="G139" s="29"/>
      <c r="H139" s="32">
        <f t="shared" si="34"/>
        <v>2.0200000000000001E-9</v>
      </c>
      <c r="I139" s="8">
        <v>2.02</v>
      </c>
      <c r="J139" s="30">
        <f t="shared" si="33"/>
        <v>-11.877486921855716</v>
      </c>
      <c r="K139" s="30">
        <f t="shared" si="35"/>
        <v>1.1939270685636902</v>
      </c>
      <c r="L139" s="30"/>
      <c r="M139" s="30"/>
      <c r="N139" s="30"/>
      <c r="O139" s="30"/>
      <c r="P139" s="30"/>
      <c r="R139" s="91"/>
    </row>
    <row r="140" spans="1:27" ht="14">
      <c r="C140" s="28" t="s">
        <v>260</v>
      </c>
      <c r="D140" s="28" t="s">
        <v>185</v>
      </c>
      <c r="E140" s="20" t="s">
        <v>18</v>
      </c>
      <c r="F140" s="30"/>
      <c r="G140" s="29"/>
      <c r="H140" s="32">
        <f t="shared" si="34"/>
        <v>5.5000000000000003E-8</v>
      </c>
      <c r="I140" s="4">
        <v>55</v>
      </c>
      <c r="J140" s="30">
        <f t="shared" si="33"/>
        <v>-9.9171629443362583</v>
      </c>
      <c r="K140" s="30">
        <f t="shared" si="35"/>
        <v>3.1542510460831483</v>
      </c>
      <c r="L140" s="30"/>
      <c r="M140" s="30"/>
      <c r="N140" s="30"/>
      <c r="O140" s="30"/>
      <c r="P140" s="30"/>
      <c r="R140" s="91"/>
    </row>
    <row r="141" spans="1:27" ht="14">
      <c r="C141" s="28" t="s">
        <v>260</v>
      </c>
      <c r="D141" s="28" t="s">
        <v>201</v>
      </c>
      <c r="E141" s="20" t="s">
        <v>19</v>
      </c>
      <c r="F141" s="30"/>
      <c r="G141" s="29"/>
      <c r="H141" s="32">
        <f t="shared" si="34"/>
        <v>1.3000000000000002E-10</v>
      </c>
      <c r="I141" s="8">
        <v>0.13</v>
      </c>
      <c r="J141" s="30">
        <f t="shared" si="33"/>
        <v>-13.505032064099288</v>
      </c>
      <c r="K141" s="30">
        <f t="shared" si="35"/>
        <v>-0.43361807367988092</v>
      </c>
      <c r="L141" s="30"/>
      <c r="M141" s="30"/>
      <c r="N141" s="30"/>
      <c r="O141" s="30"/>
      <c r="P141" s="30"/>
      <c r="R141" s="91"/>
    </row>
    <row r="142" spans="1:27" ht="14">
      <c r="C142" s="28" t="s">
        <v>261</v>
      </c>
      <c r="D142" s="28" t="s">
        <v>185</v>
      </c>
      <c r="E142" s="20" t="s">
        <v>28</v>
      </c>
      <c r="F142" s="30"/>
      <c r="G142" s="29"/>
      <c r="H142" s="32">
        <f t="shared" si="34"/>
        <v>2.7000000000000002E-9</v>
      </c>
      <c r="I142" s="4">
        <v>2.7</v>
      </c>
      <c r="J142" s="30">
        <f t="shared" si="33"/>
        <v>-11.705345339856841</v>
      </c>
      <c r="K142" s="30">
        <f t="shared" si="35"/>
        <v>1.3660686505625659</v>
      </c>
      <c r="L142" s="30"/>
      <c r="M142" s="30"/>
      <c r="N142" s="30"/>
      <c r="O142" s="30"/>
      <c r="P142" s="30"/>
      <c r="R142" s="91"/>
    </row>
    <row r="143" spans="1:27" ht="14">
      <c r="C143" s="28" t="s">
        <v>261</v>
      </c>
      <c r="D143" s="28" t="s">
        <v>201</v>
      </c>
      <c r="E143" s="20" t="s">
        <v>29</v>
      </c>
      <c r="F143" s="30"/>
      <c r="G143" s="29"/>
      <c r="H143" s="32">
        <f t="shared" si="34"/>
        <v>1.9000000000000002E-10</v>
      </c>
      <c r="I143" s="8">
        <v>0.19</v>
      </c>
      <c r="J143" s="30">
        <f t="shared" si="33"/>
        <v>-13.279889950132576</v>
      </c>
      <c r="K143" s="30">
        <f t="shared" si="35"/>
        <v>-0.20847595971316935</v>
      </c>
      <c r="L143" s="30"/>
      <c r="M143" s="30"/>
      <c r="N143" s="30"/>
      <c r="O143" s="30"/>
      <c r="P143" s="30"/>
      <c r="R143" s="91"/>
    </row>
    <row r="144" spans="1:27" ht="14">
      <c r="C144" s="28" t="s">
        <v>262</v>
      </c>
      <c r="D144" s="28" t="s">
        <v>185</v>
      </c>
      <c r="E144" s="20" t="s">
        <v>24</v>
      </c>
      <c r="F144" s="30"/>
      <c r="G144" s="29"/>
      <c r="H144" s="32">
        <f t="shared" si="34"/>
        <v>1.1000000000000001E-9</v>
      </c>
      <c r="I144" s="4">
        <v>1.1000000000000001</v>
      </c>
      <c r="J144" s="30">
        <f t="shared" si="33"/>
        <v>-12.238072605505838</v>
      </c>
      <c r="K144" s="30">
        <f t="shared" si="35"/>
        <v>0.83334138491356846</v>
      </c>
      <c r="L144" s="30"/>
      <c r="M144" s="30"/>
      <c r="N144" s="30"/>
      <c r="O144" s="30"/>
      <c r="P144" s="30"/>
      <c r="R144" s="91"/>
    </row>
    <row r="145" spans="1:18" ht="14">
      <c r="C145" s="28" t="s">
        <v>263</v>
      </c>
      <c r="D145" s="28" t="s">
        <v>185</v>
      </c>
      <c r="E145" s="20" t="s">
        <v>25</v>
      </c>
      <c r="F145" s="30"/>
      <c r="G145" s="29"/>
      <c r="H145" s="32">
        <f t="shared" si="34"/>
        <v>2.2000000000000002E-10</v>
      </c>
      <c r="I145" s="4">
        <v>0.22</v>
      </c>
      <c r="J145" s="30">
        <f t="shared" si="33"/>
        <v>-13.192913616112856</v>
      </c>
      <c r="K145" s="30">
        <f t="shared" si="35"/>
        <v>-0.12149962569344908</v>
      </c>
      <c r="L145" s="30"/>
      <c r="M145" s="30"/>
      <c r="N145" s="30"/>
      <c r="O145" s="30"/>
      <c r="P145" s="30"/>
      <c r="R145" s="91"/>
    </row>
    <row r="146" spans="1:18" ht="14">
      <c r="A146" s="1"/>
      <c r="C146" s="3" t="s">
        <v>264</v>
      </c>
      <c r="D146" s="28" t="s">
        <v>185</v>
      </c>
      <c r="E146" s="20" t="s">
        <v>5</v>
      </c>
      <c r="F146" s="30"/>
      <c r="G146" s="29"/>
      <c r="H146" s="32">
        <f t="shared" si="34"/>
        <v>7.4000000000000003E-10</v>
      </c>
      <c r="I146" s="4">
        <v>0.74</v>
      </c>
      <c r="J146" s="30">
        <f t="shared" si="33"/>
        <v>-12.47325630322659</v>
      </c>
      <c r="K146" s="30">
        <f t="shared" si="35"/>
        <v>0.59815768719281692</v>
      </c>
      <c r="L146" s="30"/>
      <c r="M146" s="30"/>
      <c r="N146" s="30"/>
      <c r="O146" s="30"/>
      <c r="P146" s="30"/>
      <c r="R146" s="91"/>
    </row>
    <row r="147" spans="1:18" ht="14">
      <c r="A147" s="1"/>
      <c r="C147" s="28" t="s">
        <v>265</v>
      </c>
      <c r="D147" s="28" t="s">
        <v>185</v>
      </c>
      <c r="E147" s="20" t="s">
        <v>2</v>
      </c>
      <c r="F147" s="30"/>
      <c r="G147" s="29"/>
      <c r="H147" s="32">
        <f t="shared" si="34"/>
        <v>4.0999999999999998E-10</v>
      </c>
      <c r="I147" s="4">
        <v>0.41</v>
      </c>
      <c r="J147" s="30">
        <f t="shared" si="33"/>
        <v>-12.823581689390009</v>
      </c>
      <c r="K147" s="30">
        <f t="shared" si="35"/>
        <v>0.24783230102939768</v>
      </c>
      <c r="L147" s="30"/>
      <c r="M147" s="30"/>
      <c r="N147" s="30"/>
      <c r="O147" s="30"/>
      <c r="P147" s="30"/>
      <c r="R147" s="91"/>
    </row>
    <row r="148" spans="1:18" ht="14">
      <c r="C148" s="28" t="s">
        <v>266</v>
      </c>
      <c r="D148" s="28" t="s">
        <v>185</v>
      </c>
      <c r="E148" s="20" t="s">
        <v>6</v>
      </c>
      <c r="F148" s="30"/>
      <c r="G148" s="29"/>
      <c r="H148" s="32">
        <f t="shared" si="34"/>
        <v>5.1E-10</v>
      </c>
      <c r="I148" s="4">
        <v>0.51</v>
      </c>
      <c r="J148" s="30">
        <f t="shared" si="33"/>
        <v>-12.694097069985238</v>
      </c>
      <c r="K148" s="30">
        <f t="shared" si="35"/>
        <v>0.37731692043416842</v>
      </c>
      <c r="L148" s="30"/>
      <c r="M148" s="30"/>
      <c r="N148" s="30"/>
      <c r="O148" s="30"/>
      <c r="P148" s="30"/>
      <c r="R148" s="91"/>
    </row>
    <row r="149" spans="1:18" ht="14">
      <c r="C149" s="28" t="s">
        <v>243</v>
      </c>
      <c r="D149" s="28" t="s">
        <v>185</v>
      </c>
      <c r="E149" s="20" t="s">
        <v>8</v>
      </c>
      <c r="F149" s="30"/>
      <c r="G149" s="29"/>
      <c r="H149" s="32">
        <f t="shared" si="34"/>
        <v>2.3000000000000003E-10</v>
      </c>
      <c r="I149" s="4">
        <v>0.23</v>
      </c>
      <c r="J149" s="30">
        <f t="shared" si="33"/>
        <v>-13.166541448806194</v>
      </c>
      <c r="K149" s="30">
        <f t="shared" si="35"/>
        <v>-9.5127458386787822E-2</v>
      </c>
      <c r="L149" s="30"/>
      <c r="M149" s="30"/>
      <c r="N149" s="30"/>
      <c r="O149" s="30"/>
      <c r="P149" s="30"/>
      <c r="R149" s="91"/>
    </row>
    <row r="150" spans="1:18" ht="14">
      <c r="C150" s="28" t="s">
        <v>267</v>
      </c>
      <c r="D150" s="28" t="s">
        <v>185</v>
      </c>
      <c r="E150" s="20" t="s">
        <v>1</v>
      </c>
      <c r="F150" s="30"/>
      <c r="G150" s="29"/>
      <c r="H150" s="32">
        <f t="shared" si="34"/>
        <v>6.1000000000000009E-7</v>
      </c>
      <c r="I150" s="4">
        <v>610</v>
      </c>
      <c r="J150" s="30">
        <f t="shared" si="33"/>
        <v>-8.489666085978282</v>
      </c>
      <c r="K150" s="30">
        <f t="shared" si="35"/>
        <v>4.5817479044411247</v>
      </c>
      <c r="L150" s="30"/>
      <c r="M150" s="30"/>
      <c r="N150" s="30"/>
      <c r="O150" s="30"/>
      <c r="P150" s="30"/>
      <c r="R150" s="91"/>
    </row>
    <row r="151" spans="1:18" ht="14">
      <c r="C151" s="28" t="s">
        <v>268</v>
      </c>
      <c r="D151" s="28" t="s">
        <v>185</v>
      </c>
      <c r="E151" s="20" t="s">
        <v>11</v>
      </c>
      <c r="F151" s="30"/>
      <c r="G151" s="29"/>
      <c r="H151" s="32">
        <f t="shared" si="34"/>
        <v>4.0000000000000007E-10</v>
      </c>
      <c r="I151" s="4">
        <v>0.4</v>
      </c>
      <c r="J151" s="30">
        <f t="shared" si="33"/>
        <v>-12.838231225714564</v>
      </c>
      <c r="K151" s="30">
        <f t="shared" si="35"/>
        <v>0.23318276470484278</v>
      </c>
      <c r="L151" s="30"/>
      <c r="M151" s="30"/>
      <c r="N151" s="30"/>
      <c r="O151" s="30"/>
      <c r="P151" s="30"/>
      <c r="R151" s="91"/>
    </row>
    <row r="152" spans="1:18" ht="14">
      <c r="C152" s="28" t="s">
        <v>269</v>
      </c>
      <c r="D152" s="28" t="s">
        <v>185</v>
      </c>
      <c r="E152" s="20" t="s">
        <v>101</v>
      </c>
      <c r="F152" s="30"/>
      <c r="G152" s="29"/>
      <c r="H152" s="32">
        <f t="shared" si="34"/>
        <v>3.1000000000000002E-10</v>
      </c>
      <c r="I152" s="4">
        <v>0.31</v>
      </c>
      <c r="J152" s="30">
        <f t="shared" si="33"/>
        <v>-12.989452699591341</v>
      </c>
      <c r="K152" s="30">
        <f t="shared" si="35"/>
        <v>8.1961290828065358E-2</v>
      </c>
      <c r="L152" s="30"/>
      <c r="M152" s="30"/>
      <c r="N152" s="30"/>
      <c r="O152" s="30"/>
      <c r="P152" s="30"/>
      <c r="R152" s="93" t="s">
        <v>328</v>
      </c>
    </row>
    <row r="153" spans="1:18" ht="14">
      <c r="A153" s="1"/>
      <c r="C153" s="28" t="s">
        <v>270</v>
      </c>
      <c r="D153" s="28" t="s">
        <v>185</v>
      </c>
      <c r="E153" s="20" t="s">
        <v>111</v>
      </c>
      <c r="F153" s="30"/>
      <c r="G153" s="29"/>
      <c r="H153" s="32">
        <f t="shared" si="34"/>
        <v>2.1E-10</v>
      </c>
      <c r="I153" s="4">
        <v>0.21</v>
      </c>
      <c r="J153" s="30">
        <f t="shared" si="33"/>
        <v>-13.220512828483276</v>
      </c>
      <c r="K153" s="30">
        <f t="shared" si="35"/>
        <v>-0.14909883806386937</v>
      </c>
      <c r="L153" s="30"/>
      <c r="M153" s="30"/>
      <c r="N153" s="30"/>
      <c r="O153" s="30"/>
      <c r="P153" s="30"/>
      <c r="R153" s="93" t="s">
        <v>380</v>
      </c>
    </row>
    <row r="154" spans="1:18" ht="14">
      <c r="C154" s="28" t="s">
        <v>271</v>
      </c>
      <c r="D154" s="28" t="s">
        <v>185</v>
      </c>
      <c r="E154" s="20" t="s">
        <v>137</v>
      </c>
      <c r="F154" s="30"/>
      <c r="G154" s="29"/>
      <c r="H154" s="32">
        <f t="shared" si="34"/>
        <v>1.1800000000000001E-9</v>
      </c>
      <c r="I154" s="4">
        <v>1.18</v>
      </c>
      <c r="J154" s="30">
        <f t="shared" si="33"/>
        <v>-12.196422098342691</v>
      </c>
      <c r="K154" s="30">
        <f t="shared" si="35"/>
        <v>0.87499189207671613</v>
      </c>
      <c r="L154" s="30"/>
      <c r="M154" s="30"/>
      <c r="N154" s="30"/>
      <c r="O154" s="30"/>
      <c r="P154" s="30"/>
      <c r="R154" s="93" t="s">
        <v>381</v>
      </c>
    </row>
    <row r="155" spans="1:18" ht="14">
      <c r="C155" s="28" t="s">
        <v>272</v>
      </c>
      <c r="D155" s="28" t="s">
        <v>185</v>
      </c>
      <c r="E155" s="20" t="s">
        <v>131</v>
      </c>
      <c r="F155" s="30"/>
      <c r="G155" s="29"/>
      <c r="H155" s="32">
        <f t="shared" si="34"/>
        <v>5.0000000000000004E-6</v>
      </c>
      <c r="I155" s="4">
        <v>5000</v>
      </c>
      <c r="J155" s="30">
        <f t="shared" si="33"/>
        <v>-7.2415708927683822</v>
      </c>
      <c r="K155" s="30">
        <f t="shared" si="35"/>
        <v>5.8298430976510245</v>
      </c>
      <c r="L155" s="30"/>
      <c r="M155" s="30"/>
      <c r="N155" s="30"/>
      <c r="O155" s="30"/>
      <c r="P155" s="30"/>
      <c r="R155" s="93" t="s">
        <v>382</v>
      </c>
    </row>
    <row r="156" spans="1:18" ht="14">
      <c r="C156" s="28" t="s">
        <v>273</v>
      </c>
      <c r="D156" s="28" t="s">
        <v>185</v>
      </c>
      <c r="E156" s="20" t="s">
        <v>39</v>
      </c>
      <c r="F156" s="30"/>
      <c r="G156" s="29"/>
      <c r="H156" s="32">
        <f t="shared" si="34"/>
        <v>2.1500000000000002E-9</v>
      </c>
      <c r="I156" s="4">
        <v>2.15</v>
      </c>
      <c r="J156" s="30">
        <f t="shared" si="33"/>
        <v>-11.840484096731087</v>
      </c>
      <c r="K156" s="30">
        <f t="shared" si="35"/>
        <v>1.2309298936883195</v>
      </c>
      <c r="L156" s="30"/>
      <c r="M156" s="30"/>
      <c r="N156" s="30"/>
      <c r="O156" s="30"/>
      <c r="P156" s="30"/>
      <c r="R156" s="93" t="s">
        <v>383</v>
      </c>
    </row>
    <row r="157" spans="1:18" ht="14">
      <c r="C157" s="28" t="s">
        <v>274</v>
      </c>
      <c r="D157" s="28" t="s">
        <v>185</v>
      </c>
      <c r="E157" s="20" t="s">
        <v>133</v>
      </c>
      <c r="F157" s="30"/>
      <c r="G157" s="29"/>
      <c r="H157" s="32">
        <f t="shared" si="34"/>
        <v>1.9000000000000001E-9</v>
      </c>
      <c r="I157" s="4">
        <v>1.9</v>
      </c>
      <c r="J157" s="30">
        <f t="shared" si="33"/>
        <v>-11.913821299570008</v>
      </c>
      <c r="K157" s="30">
        <f t="shared" si="35"/>
        <v>1.1575926908493983</v>
      </c>
      <c r="L157" s="30"/>
      <c r="M157" s="30"/>
      <c r="N157" s="30"/>
      <c r="O157" s="30"/>
      <c r="P157" s="30"/>
      <c r="R157" s="93" t="s">
        <v>384</v>
      </c>
    </row>
    <row r="158" spans="1:18" ht="14">
      <c r="C158" s="28" t="s">
        <v>275</v>
      </c>
      <c r="D158" s="28" t="s">
        <v>185</v>
      </c>
      <c r="E158" s="20" t="s">
        <v>148</v>
      </c>
      <c r="F158" s="30"/>
      <c r="G158" s="29"/>
      <c r="H158" s="32">
        <f t="shared" si="34"/>
        <v>3.4000000000000001E-6</v>
      </c>
      <c r="I158" s="4">
        <v>3400</v>
      </c>
      <c r="J158" s="30">
        <f t="shared" si="33"/>
        <v>-7.47037521636903</v>
      </c>
      <c r="K158" s="30">
        <f t="shared" si="35"/>
        <v>5.6010387740503766</v>
      </c>
      <c r="L158" s="30"/>
      <c r="M158" s="30"/>
      <c r="N158" s="30"/>
      <c r="O158" s="30"/>
      <c r="P158" s="30"/>
      <c r="R158" s="93" t="s">
        <v>385</v>
      </c>
    </row>
    <row r="159" spans="1:18" ht="14">
      <c r="A159" s="55"/>
      <c r="B159" s="55"/>
      <c r="C159" s="71" t="s">
        <v>275</v>
      </c>
      <c r="D159" s="63" t="s">
        <v>201</v>
      </c>
      <c r="E159" s="44" t="s">
        <v>60</v>
      </c>
      <c r="F159" s="68"/>
      <c r="G159" s="66"/>
      <c r="H159" s="67">
        <f t="shared" si="34"/>
        <v>2.5000000000000002E-10</v>
      </c>
      <c r="I159" s="65">
        <v>0.25</v>
      </c>
      <c r="J159" s="68">
        <f t="shared" si="33"/>
        <v>-13.117073134974197</v>
      </c>
      <c r="K159" s="68">
        <f t="shared" si="35"/>
        <v>-4.5659144554790032E-2</v>
      </c>
      <c r="L159" s="68"/>
      <c r="M159" s="68"/>
      <c r="N159" s="68"/>
      <c r="O159" s="68"/>
      <c r="P159" s="68"/>
      <c r="Q159" s="44"/>
      <c r="R159" s="97" t="s">
        <v>385</v>
      </c>
    </row>
    <row r="160" spans="1:18" ht="14">
      <c r="A160" s="21" t="s">
        <v>420</v>
      </c>
      <c r="B160" s="58" t="s">
        <v>371</v>
      </c>
      <c r="E160" s="20" t="s">
        <v>377</v>
      </c>
      <c r="R160" s="91"/>
    </row>
    <row r="161" spans="1:18" s="12" customFormat="1" ht="14">
      <c r="A161" s="11" t="s">
        <v>276</v>
      </c>
      <c r="B161" s="1" t="s">
        <v>178</v>
      </c>
      <c r="C161" s="12" t="s">
        <v>176</v>
      </c>
      <c r="E161" s="20"/>
      <c r="F161" s="11"/>
      <c r="G161" s="13"/>
      <c r="H161" s="13">
        <v>1.2E-8</v>
      </c>
      <c r="I161" s="11">
        <f t="shared" ref="I161:I180" si="36">H161*1000000000</f>
        <v>12</v>
      </c>
      <c r="J161" s="11">
        <f t="shared" ref="J161:J180" si="37">$J$5*298.15*LN(H161)</f>
        <v>-10.805884940289989</v>
      </c>
      <c r="K161" s="74" t="s">
        <v>408</v>
      </c>
      <c r="L161" s="11"/>
      <c r="M161" s="11"/>
      <c r="N161" s="27"/>
      <c r="O161" s="11"/>
      <c r="P161" s="27"/>
      <c r="R161" s="95"/>
    </row>
    <row r="162" spans="1:18" ht="14">
      <c r="A162" s="25" t="s">
        <v>277</v>
      </c>
      <c r="C162" s="20" t="s">
        <v>278</v>
      </c>
      <c r="D162" s="20" t="s">
        <v>185</v>
      </c>
      <c r="E162" s="20" t="s">
        <v>71</v>
      </c>
      <c r="F162" s="9">
        <f t="shared" ref="F162:F180" si="38">$H$161/H162</f>
        <v>0.4</v>
      </c>
      <c r="H162" s="26">
        <v>2.9999999999999997E-8</v>
      </c>
      <c r="I162" s="9">
        <f t="shared" si="36"/>
        <v>29.999999999999996</v>
      </c>
      <c r="J162" s="27">
        <f t="shared" si="37"/>
        <v>-10.262999907767012</v>
      </c>
      <c r="K162" s="9">
        <f t="shared" ref="K162:K180" si="39">J162-$J$161</f>
        <v>0.54288503252297637</v>
      </c>
      <c r="R162" s="91"/>
    </row>
    <row r="163" spans="1:18" ht="14">
      <c r="A163" s="11" t="s">
        <v>214</v>
      </c>
      <c r="C163" s="20" t="s">
        <v>255</v>
      </c>
      <c r="D163" s="20" t="s">
        <v>185</v>
      </c>
      <c r="E163" s="20" t="s">
        <v>14</v>
      </c>
      <c r="F163" s="9">
        <f t="shared" si="38"/>
        <v>0.48000000000000004</v>
      </c>
      <c r="H163" s="26">
        <v>2.4999999999999999E-8</v>
      </c>
      <c r="I163" s="9">
        <f t="shared" si="36"/>
        <v>25</v>
      </c>
      <c r="J163" s="27">
        <f t="shared" si="37"/>
        <v>-10.371022002552666</v>
      </c>
      <c r="K163" s="9">
        <f t="shared" si="39"/>
        <v>0.43486293773732321</v>
      </c>
      <c r="R163" s="91"/>
    </row>
    <row r="164" spans="1:18" ht="14">
      <c r="A164" s="1" t="s">
        <v>183</v>
      </c>
      <c r="C164" s="20" t="s">
        <v>279</v>
      </c>
      <c r="D164" s="20" t="s">
        <v>185</v>
      </c>
      <c r="E164" s="20" t="s">
        <v>134</v>
      </c>
      <c r="F164" s="9">
        <f t="shared" si="38"/>
        <v>0.15384615384615385</v>
      </c>
      <c r="H164" s="26">
        <v>7.7999999999999997E-8</v>
      </c>
      <c r="I164" s="9">
        <f t="shared" si="36"/>
        <v>78</v>
      </c>
      <c r="J164" s="27">
        <f t="shared" si="37"/>
        <v>-9.6968773400435619</v>
      </c>
      <c r="K164" s="9">
        <f t="shared" si="39"/>
        <v>1.1090076002464269</v>
      </c>
      <c r="R164" s="91"/>
    </row>
    <row r="165" spans="1:18" ht="14">
      <c r="C165" s="20" t="s">
        <v>280</v>
      </c>
      <c r="D165" s="20" t="s">
        <v>185</v>
      </c>
      <c r="E165" s="20" t="s">
        <v>62</v>
      </c>
      <c r="F165" s="9">
        <f t="shared" si="38"/>
        <v>0.375</v>
      </c>
      <c r="H165" s="26">
        <v>3.2000000000000002E-8</v>
      </c>
      <c r="I165" s="9">
        <f t="shared" si="36"/>
        <v>32</v>
      </c>
      <c r="J165" s="27">
        <f t="shared" si="37"/>
        <v>-10.224762047306401</v>
      </c>
      <c r="K165" s="9">
        <f t="shared" si="39"/>
        <v>0.5811228929835881</v>
      </c>
      <c r="R165" s="91"/>
    </row>
    <row r="166" spans="1:18" ht="14">
      <c r="C166" s="20" t="s">
        <v>216</v>
      </c>
      <c r="D166" s="20" t="s">
        <v>185</v>
      </c>
      <c r="E166" s="20" t="s">
        <v>109</v>
      </c>
      <c r="F166" s="9">
        <f t="shared" si="38"/>
        <v>8.5714285714285719E-3</v>
      </c>
      <c r="H166" s="26">
        <v>1.3999999999999999E-6</v>
      </c>
      <c r="I166" s="9">
        <f t="shared" si="36"/>
        <v>1400</v>
      </c>
      <c r="J166" s="27">
        <f t="shared" si="37"/>
        <v>-7.9860768017304178</v>
      </c>
      <c r="K166" s="9">
        <f t="shared" si="39"/>
        <v>2.819808138559571</v>
      </c>
      <c r="R166" s="91"/>
    </row>
    <row r="167" spans="1:18" ht="14">
      <c r="C167" t="s">
        <v>217</v>
      </c>
      <c r="D167" s="20" t="s">
        <v>185</v>
      </c>
      <c r="E167" s="20" t="s">
        <v>57</v>
      </c>
      <c r="F167" s="9">
        <f t="shared" si="38"/>
        <v>3</v>
      </c>
      <c r="H167" s="26">
        <v>4.0000000000000002E-9</v>
      </c>
      <c r="I167" s="9">
        <f t="shared" si="36"/>
        <v>4</v>
      </c>
      <c r="J167" s="27">
        <f t="shared" si="37"/>
        <v>-11.456792067598618</v>
      </c>
      <c r="K167" s="9">
        <f t="shared" si="39"/>
        <v>-0.65090712730862954</v>
      </c>
      <c r="R167" s="91"/>
    </row>
    <row r="168" spans="1:18" ht="14">
      <c r="C168" t="s">
        <v>263</v>
      </c>
      <c r="D168" s="20" t="s">
        <v>185</v>
      </c>
      <c r="E168" s="20" t="s">
        <v>25</v>
      </c>
      <c r="F168" s="9">
        <f t="shared" si="38"/>
        <v>0.52173913043478259</v>
      </c>
      <c r="H168" s="26">
        <v>2.3000000000000001E-8</v>
      </c>
      <c r="I168" s="9">
        <f t="shared" si="36"/>
        <v>23</v>
      </c>
      <c r="J168" s="27">
        <f t="shared" si="37"/>
        <v>-10.420424038288754</v>
      </c>
      <c r="K168" s="9">
        <f t="shared" si="39"/>
        <v>0.38546090200123473</v>
      </c>
      <c r="R168" s="91"/>
    </row>
    <row r="169" spans="1:18" ht="14">
      <c r="C169" t="s">
        <v>281</v>
      </c>
      <c r="D169" s="20" t="s">
        <v>185</v>
      </c>
      <c r="E169" s="20" t="s">
        <v>53</v>
      </c>
      <c r="F169" s="9">
        <f t="shared" si="38"/>
        <v>6.0000000000000005E-2</v>
      </c>
      <c r="H169" s="26">
        <v>1.9999999999999999E-7</v>
      </c>
      <c r="I169" s="9">
        <f t="shared" si="36"/>
        <v>200</v>
      </c>
      <c r="J169" s="27">
        <f t="shared" si="37"/>
        <v>-9.138991982260448</v>
      </c>
      <c r="K169" s="9">
        <f t="shared" si="39"/>
        <v>1.6668929580295408</v>
      </c>
      <c r="R169" s="91"/>
    </row>
    <row r="170" spans="1:18" ht="14">
      <c r="C170" s="3" t="s">
        <v>207</v>
      </c>
      <c r="D170" s="28" t="s">
        <v>185</v>
      </c>
      <c r="E170" s="20" t="s">
        <v>68</v>
      </c>
      <c r="F170" s="8">
        <f t="shared" si="38"/>
        <v>8.8888888888888892E-2</v>
      </c>
      <c r="G170" s="29"/>
      <c r="H170" s="29">
        <v>1.35E-7</v>
      </c>
      <c r="I170" s="9">
        <f t="shared" si="36"/>
        <v>135</v>
      </c>
      <c r="J170" s="27">
        <f t="shared" si="37"/>
        <v>-9.3718623265804908</v>
      </c>
      <c r="K170" s="9">
        <f t="shared" si="39"/>
        <v>1.434022613709498</v>
      </c>
      <c r="R170" s="91"/>
    </row>
    <row r="171" spans="1:18" ht="14">
      <c r="C171" t="s">
        <v>219</v>
      </c>
      <c r="D171" s="20" t="s">
        <v>185</v>
      </c>
      <c r="E171" s="20" t="s">
        <v>129</v>
      </c>
      <c r="F171" s="9">
        <f t="shared" si="38"/>
        <v>1.06951871657754E-2</v>
      </c>
      <c r="H171" s="26">
        <v>1.122E-6</v>
      </c>
      <c r="I171" s="9">
        <f t="shared" si="36"/>
        <v>1122</v>
      </c>
      <c r="J171" s="27">
        <f t="shared" si="37"/>
        <v>-8.1172281022011976</v>
      </c>
      <c r="K171" s="9">
        <f t="shared" si="39"/>
        <v>2.6886568380887912</v>
      </c>
      <c r="R171" s="91"/>
    </row>
    <row r="172" spans="1:18" ht="14">
      <c r="C172" t="s">
        <v>282</v>
      </c>
      <c r="D172" s="20" t="s">
        <v>185</v>
      </c>
      <c r="E172" s="20" t="s">
        <v>135</v>
      </c>
      <c r="F172" s="9">
        <f t="shared" si="38"/>
        <v>1.6759776536312849E-2</v>
      </c>
      <c r="H172" s="26">
        <v>7.1600000000000001E-7</v>
      </c>
      <c r="I172" s="9">
        <f t="shared" si="36"/>
        <v>716</v>
      </c>
      <c r="J172" s="27">
        <f t="shared" si="37"/>
        <v>-8.3833634996232504</v>
      </c>
      <c r="K172" s="9">
        <f t="shared" si="39"/>
        <v>2.4225214406667384</v>
      </c>
      <c r="R172" s="91"/>
    </row>
    <row r="173" spans="1:18" ht="14">
      <c r="C173" t="s">
        <v>220</v>
      </c>
      <c r="D173" s="20" t="s">
        <v>185</v>
      </c>
      <c r="E173" s="20" t="s">
        <v>120</v>
      </c>
      <c r="F173" s="9">
        <f t="shared" si="38"/>
        <v>4.1379310344827593E-2</v>
      </c>
      <c r="H173" s="26">
        <v>2.8999999999999998E-7</v>
      </c>
      <c r="I173" s="9">
        <f t="shared" si="36"/>
        <v>290</v>
      </c>
      <c r="J173" s="27">
        <f t="shared" si="37"/>
        <v>-8.9188475604068973</v>
      </c>
      <c r="K173" s="9">
        <f t="shared" si="39"/>
        <v>1.8870373798830915</v>
      </c>
      <c r="R173" s="91"/>
    </row>
    <row r="174" spans="1:18" ht="14">
      <c r="C174" t="s">
        <v>283</v>
      </c>
      <c r="D174" s="20" t="s">
        <v>185</v>
      </c>
      <c r="E174" s="20" t="s">
        <v>65</v>
      </c>
      <c r="F174" s="9">
        <f t="shared" si="38"/>
        <v>6.0000000000000005E-2</v>
      </c>
      <c r="H174" s="26">
        <v>1.9999999999999999E-7</v>
      </c>
      <c r="I174" s="9">
        <f t="shared" si="36"/>
        <v>200</v>
      </c>
      <c r="J174" s="27">
        <f t="shared" si="37"/>
        <v>-9.138991982260448</v>
      </c>
      <c r="K174" s="9">
        <f t="shared" si="39"/>
        <v>1.6668929580295408</v>
      </c>
      <c r="R174" s="91"/>
    </row>
    <row r="175" spans="1:18" ht="14">
      <c r="A175" s="1"/>
      <c r="C175" t="s">
        <v>284</v>
      </c>
      <c r="D175" s="20" t="s">
        <v>185</v>
      </c>
      <c r="E175" s="20" t="s">
        <v>122</v>
      </c>
      <c r="F175" s="9">
        <f t="shared" si="38"/>
        <v>4.3636363636363633E-2</v>
      </c>
      <c r="H175" s="26">
        <v>2.7500000000000001E-7</v>
      </c>
      <c r="I175" s="9">
        <f t="shared" si="36"/>
        <v>275</v>
      </c>
      <c r="J175" s="27">
        <f t="shared" si="37"/>
        <v>-8.9503141334495826</v>
      </c>
      <c r="K175" s="9">
        <f t="shared" si="39"/>
        <v>1.8555708068404062</v>
      </c>
      <c r="R175" s="91"/>
    </row>
    <row r="176" spans="1:18" ht="14">
      <c r="C176" t="s">
        <v>249</v>
      </c>
      <c r="D176" s="20" t="s">
        <v>185</v>
      </c>
      <c r="E176" s="20" t="s">
        <v>124</v>
      </c>
      <c r="F176" s="9">
        <f t="shared" si="38"/>
        <v>0.12000000000000001</v>
      </c>
      <c r="H176" s="26">
        <v>9.9999999999999995E-8</v>
      </c>
      <c r="I176" s="9">
        <f t="shared" si="36"/>
        <v>100</v>
      </c>
      <c r="J176" s="27">
        <f t="shared" si="37"/>
        <v>-9.5496686556911872</v>
      </c>
      <c r="K176" s="9">
        <f t="shared" si="39"/>
        <v>1.2562162845988016</v>
      </c>
      <c r="R176" s="91"/>
    </row>
    <row r="177" spans="1:23" ht="14">
      <c r="B177" s="20"/>
      <c r="C177" t="s">
        <v>285</v>
      </c>
      <c r="D177" s="20" t="s">
        <v>185</v>
      </c>
      <c r="E177" s="20" t="s">
        <v>139</v>
      </c>
      <c r="F177" s="9">
        <f t="shared" si="38"/>
        <v>0.4</v>
      </c>
      <c r="H177" s="26">
        <v>2.9999999999999997E-8</v>
      </c>
      <c r="I177" s="9">
        <f t="shared" si="36"/>
        <v>29.999999999999996</v>
      </c>
      <c r="J177" s="27">
        <f t="shared" si="37"/>
        <v>-10.262999907767012</v>
      </c>
      <c r="K177" s="9">
        <f t="shared" si="39"/>
        <v>0.54288503252297637</v>
      </c>
      <c r="R177" s="91"/>
    </row>
    <row r="178" spans="1:23" ht="14">
      <c r="A178" s="1"/>
      <c r="C178" t="s">
        <v>286</v>
      </c>
      <c r="D178" s="20" t="s">
        <v>185</v>
      </c>
      <c r="E178" s="20" t="s">
        <v>87</v>
      </c>
      <c r="F178" s="9">
        <f t="shared" si="38"/>
        <v>1</v>
      </c>
      <c r="H178" s="26">
        <v>1.2E-8</v>
      </c>
      <c r="I178" s="9">
        <f t="shared" si="36"/>
        <v>12</v>
      </c>
      <c r="J178" s="27">
        <f t="shared" si="37"/>
        <v>-10.805884940289989</v>
      </c>
      <c r="K178" s="9">
        <f t="shared" si="39"/>
        <v>0</v>
      </c>
      <c r="R178" s="91"/>
    </row>
    <row r="179" spans="1:23" ht="14">
      <c r="C179" t="s">
        <v>287</v>
      </c>
      <c r="D179" s="20" t="s">
        <v>185</v>
      </c>
      <c r="E179" s="20" t="s">
        <v>144</v>
      </c>
      <c r="F179" s="9">
        <f t="shared" si="38"/>
        <v>0.16666666666666669</v>
      </c>
      <c r="H179" s="26">
        <v>7.1999999999999996E-8</v>
      </c>
      <c r="I179" s="9">
        <f t="shared" si="36"/>
        <v>72</v>
      </c>
      <c r="J179" s="27">
        <f t="shared" si="37"/>
        <v>-9.7443011395506183</v>
      </c>
      <c r="K179" s="9">
        <f t="shared" si="39"/>
        <v>1.0615838007393705</v>
      </c>
      <c r="R179" s="91"/>
    </row>
    <row r="180" spans="1:23" ht="14">
      <c r="A180" s="72"/>
      <c r="B180" s="55"/>
      <c r="C180" s="57" t="s">
        <v>288</v>
      </c>
      <c r="D180" s="44" t="s">
        <v>185</v>
      </c>
      <c r="E180" s="44" t="s">
        <v>378</v>
      </c>
      <c r="F180" s="55">
        <f t="shared" si="38"/>
        <v>5.6872037914691941E-2</v>
      </c>
      <c r="G180" s="56"/>
      <c r="H180" s="73">
        <v>2.11E-7</v>
      </c>
      <c r="I180" s="55">
        <f t="shared" si="36"/>
        <v>211</v>
      </c>
      <c r="J180" s="70">
        <f t="shared" si="37"/>
        <v>-9.1072700844130505</v>
      </c>
      <c r="K180" s="55">
        <f t="shared" si="39"/>
        <v>1.6986148558769383</v>
      </c>
      <c r="L180" s="55"/>
      <c r="M180" s="55"/>
      <c r="N180" s="55"/>
      <c r="O180" s="55"/>
      <c r="P180" s="55"/>
      <c r="Q180" s="44"/>
      <c r="R180" s="94"/>
    </row>
    <row r="181" spans="1:23" ht="14">
      <c r="A181" s="21" t="s">
        <v>421</v>
      </c>
      <c r="B181" s="58" t="s">
        <v>34</v>
      </c>
      <c r="D181"/>
      <c r="E181" s="20" t="s">
        <v>377</v>
      </c>
      <c r="F181" s="20"/>
      <c r="J181" s="27"/>
      <c r="Q181" s="3"/>
      <c r="R181" s="92"/>
    </row>
    <row r="182" spans="1:23" s="12" customFormat="1" ht="14">
      <c r="A182" s="11" t="s">
        <v>290</v>
      </c>
      <c r="B182" t="s">
        <v>178</v>
      </c>
      <c r="C182" s="12" t="s">
        <v>176</v>
      </c>
      <c r="E182" s="20"/>
      <c r="F182"/>
      <c r="G182" s="13"/>
      <c r="H182" s="13">
        <v>3.3999999999999998E-9</v>
      </c>
      <c r="I182" s="11">
        <f t="shared" ref="I182:I187" si="40">H182*1000000000</f>
        <v>3.4</v>
      </c>
      <c r="J182" s="11">
        <f t="shared" ref="J182:J187" si="41">$J$5*298.15*LN(H182)</f>
        <v>-11.553081477997365</v>
      </c>
      <c r="K182" s="74" t="s">
        <v>408</v>
      </c>
      <c r="L182" s="11"/>
      <c r="M182" s="11"/>
      <c r="N182" s="27"/>
      <c r="O182" s="11"/>
      <c r="P182" s="27"/>
      <c r="Q182"/>
      <c r="R182" s="92"/>
    </row>
    <row r="183" spans="1:23" ht="14">
      <c r="A183" s="25" t="s">
        <v>370</v>
      </c>
      <c r="C183" s="20" t="s">
        <v>291</v>
      </c>
      <c r="D183" s="20" t="s">
        <v>185</v>
      </c>
      <c r="E183" s="20" t="s">
        <v>169</v>
      </c>
      <c r="F183" s="9">
        <v>44</v>
      </c>
      <c r="H183" s="26">
        <f>$H$182*F183</f>
        <v>1.4959999999999999E-7</v>
      </c>
      <c r="I183" s="9">
        <f t="shared" si="40"/>
        <v>149.6</v>
      </c>
      <c r="J183" s="27">
        <f t="shared" si="41"/>
        <v>-9.3110202620328035</v>
      </c>
      <c r="K183" s="9">
        <f>J183-$J$182</f>
        <v>2.2420612159645614</v>
      </c>
      <c r="M183" s="9">
        <v>2.0893023158471866</v>
      </c>
      <c r="N183" s="27" t="s">
        <v>373</v>
      </c>
      <c r="Q183"/>
      <c r="R183" s="92"/>
      <c r="W183"/>
    </row>
    <row r="184" spans="1:23" ht="14">
      <c r="A184" s="11" t="s">
        <v>214</v>
      </c>
      <c r="C184" t="s">
        <v>292</v>
      </c>
      <c r="D184" s="20" t="s">
        <v>185</v>
      </c>
      <c r="E184" s="20" t="s">
        <v>170</v>
      </c>
      <c r="F184" s="9">
        <v>9.4</v>
      </c>
      <c r="H184" s="26">
        <f>$H$182*F184</f>
        <v>3.1960000000000003E-8</v>
      </c>
      <c r="I184" s="9">
        <f t="shared" si="40"/>
        <v>31.960000000000004</v>
      </c>
      <c r="J184" s="27">
        <f t="shared" si="41"/>
        <v>-10.22550311206864</v>
      </c>
      <c r="K184" s="9">
        <f>J184-$J$182</f>
        <v>1.3275783659287246</v>
      </c>
      <c r="M184" s="9">
        <v>1.2817282225929185</v>
      </c>
      <c r="N184" s="27" t="s">
        <v>373</v>
      </c>
      <c r="Q184"/>
      <c r="R184" s="91" t="s">
        <v>248</v>
      </c>
      <c r="W184"/>
    </row>
    <row r="185" spans="1:23" ht="14">
      <c r="A185" s="1" t="s">
        <v>246</v>
      </c>
      <c r="C185" t="s">
        <v>293</v>
      </c>
      <c r="D185" s="20" t="s">
        <v>185</v>
      </c>
      <c r="E185" s="20" t="s">
        <v>167</v>
      </c>
      <c r="F185" s="9">
        <v>4.2</v>
      </c>
      <c r="H185" s="26">
        <f>$H$182*F185</f>
        <v>1.4279999999999999E-8</v>
      </c>
      <c r="I185" s="9">
        <f t="shared" si="40"/>
        <v>14.28</v>
      </c>
      <c r="J185" s="27">
        <f t="shared" si="41"/>
        <v>-10.702820876112421</v>
      </c>
      <c r="K185" s="9">
        <f>J185-$J$182</f>
        <v>0.85026060188494412</v>
      </c>
      <c r="M185" s="9">
        <v>0.56612256772345027</v>
      </c>
      <c r="N185" s="27" t="s">
        <v>373</v>
      </c>
      <c r="Q185"/>
      <c r="R185" s="91" t="s">
        <v>190</v>
      </c>
      <c r="W185"/>
    </row>
    <row r="186" spans="1:23" ht="14">
      <c r="A186" s="1"/>
      <c r="C186" t="s">
        <v>287</v>
      </c>
      <c r="D186" s="20" t="s">
        <v>185</v>
      </c>
      <c r="E186" s="20" t="s">
        <v>144</v>
      </c>
      <c r="F186" s="9">
        <v>1800</v>
      </c>
      <c r="H186" s="26">
        <f>$H$182*F186</f>
        <v>6.1199999999999999E-6</v>
      </c>
      <c r="I186" s="9">
        <f t="shared" si="40"/>
        <v>6120</v>
      </c>
      <c r="J186" s="27">
        <f t="shared" si="41"/>
        <v>-7.1121137911804553</v>
      </c>
      <c r="K186" s="9">
        <f>J186-$J$182</f>
        <v>4.4409676868169097</v>
      </c>
      <c r="M186" s="9">
        <v>2.9687072126468013</v>
      </c>
      <c r="N186" s="27" t="s">
        <v>373</v>
      </c>
      <c r="Q186"/>
      <c r="R186" s="91" t="s">
        <v>294</v>
      </c>
      <c r="W186"/>
    </row>
    <row r="187" spans="1:23" ht="14">
      <c r="A187" s="1"/>
      <c r="C187" t="s">
        <v>296</v>
      </c>
      <c r="D187" s="20" t="s">
        <v>185</v>
      </c>
      <c r="E187" s="20" t="s">
        <v>165</v>
      </c>
      <c r="F187" s="9">
        <v>3.8</v>
      </c>
      <c r="H187" s="26">
        <f>$H$182*F187</f>
        <v>1.2919999999999999E-8</v>
      </c>
      <c r="I187" s="9">
        <f t="shared" si="40"/>
        <v>12.92</v>
      </c>
      <c r="J187" s="27">
        <f t="shared" si="41"/>
        <v>-10.762118443755158</v>
      </c>
      <c r="K187" s="9">
        <f>J187-$J$182</f>
        <v>0.79096303424220693</v>
      </c>
      <c r="M187" s="9">
        <v>0.51869876821639271</v>
      </c>
      <c r="N187" s="27" t="s">
        <v>373</v>
      </c>
      <c r="Q187"/>
      <c r="R187" s="91" t="s">
        <v>297</v>
      </c>
      <c r="W187"/>
    </row>
    <row r="188" spans="1:23" ht="14">
      <c r="A188" s="11" t="s">
        <v>295</v>
      </c>
      <c r="C188" s="12" t="s">
        <v>176</v>
      </c>
      <c r="F188"/>
      <c r="K188" s="74" t="s">
        <v>408</v>
      </c>
      <c r="Q188"/>
      <c r="R188" s="92"/>
    </row>
    <row r="189" spans="1:23" s="12" customFormat="1" ht="14">
      <c r="A189" s="33" t="s">
        <v>298</v>
      </c>
      <c r="C189" t="s">
        <v>299</v>
      </c>
      <c r="D189" s="20" t="s">
        <v>185</v>
      </c>
      <c r="E189" s="20" t="s">
        <v>13</v>
      </c>
      <c r="F189" s="20">
        <v>1.3</v>
      </c>
      <c r="K189" s="27">
        <f t="shared" ref="K189:K220" si="42">$J$5*298.15*LN(F189)</f>
        <v>0.15544589429271102</v>
      </c>
      <c r="L189" s="27"/>
      <c r="M189" s="27"/>
      <c r="N189" s="27"/>
      <c r="O189" s="27"/>
      <c r="P189" s="27"/>
      <c r="Q189"/>
      <c r="R189" s="92"/>
    </row>
    <row r="190" spans="1:23" ht="14">
      <c r="A190" s="20"/>
      <c r="B190" s="20"/>
      <c r="C190" t="s">
        <v>300</v>
      </c>
      <c r="D190" s="35" t="s">
        <v>194</v>
      </c>
      <c r="E190" s="20" t="s">
        <v>12</v>
      </c>
      <c r="F190" s="20">
        <v>1.1000000000000001</v>
      </c>
      <c r="G190" s="20"/>
      <c r="H190" s="20"/>
      <c r="I190" s="20"/>
      <c r="J190" s="20"/>
      <c r="K190" s="27">
        <f t="shared" si="42"/>
        <v>5.6469489718627967E-2</v>
      </c>
      <c r="L190" s="27"/>
      <c r="M190" s="27"/>
      <c r="N190" s="27"/>
      <c r="O190" s="27"/>
      <c r="P190" s="27"/>
      <c r="Q190"/>
      <c r="R190" s="92"/>
    </row>
    <row r="191" spans="1:23" ht="14">
      <c r="A191" s="20"/>
      <c r="B191" s="20"/>
      <c r="C191" t="s">
        <v>301</v>
      </c>
      <c r="D191" s="35" t="s">
        <v>185</v>
      </c>
      <c r="E191" s="20" t="s">
        <v>84</v>
      </c>
      <c r="F191" s="20">
        <v>1.5</v>
      </c>
      <c r="G191" s="20"/>
      <c r="H191" s="20"/>
      <c r="I191" s="20"/>
      <c r="J191" s="20"/>
      <c r="K191" s="27">
        <f t="shared" si="42"/>
        <v>0.24023045387789085</v>
      </c>
      <c r="L191" s="27"/>
      <c r="M191" s="27"/>
      <c r="N191" s="27"/>
      <c r="O191" s="27"/>
      <c r="P191" s="27"/>
      <c r="Q191"/>
      <c r="R191" s="92"/>
    </row>
    <row r="192" spans="1:23" ht="14">
      <c r="A192" s="20"/>
      <c r="B192" s="20"/>
      <c r="C192" t="s">
        <v>278</v>
      </c>
      <c r="D192" s="35" t="s">
        <v>185</v>
      </c>
      <c r="E192" s="20" t="s">
        <v>71</v>
      </c>
      <c r="F192" s="20">
        <v>1.2</v>
      </c>
      <c r="G192" s="20"/>
      <c r="H192" s="20"/>
      <c r="I192" s="20"/>
      <c r="J192" s="20"/>
      <c r="K192" s="27">
        <f t="shared" si="42"/>
        <v>0.10802209478565347</v>
      </c>
      <c r="L192" s="27"/>
      <c r="M192" s="27"/>
      <c r="N192" s="27"/>
      <c r="O192" s="27"/>
      <c r="P192" s="27"/>
      <c r="Q192"/>
      <c r="R192" s="92"/>
    </row>
    <row r="193" spans="1:18" ht="14">
      <c r="A193" s="20"/>
      <c r="B193" s="20"/>
      <c r="C193" t="s">
        <v>302</v>
      </c>
      <c r="D193" s="35" t="s">
        <v>185</v>
      </c>
      <c r="E193" s="20" t="s">
        <v>76</v>
      </c>
      <c r="F193" s="20">
        <v>1.2</v>
      </c>
      <c r="G193" s="20"/>
      <c r="H193" s="20"/>
      <c r="I193" s="20"/>
      <c r="J193" s="20"/>
      <c r="K193" s="27">
        <f t="shared" si="42"/>
        <v>0.10802209478565347</v>
      </c>
      <c r="L193" s="27"/>
      <c r="M193" s="27"/>
      <c r="N193" s="27"/>
      <c r="O193" s="27"/>
      <c r="P193" s="27"/>
      <c r="Q193"/>
      <c r="R193" s="92"/>
    </row>
    <row r="194" spans="1:18" ht="14">
      <c r="A194" s="20"/>
      <c r="B194" s="20"/>
      <c r="C194" t="s">
        <v>303</v>
      </c>
      <c r="D194" s="35" t="s">
        <v>185</v>
      </c>
      <c r="E194" s="20" t="s">
        <v>67</v>
      </c>
      <c r="F194" s="20">
        <v>1.4</v>
      </c>
      <c r="G194" s="20"/>
      <c r="H194" s="20"/>
      <c r="I194" s="20"/>
      <c r="J194" s="20"/>
      <c r="K194" s="27">
        <f t="shared" si="42"/>
        <v>0.19935347457631328</v>
      </c>
      <c r="L194" s="27"/>
      <c r="M194" s="27"/>
      <c r="N194" s="27"/>
      <c r="O194" s="27"/>
      <c r="P194" s="27"/>
      <c r="Q194"/>
      <c r="R194" s="92"/>
    </row>
    <row r="195" spans="1:18" ht="14">
      <c r="A195" s="20"/>
      <c r="B195" s="20"/>
      <c r="C195" t="s">
        <v>304</v>
      </c>
      <c r="D195" s="35" t="s">
        <v>185</v>
      </c>
      <c r="E195" s="20" t="s">
        <v>91</v>
      </c>
      <c r="F195" s="20">
        <v>1.5</v>
      </c>
      <c r="G195" s="20"/>
      <c r="H195" s="20"/>
      <c r="I195" s="20"/>
      <c r="J195" s="20"/>
      <c r="K195" s="27">
        <f t="shared" si="42"/>
        <v>0.24023045387789085</v>
      </c>
      <c r="L195" s="27"/>
      <c r="M195" s="27"/>
      <c r="N195" s="27"/>
      <c r="O195" s="27"/>
      <c r="P195" s="27"/>
      <c r="Q195"/>
      <c r="R195" s="92"/>
    </row>
    <row r="196" spans="1:18" ht="14">
      <c r="A196" s="20"/>
      <c r="B196" s="20"/>
      <c r="C196" t="s">
        <v>196</v>
      </c>
      <c r="D196" s="35" t="s">
        <v>185</v>
      </c>
      <c r="E196" s="20" t="s">
        <v>38</v>
      </c>
      <c r="F196" s="20">
        <v>1.7</v>
      </c>
      <c r="G196" s="20"/>
      <c r="H196" s="20"/>
      <c r="I196" s="20"/>
      <c r="J196" s="20"/>
      <c r="K196" s="27">
        <f t="shared" si="42"/>
        <v>0.31438726303199216</v>
      </c>
      <c r="L196" s="27"/>
      <c r="M196" s="27"/>
      <c r="N196" s="27"/>
      <c r="O196" s="27"/>
      <c r="P196" s="27"/>
      <c r="Q196"/>
      <c r="R196" s="92"/>
    </row>
    <row r="197" spans="1:18" ht="14">
      <c r="A197" s="20"/>
      <c r="B197" s="20"/>
      <c r="C197" t="s">
        <v>210</v>
      </c>
      <c r="D197" s="35" t="s">
        <v>185</v>
      </c>
      <c r="E197" s="20" t="s">
        <v>27</v>
      </c>
      <c r="F197" s="20">
        <v>1.9</v>
      </c>
      <c r="G197" s="20"/>
      <c r="H197" s="20"/>
      <c r="I197" s="20"/>
      <c r="J197" s="20"/>
      <c r="K197" s="27">
        <f t="shared" si="42"/>
        <v>0.38028636081146844</v>
      </c>
      <c r="L197" s="27"/>
      <c r="M197" s="27"/>
      <c r="N197" s="27"/>
      <c r="O197" s="27"/>
      <c r="P197" s="27"/>
      <c r="Q197"/>
      <c r="R197" s="92"/>
    </row>
    <row r="198" spans="1:18" ht="14">
      <c r="A198" s="20"/>
      <c r="B198" s="20"/>
      <c r="C198" t="s">
        <v>305</v>
      </c>
      <c r="D198" s="35" t="s">
        <v>185</v>
      </c>
      <c r="E198" s="20" t="s">
        <v>88</v>
      </c>
      <c r="F198" s="20">
        <v>2.2000000000000002</v>
      </c>
      <c r="G198" s="20"/>
      <c r="H198" s="20"/>
      <c r="I198" s="20"/>
      <c r="J198" s="20"/>
      <c r="K198" s="27">
        <f t="shared" si="42"/>
        <v>0.46714616314936724</v>
      </c>
      <c r="L198" s="27"/>
      <c r="M198" s="27"/>
      <c r="N198" s="27"/>
      <c r="O198" s="27"/>
      <c r="P198" s="27"/>
      <c r="Q198"/>
      <c r="R198" s="92"/>
    </row>
    <row r="199" spans="1:18" ht="14">
      <c r="A199" s="20"/>
      <c r="B199" s="20"/>
      <c r="C199" t="s">
        <v>306</v>
      </c>
      <c r="D199" s="35" t="s">
        <v>185</v>
      </c>
      <c r="E199" s="20" t="s">
        <v>66</v>
      </c>
      <c r="F199" s="20">
        <v>3.7</v>
      </c>
      <c r="G199" s="20"/>
      <c r="H199" s="20"/>
      <c r="I199" s="20"/>
      <c r="J199" s="20"/>
      <c r="K199" s="27">
        <f t="shared" si="42"/>
        <v>0.77516259920461072</v>
      </c>
      <c r="L199" s="27"/>
      <c r="M199" s="27"/>
      <c r="N199" s="27"/>
      <c r="O199" s="27"/>
      <c r="P199" s="27"/>
      <c r="Q199"/>
      <c r="R199" s="92"/>
    </row>
    <row r="200" spans="1:18" ht="14">
      <c r="A200" s="20"/>
      <c r="B200" s="20"/>
      <c r="C200" t="s">
        <v>307</v>
      </c>
      <c r="D200" t="s">
        <v>185</v>
      </c>
      <c r="E200" s="20" t="s">
        <v>93</v>
      </c>
      <c r="F200" s="20">
        <v>1.4</v>
      </c>
      <c r="G200" s="20"/>
      <c r="H200" s="20"/>
      <c r="I200" s="20"/>
      <c r="J200" s="20"/>
      <c r="K200" s="27">
        <f t="shared" si="42"/>
        <v>0.19935347457631328</v>
      </c>
      <c r="L200" s="27"/>
      <c r="M200" s="27"/>
      <c r="N200" s="27"/>
      <c r="O200" s="27"/>
      <c r="P200" s="27"/>
      <c r="Q200"/>
      <c r="R200" s="92"/>
    </row>
    <row r="201" spans="1:18" ht="14">
      <c r="A201" s="20"/>
      <c r="B201" s="20"/>
      <c r="C201" t="s">
        <v>308</v>
      </c>
      <c r="D201" t="s">
        <v>185</v>
      </c>
      <c r="E201" s="20" t="s">
        <v>104</v>
      </c>
      <c r="F201" s="20">
        <v>0.78</v>
      </c>
      <c r="G201" s="20"/>
      <c r="H201" s="20"/>
      <c r="I201" s="20"/>
      <c r="J201" s="20"/>
      <c r="K201" s="27">
        <f t="shared" si="42"/>
        <v>-0.14720868435237475</v>
      </c>
      <c r="L201" s="27"/>
      <c r="M201" s="27"/>
      <c r="N201" s="27"/>
      <c r="O201" s="27"/>
      <c r="P201" s="27"/>
      <c r="Q201"/>
      <c r="R201" s="92"/>
    </row>
    <row r="202" spans="1:18" ht="14">
      <c r="A202" s="20"/>
      <c r="B202" s="20"/>
      <c r="C202" t="s">
        <v>258</v>
      </c>
      <c r="D202" t="s">
        <v>185</v>
      </c>
      <c r="E202" s="20" t="s">
        <v>22</v>
      </c>
      <c r="F202" s="20">
        <v>0.75</v>
      </c>
      <c r="G202" s="20"/>
      <c r="H202" s="20"/>
      <c r="I202" s="20"/>
      <c r="J202" s="20"/>
      <c r="K202" s="27">
        <f t="shared" si="42"/>
        <v>-0.17044621955284842</v>
      </c>
      <c r="L202" s="27"/>
      <c r="M202" s="27"/>
      <c r="N202" s="27"/>
      <c r="O202" s="27"/>
      <c r="P202" s="27"/>
      <c r="Q202"/>
      <c r="R202" s="92"/>
    </row>
    <row r="203" spans="1:18" ht="14">
      <c r="A203" s="20"/>
      <c r="B203" s="20"/>
      <c r="C203" t="s">
        <v>309</v>
      </c>
      <c r="D203" t="s">
        <v>185</v>
      </c>
      <c r="E203" s="20" t="s">
        <v>85</v>
      </c>
      <c r="F203" s="20">
        <v>0.76</v>
      </c>
      <c r="G203" s="20"/>
      <c r="H203" s="20"/>
      <c r="I203" s="20"/>
      <c r="J203" s="20"/>
      <c r="K203" s="27">
        <f t="shared" si="42"/>
        <v>-0.16259867171150813</v>
      </c>
      <c r="L203" s="27"/>
      <c r="M203" s="27"/>
      <c r="N203" s="27"/>
      <c r="O203" s="27"/>
      <c r="P203" s="27"/>
      <c r="Q203"/>
      <c r="R203" s="92"/>
    </row>
    <row r="204" spans="1:18" ht="14">
      <c r="A204" s="20"/>
      <c r="B204" s="20"/>
      <c r="C204" t="s">
        <v>310</v>
      </c>
      <c r="D204" t="s">
        <v>185</v>
      </c>
      <c r="E204" s="20" t="s">
        <v>20</v>
      </c>
      <c r="F204" s="20">
        <v>0.86</v>
      </c>
      <c r="G204" s="20"/>
      <c r="H204" s="20"/>
      <c r="I204" s="20"/>
      <c r="J204" s="20"/>
      <c r="K204" s="27">
        <f t="shared" si="42"/>
        <v>-8.9359726722647068E-2</v>
      </c>
      <c r="L204" s="27"/>
      <c r="M204" s="27"/>
      <c r="N204" s="27"/>
      <c r="O204" s="27"/>
      <c r="P204" s="27"/>
      <c r="Q204"/>
      <c r="R204" s="92"/>
    </row>
    <row r="205" spans="1:18" ht="14">
      <c r="A205" s="20"/>
      <c r="B205" s="20"/>
      <c r="C205" t="s">
        <v>311</v>
      </c>
      <c r="D205" t="s">
        <v>185</v>
      </c>
      <c r="E205" s="20" t="s">
        <v>73</v>
      </c>
      <c r="F205" s="20">
        <v>0.98</v>
      </c>
      <c r="G205" s="20"/>
      <c r="H205" s="20"/>
      <c r="I205" s="20"/>
      <c r="J205" s="20"/>
      <c r="K205" s="27">
        <f t="shared" si="42"/>
        <v>-1.1969724278112706E-2</v>
      </c>
      <c r="L205" s="27"/>
      <c r="M205" s="27"/>
      <c r="N205" s="27"/>
      <c r="O205" s="27"/>
      <c r="P205" s="27"/>
      <c r="Q205"/>
      <c r="R205" s="92"/>
    </row>
    <row r="206" spans="1:18" ht="14">
      <c r="A206" s="20"/>
      <c r="B206" s="20"/>
      <c r="C206" s="1" t="s">
        <v>312</v>
      </c>
      <c r="D206" t="s">
        <v>185</v>
      </c>
      <c r="E206" s="20" t="s">
        <v>23</v>
      </c>
      <c r="F206" s="20">
        <v>0.85</v>
      </c>
      <c r="G206" s="20"/>
      <c r="H206" s="20"/>
      <c r="I206" s="20"/>
      <c r="J206" s="20"/>
      <c r="K206" s="27">
        <f t="shared" si="42"/>
        <v>-9.6289410398747138E-2</v>
      </c>
      <c r="L206" s="27"/>
      <c r="M206" s="27"/>
      <c r="N206" s="27"/>
      <c r="O206" s="27"/>
      <c r="P206" s="27"/>
      <c r="Q206"/>
      <c r="R206" s="92"/>
    </row>
    <row r="207" spans="1:18" ht="14">
      <c r="A207" s="20"/>
      <c r="B207" s="20"/>
      <c r="C207" t="s">
        <v>313</v>
      </c>
      <c r="D207" s="1" t="s">
        <v>185</v>
      </c>
      <c r="E207" s="20" t="s">
        <v>16</v>
      </c>
      <c r="F207" s="20">
        <v>3.7</v>
      </c>
      <c r="G207" s="20"/>
      <c r="H207" s="20"/>
      <c r="I207" s="20"/>
      <c r="J207" s="20"/>
      <c r="K207" s="27">
        <f t="shared" si="42"/>
        <v>0.77516259920461072</v>
      </c>
      <c r="L207" s="27"/>
      <c r="M207" s="27"/>
      <c r="N207" s="27"/>
      <c r="O207" s="27"/>
      <c r="P207" s="27"/>
      <c r="Q207"/>
      <c r="R207" s="92"/>
    </row>
    <row r="208" spans="1:18" ht="14">
      <c r="B208" s="20"/>
      <c r="C208" s="1" t="s">
        <v>314</v>
      </c>
      <c r="D208" s="1" t="s">
        <v>185</v>
      </c>
      <c r="E208" s="20" t="s">
        <v>17</v>
      </c>
      <c r="F208" s="20">
        <v>2.7</v>
      </c>
      <c r="G208" s="20"/>
      <c r="H208" s="20"/>
      <c r="I208" s="20"/>
      <c r="J208" s="20"/>
      <c r="K208" s="27">
        <f t="shared" si="42"/>
        <v>0.58848300254143526</v>
      </c>
      <c r="L208" s="27"/>
      <c r="M208" s="27"/>
      <c r="N208" s="27"/>
      <c r="O208" s="27"/>
      <c r="P208" s="27"/>
      <c r="Q208"/>
      <c r="R208" s="92"/>
    </row>
    <row r="209" spans="1:18" ht="14">
      <c r="C209" s="1" t="s">
        <v>280</v>
      </c>
      <c r="D209" s="20" t="s">
        <v>185</v>
      </c>
      <c r="E209" s="20" t="s">
        <v>62</v>
      </c>
      <c r="F209" s="20">
        <v>14</v>
      </c>
      <c r="H209" s="9"/>
      <c r="K209" s="27">
        <f t="shared" si="42"/>
        <v>1.5635918539607683</v>
      </c>
      <c r="L209" s="27"/>
      <c r="M209" s="27"/>
      <c r="N209" s="27"/>
      <c r="O209" s="27"/>
      <c r="P209" s="27"/>
      <c r="Q209"/>
      <c r="R209" s="92"/>
    </row>
    <row r="210" spans="1:18" ht="14">
      <c r="C210" s="1" t="s">
        <v>315</v>
      </c>
      <c r="D210" s="20" t="s">
        <v>185</v>
      </c>
      <c r="E210" s="20" t="s">
        <v>106</v>
      </c>
      <c r="F210" s="20">
        <v>0.9</v>
      </c>
      <c r="H210" s="9"/>
      <c r="K210" s="27">
        <f t="shared" si="42"/>
        <v>-6.242412476719493E-2</v>
      </c>
      <c r="L210" s="27"/>
      <c r="M210" s="27"/>
      <c r="N210" s="27"/>
      <c r="O210" s="27"/>
      <c r="P210" s="27"/>
      <c r="Q210"/>
      <c r="R210" s="92"/>
    </row>
    <row r="211" spans="1:18" ht="14">
      <c r="B211" s="20"/>
      <c r="C211" s="1" t="s">
        <v>262</v>
      </c>
      <c r="D211" s="20" t="s">
        <v>185</v>
      </c>
      <c r="E211" s="20" t="s">
        <v>24</v>
      </c>
      <c r="F211" s="20">
        <v>0.87</v>
      </c>
      <c r="G211" s="9"/>
      <c r="H211" s="9"/>
      <c r="I211" s="20"/>
      <c r="J211" s="20"/>
      <c r="K211" s="27">
        <f t="shared" si="42"/>
        <v>-8.2510156791536504E-2</v>
      </c>
      <c r="L211" s="27"/>
      <c r="M211" s="27"/>
      <c r="N211" s="27"/>
      <c r="O211" s="27"/>
      <c r="P211" s="27"/>
      <c r="Q211"/>
      <c r="R211" s="92"/>
    </row>
    <row r="212" spans="1:18" ht="14">
      <c r="B212" s="20"/>
      <c r="C212" s="1" t="s">
        <v>316</v>
      </c>
      <c r="D212" s="20" t="s">
        <v>185</v>
      </c>
      <c r="E212" s="20" t="s">
        <v>121</v>
      </c>
      <c r="F212" s="20">
        <v>1.5</v>
      </c>
      <c r="H212" s="9"/>
      <c r="K212" s="27">
        <f t="shared" si="42"/>
        <v>0.24023045387789085</v>
      </c>
      <c r="L212" s="27"/>
      <c r="M212" s="27"/>
      <c r="N212" s="27"/>
      <c r="O212" s="27"/>
      <c r="P212" s="27"/>
      <c r="Q212"/>
      <c r="R212" s="92"/>
    </row>
    <row r="213" spans="1:18" ht="14">
      <c r="B213" s="20"/>
      <c r="C213" s="1" t="s">
        <v>317</v>
      </c>
      <c r="D213" s="20" t="s">
        <v>185</v>
      </c>
      <c r="E213" s="20" t="s">
        <v>21</v>
      </c>
      <c r="F213" s="20">
        <v>3.5</v>
      </c>
      <c r="H213" s="9"/>
      <c r="K213" s="27">
        <f t="shared" si="42"/>
        <v>0.74223850709928996</v>
      </c>
      <c r="L213" s="27"/>
      <c r="M213" s="27"/>
      <c r="N213" s="27"/>
      <c r="O213" s="27"/>
      <c r="P213" s="27"/>
      <c r="Q213"/>
      <c r="R213" s="92"/>
    </row>
    <row r="214" spans="1:18" ht="14">
      <c r="B214" s="20"/>
      <c r="C214" s="1" t="s">
        <v>281</v>
      </c>
      <c r="D214" s="20" t="s">
        <v>185</v>
      </c>
      <c r="E214" s="20" t="s">
        <v>53</v>
      </c>
      <c r="F214" s="20">
        <v>150</v>
      </c>
      <c r="H214" s="9"/>
      <c r="K214" s="27">
        <f t="shared" si="42"/>
        <v>2.9687072126468013</v>
      </c>
      <c r="L214" s="27" t="s">
        <v>372</v>
      </c>
      <c r="M214" s="27"/>
      <c r="N214" s="27"/>
      <c r="O214" s="27"/>
      <c r="P214" s="27"/>
      <c r="Q214"/>
      <c r="R214" s="92"/>
    </row>
    <row r="215" spans="1:18" ht="14">
      <c r="B215" s="20"/>
      <c r="C215" s="1" t="s">
        <v>318</v>
      </c>
      <c r="D215" s="20" t="s">
        <v>185</v>
      </c>
      <c r="E215" s="20" t="s">
        <v>26</v>
      </c>
      <c r="F215" s="20">
        <v>1.4</v>
      </c>
      <c r="H215" s="9"/>
      <c r="K215" s="27">
        <f t="shared" si="42"/>
        <v>0.19935347457631328</v>
      </c>
      <c r="L215" s="27"/>
      <c r="M215" s="27"/>
      <c r="N215" s="27"/>
      <c r="O215" s="27"/>
      <c r="P215" s="27"/>
      <c r="Q215"/>
      <c r="R215" s="92"/>
    </row>
    <row r="216" spans="1:18" ht="14">
      <c r="A216" s="20"/>
      <c r="B216" s="20"/>
      <c r="C216" t="s">
        <v>319</v>
      </c>
      <c r="D216" s="1" t="s">
        <v>185</v>
      </c>
      <c r="E216" s="20" t="s">
        <v>3</v>
      </c>
      <c r="F216" s="20">
        <v>2.2999999999999998</v>
      </c>
      <c r="H216" s="9"/>
      <c r="K216" s="27">
        <f t="shared" si="42"/>
        <v>0.49348299678688679</v>
      </c>
      <c r="L216" s="27"/>
      <c r="M216" s="27"/>
      <c r="N216" s="27"/>
      <c r="O216" s="27"/>
      <c r="P216" s="27"/>
      <c r="Q216"/>
      <c r="R216" s="92"/>
    </row>
    <row r="217" spans="1:18" ht="14">
      <c r="A217" s="20"/>
      <c r="B217" s="20"/>
      <c r="C217" t="s">
        <v>291</v>
      </c>
      <c r="D217" s="1" t="s">
        <v>185</v>
      </c>
      <c r="E217" s="20" t="s">
        <v>169</v>
      </c>
      <c r="F217" s="20">
        <v>34</v>
      </c>
      <c r="H217" s="9"/>
      <c r="K217" s="27">
        <f t="shared" si="42"/>
        <v>2.0893023158471866</v>
      </c>
      <c r="L217" s="27"/>
      <c r="M217" s="27" t="s">
        <v>372</v>
      </c>
      <c r="N217" s="27"/>
      <c r="O217" s="27"/>
      <c r="P217" s="27"/>
      <c r="Q217"/>
      <c r="R217" s="92"/>
    </row>
    <row r="218" spans="1:18" ht="14">
      <c r="A218" s="20"/>
      <c r="B218" s="20"/>
      <c r="C218" t="s">
        <v>186</v>
      </c>
      <c r="D218" s="1" t="s">
        <v>185</v>
      </c>
      <c r="E218" s="20" t="s">
        <v>99</v>
      </c>
      <c r="F218" s="20">
        <v>1.3</v>
      </c>
      <c r="H218" s="9"/>
      <c r="K218" s="27">
        <f t="shared" si="42"/>
        <v>0.15544589429271102</v>
      </c>
      <c r="L218" s="27"/>
      <c r="M218" s="27"/>
      <c r="N218" s="27"/>
      <c r="O218" s="27"/>
      <c r="P218" s="27"/>
      <c r="Q218"/>
      <c r="R218" s="92"/>
    </row>
    <row r="219" spans="1:18" ht="14">
      <c r="A219" s="20"/>
      <c r="C219" t="s">
        <v>320</v>
      </c>
      <c r="D219" s="1" t="s">
        <v>185</v>
      </c>
      <c r="E219" s="20" t="s">
        <v>72</v>
      </c>
      <c r="F219" s="20">
        <v>16</v>
      </c>
      <c r="H219" s="9"/>
      <c r="K219" s="27">
        <f t="shared" si="42"/>
        <v>1.6427066937229571</v>
      </c>
      <c r="L219" s="27"/>
      <c r="M219" s="27"/>
      <c r="N219" s="27"/>
      <c r="O219" s="27"/>
      <c r="P219" s="27"/>
      <c r="Q219"/>
      <c r="R219" s="92"/>
    </row>
    <row r="220" spans="1:18" ht="14">
      <c r="A220" s="20"/>
      <c r="C220" t="s">
        <v>218</v>
      </c>
      <c r="D220" s="1" t="s">
        <v>185</v>
      </c>
      <c r="E220" s="20" t="s">
        <v>80</v>
      </c>
      <c r="F220" s="20">
        <v>1.3</v>
      </c>
      <c r="G220" s="9"/>
      <c r="H220" s="9"/>
      <c r="I220" s="20"/>
      <c r="J220" s="20"/>
      <c r="K220" s="27">
        <f t="shared" si="42"/>
        <v>0.15544589429271102</v>
      </c>
      <c r="L220" s="27"/>
      <c r="M220" s="27"/>
      <c r="N220" s="27"/>
      <c r="O220" s="27"/>
      <c r="P220" s="27"/>
      <c r="Q220"/>
      <c r="R220" s="92"/>
    </row>
    <row r="221" spans="1:18" ht="14">
      <c r="A221" s="20"/>
      <c r="C221" t="s">
        <v>321</v>
      </c>
      <c r="D221" s="1" t="s">
        <v>185</v>
      </c>
      <c r="E221" s="20" t="s">
        <v>163</v>
      </c>
      <c r="F221" s="20">
        <v>150</v>
      </c>
      <c r="H221" s="9"/>
      <c r="K221" s="27">
        <f t="shared" ref="K221:K256" si="43">$J$5*298.15*LN(F221)</f>
        <v>2.9687072126468013</v>
      </c>
      <c r="L221" s="27" t="s">
        <v>372</v>
      </c>
      <c r="M221" s="27"/>
      <c r="N221" s="27"/>
      <c r="O221" s="27"/>
      <c r="P221" s="27"/>
      <c r="Q221"/>
      <c r="R221" s="92"/>
    </row>
    <row r="222" spans="1:18" ht="14">
      <c r="A222" s="20"/>
      <c r="C222" t="s">
        <v>207</v>
      </c>
      <c r="D222" s="1" t="s">
        <v>185</v>
      </c>
      <c r="E222" s="20" t="s">
        <v>68</v>
      </c>
      <c r="F222" s="20">
        <v>150</v>
      </c>
      <c r="H222" s="9"/>
      <c r="K222" s="27">
        <f t="shared" si="43"/>
        <v>2.9687072126468013</v>
      </c>
      <c r="L222" s="27" t="s">
        <v>372</v>
      </c>
      <c r="M222" s="27"/>
      <c r="N222" s="27"/>
      <c r="O222" s="27"/>
      <c r="P222" s="27"/>
      <c r="Q222"/>
      <c r="R222" s="92"/>
    </row>
    <row r="223" spans="1:18" ht="14">
      <c r="A223" s="20"/>
      <c r="C223" t="s">
        <v>322</v>
      </c>
      <c r="D223" s="1" t="s">
        <v>185</v>
      </c>
      <c r="E223" s="20" t="s">
        <v>125</v>
      </c>
      <c r="F223" s="20">
        <v>6.1</v>
      </c>
      <c r="H223" s="9"/>
      <c r="K223" s="27">
        <f t="shared" si="43"/>
        <v>1.0713771013973503</v>
      </c>
      <c r="L223" s="27"/>
      <c r="M223" s="27"/>
      <c r="N223" s="27"/>
      <c r="O223" s="27"/>
      <c r="P223" s="27"/>
      <c r="Q223"/>
      <c r="R223" s="92"/>
    </row>
    <row r="224" spans="1:18" ht="14">
      <c r="A224" s="20"/>
      <c r="C224" t="s">
        <v>323</v>
      </c>
      <c r="D224" s="1" t="s">
        <v>185</v>
      </c>
      <c r="E224" s="20" t="s">
        <v>90</v>
      </c>
      <c r="F224" s="20">
        <v>6.3</v>
      </c>
      <c r="H224" s="9"/>
      <c r="K224" s="27">
        <f t="shared" si="43"/>
        <v>1.0904910557628342</v>
      </c>
      <c r="L224" s="27"/>
      <c r="M224" s="27"/>
      <c r="N224" s="27"/>
      <c r="O224" s="27"/>
      <c r="P224" s="27"/>
      <c r="Q224"/>
      <c r="R224" s="92"/>
    </row>
    <row r="225" spans="1:18" ht="14">
      <c r="A225" s="20"/>
      <c r="C225" t="s">
        <v>324</v>
      </c>
      <c r="D225" s="1" t="s">
        <v>185</v>
      </c>
      <c r="E225" s="20" t="s">
        <v>77</v>
      </c>
      <c r="F225" s="20">
        <v>66</v>
      </c>
      <c r="H225" s="9"/>
      <c r="K225" s="27">
        <f t="shared" si="43"/>
        <v>2.4822916698424522</v>
      </c>
      <c r="L225" s="27"/>
      <c r="M225" s="27"/>
      <c r="N225" s="27"/>
      <c r="O225" s="27"/>
      <c r="P225" s="27"/>
      <c r="Q225"/>
      <c r="R225" s="92"/>
    </row>
    <row r="226" spans="1:18" ht="14">
      <c r="A226" s="20"/>
      <c r="C226" t="s">
        <v>325</v>
      </c>
      <c r="D226" s="1" t="s">
        <v>185</v>
      </c>
      <c r="E226" s="20" t="s">
        <v>168</v>
      </c>
      <c r="F226" s="20">
        <v>150</v>
      </c>
      <c r="H226" s="9"/>
      <c r="K226" s="27">
        <f t="shared" si="43"/>
        <v>2.9687072126468013</v>
      </c>
      <c r="L226" s="27" t="s">
        <v>372</v>
      </c>
      <c r="M226" s="27"/>
      <c r="N226" s="27"/>
      <c r="O226" s="27"/>
      <c r="P226" s="27"/>
      <c r="Q226"/>
      <c r="R226" s="92"/>
    </row>
    <row r="227" spans="1:18" ht="14">
      <c r="A227" s="20"/>
      <c r="C227" t="s">
        <v>326</v>
      </c>
      <c r="D227" s="1" t="s">
        <v>185</v>
      </c>
      <c r="E227" s="20" t="s">
        <v>4</v>
      </c>
      <c r="F227" s="20">
        <v>3.8</v>
      </c>
      <c r="H227" s="9"/>
      <c r="K227" s="27">
        <f t="shared" si="43"/>
        <v>0.79096303424220771</v>
      </c>
      <c r="L227" s="27"/>
      <c r="M227" s="27"/>
      <c r="N227" s="27"/>
      <c r="O227" s="27"/>
      <c r="P227" s="27"/>
      <c r="Q227"/>
      <c r="R227" s="92"/>
    </row>
    <row r="228" spans="1:18" ht="14">
      <c r="A228" s="20"/>
      <c r="C228" t="s">
        <v>327</v>
      </c>
      <c r="D228" s="1" t="s">
        <v>185</v>
      </c>
      <c r="E228" s="20" t="s">
        <v>164</v>
      </c>
      <c r="F228" s="20">
        <v>150</v>
      </c>
      <c r="G228" s="9"/>
      <c r="H228" s="9"/>
      <c r="J228" s="20"/>
      <c r="K228" s="27">
        <f t="shared" si="43"/>
        <v>2.9687072126468013</v>
      </c>
      <c r="L228" s="27" t="s">
        <v>372</v>
      </c>
      <c r="M228" s="27"/>
      <c r="N228" s="27"/>
      <c r="O228" s="27"/>
      <c r="P228" s="27"/>
      <c r="Q228"/>
      <c r="R228" s="92"/>
    </row>
    <row r="229" spans="1:18" ht="14">
      <c r="A229" s="20"/>
      <c r="C229" t="s">
        <v>328</v>
      </c>
      <c r="D229" s="1" t="s">
        <v>185</v>
      </c>
      <c r="E229" s="20" t="s">
        <v>7</v>
      </c>
      <c r="F229" s="20">
        <v>8.6</v>
      </c>
      <c r="H229" s="9"/>
      <c r="K229" s="27">
        <f t="shared" si="43"/>
        <v>1.2748786526618081</v>
      </c>
      <c r="L229" s="27"/>
      <c r="M229" s="27"/>
      <c r="N229" s="27"/>
      <c r="O229" s="27"/>
      <c r="P229" s="27"/>
      <c r="Q229"/>
      <c r="R229" s="92" t="s">
        <v>329</v>
      </c>
    </row>
    <row r="230" spans="1:18" ht="14">
      <c r="A230" s="20"/>
      <c r="C230" t="s">
        <v>292</v>
      </c>
      <c r="D230" s="1" t="s">
        <v>185</v>
      </c>
      <c r="E230" s="20" t="s">
        <v>170</v>
      </c>
      <c r="F230" s="20">
        <v>8.6999999999999993</v>
      </c>
      <c r="H230" s="9"/>
      <c r="K230" s="27">
        <f t="shared" si="43"/>
        <v>1.2817282225929185</v>
      </c>
      <c r="L230" s="27"/>
      <c r="M230" s="27" t="s">
        <v>372</v>
      </c>
      <c r="N230" s="27"/>
      <c r="O230" s="27"/>
      <c r="P230" s="27"/>
      <c r="Q230"/>
      <c r="R230" s="92" t="s">
        <v>248</v>
      </c>
    </row>
    <row r="231" spans="1:18" ht="14">
      <c r="A231" s="20"/>
      <c r="C231" t="s">
        <v>330</v>
      </c>
      <c r="D231" s="1" t="s">
        <v>185</v>
      </c>
      <c r="E231" s="20" t="s">
        <v>110</v>
      </c>
      <c r="F231" s="20">
        <v>4.4000000000000004</v>
      </c>
      <c r="H231" s="9"/>
      <c r="K231" s="27">
        <f t="shared" si="43"/>
        <v>0.87782283658010651</v>
      </c>
      <c r="L231" s="27"/>
      <c r="M231" s="27"/>
      <c r="N231" s="27"/>
      <c r="O231" s="27"/>
      <c r="P231" s="27"/>
      <c r="Q231"/>
      <c r="R231" s="92" t="s">
        <v>269</v>
      </c>
    </row>
    <row r="232" spans="1:18" ht="14">
      <c r="A232" s="20"/>
      <c r="C232" t="s">
        <v>331</v>
      </c>
      <c r="D232" s="1" t="s">
        <v>185</v>
      </c>
      <c r="E232" s="20" t="s">
        <v>126</v>
      </c>
      <c r="F232" s="20">
        <v>1.1000000000000001</v>
      </c>
      <c r="H232" s="9"/>
      <c r="K232" s="27">
        <f t="shared" si="43"/>
        <v>5.6469489718627967E-2</v>
      </c>
      <c r="L232" s="27"/>
      <c r="M232" s="27"/>
      <c r="N232" s="27"/>
      <c r="O232" s="27"/>
      <c r="P232" s="27"/>
      <c r="Q232"/>
      <c r="R232" s="92" t="s">
        <v>332</v>
      </c>
    </row>
    <row r="233" spans="1:18" ht="14">
      <c r="A233" s="20"/>
      <c r="B233" s="20"/>
      <c r="C233" t="s">
        <v>333</v>
      </c>
      <c r="D233" s="1" t="s">
        <v>185</v>
      </c>
      <c r="E233" s="20" t="s">
        <v>98</v>
      </c>
      <c r="F233" s="9">
        <v>1.7</v>
      </c>
      <c r="H233" s="9"/>
      <c r="K233" s="27">
        <f t="shared" si="43"/>
        <v>0.31438726303199216</v>
      </c>
      <c r="L233" s="27"/>
      <c r="M233" s="27"/>
      <c r="N233" s="27"/>
      <c r="O233" s="27"/>
      <c r="P233" s="27"/>
      <c r="Q233"/>
      <c r="R233" s="92" t="s">
        <v>334</v>
      </c>
    </row>
    <row r="234" spans="1:18" ht="14">
      <c r="A234" s="20"/>
      <c r="C234" s="1" t="s">
        <v>335</v>
      </c>
      <c r="D234" s="1" t="s">
        <v>185</v>
      </c>
      <c r="E234" s="20" t="s">
        <v>44</v>
      </c>
      <c r="F234" s="20">
        <v>1.5</v>
      </c>
      <c r="H234" s="9"/>
      <c r="K234" s="27">
        <f t="shared" si="43"/>
        <v>0.24023045387789085</v>
      </c>
      <c r="L234" s="27"/>
      <c r="M234" s="27"/>
      <c r="N234" s="27"/>
      <c r="O234" s="27"/>
      <c r="P234" s="27"/>
      <c r="Q234"/>
      <c r="R234" s="98" t="s">
        <v>336</v>
      </c>
    </row>
    <row r="235" spans="1:18" ht="14">
      <c r="A235" s="20"/>
      <c r="C235" s="1" t="s">
        <v>293</v>
      </c>
      <c r="D235" s="1" t="s">
        <v>185</v>
      </c>
      <c r="E235" s="20" t="s">
        <v>167</v>
      </c>
      <c r="F235" s="9">
        <v>2.6</v>
      </c>
      <c r="H235" s="9"/>
      <c r="K235" s="27">
        <f t="shared" si="43"/>
        <v>0.56612256772345027</v>
      </c>
      <c r="L235" s="27"/>
      <c r="M235" s="27" t="s">
        <v>372</v>
      </c>
      <c r="N235" s="27"/>
      <c r="O235" s="27"/>
      <c r="P235" s="27"/>
      <c r="Q235"/>
      <c r="R235" s="98" t="s">
        <v>190</v>
      </c>
    </row>
    <row r="236" spans="1:18" ht="14">
      <c r="A236" s="20"/>
      <c r="C236" t="s">
        <v>337</v>
      </c>
      <c r="D236" s="1" t="s">
        <v>185</v>
      </c>
      <c r="E236" s="20" t="s">
        <v>92</v>
      </c>
      <c r="F236" s="9">
        <v>2</v>
      </c>
      <c r="H236" s="9"/>
      <c r="K236" s="27">
        <f t="shared" si="43"/>
        <v>0.41067667343073927</v>
      </c>
      <c r="L236" s="27"/>
      <c r="M236" s="27"/>
      <c r="N236" s="27"/>
      <c r="O236" s="27"/>
      <c r="P236" s="27"/>
      <c r="Q236"/>
      <c r="R236" s="92" t="s">
        <v>191</v>
      </c>
    </row>
    <row r="237" spans="1:18" ht="14">
      <c r="A237" s="20"/>
      <c r="C237" t="s">
        <v>338</v>
      </c>
      <c r="D237" s="1" t="s">
        <v>194</v>
      </c>
      <c r="E237" s="20" t="s">
        <v>105</v>
      </c>
      <c r="F237" s="9">
        <v>1.2</v>
      </c>
      <c r="H237" s="9"/>
      <c r="K237" s="27">
        <f t="shared" si="43"/>
        <v>0.10802209478565347</v>
      </c>
      <c r="L237" s="27"/>
      <c r="M237" s="27"/>
      <c r="N237" s="27"/>
      <c r="O237" s="27"/>
      <c r="P237" s="27"/>
      <c r="Q237"/>
      <c r="R237" s="92" t="s">
        <v>339</v>
      </c>
    </row>
    <row r="238" spans="1:18" ht="14">
      <c r="A238" s="20"/>
      <c r="C238" t="s">
        <v>340</v>
      </c>
      <c r="D238" s="1" t="s">
        <v>194</v>
      </c>
      <c r="E238" s="20" t="s">
        <v>74</v>
      </c>
      <c r="F238" s="9">
        <v>1.4</v>
      </c>
      <c r="H238" s="9"/>
      <c r="K238" s="27">
        <f t="shared" si="43"/>
        <v>0.19935347457631328</v>
      </c>
      <c r="L238" s="27"/>
      <c r="M238" s="27"/>
      <c r="N238" s="27"/>
      <c r="O238" s="27"/>
      <c r="P238" s="27"/>
      <c r="Q238"/>
      <c r="R238" s="92" t="s">
        <v>338</v>
      </c>
    </row>
    <row r="239" spans="1:18" ht="14">
      <c r="A239" s="20"/>
      <c r="C239" t="s">
        <v>341</v>
      </c>
      <c r="D239" s="1" t="s">
        <v>185</v>
      </c>
      <c r="E239" s="20" t="s">
        <v>97</v>
      </c>
      <c r="F239" s="9">
        <v>1.4</v>
      </c>
      <c r="H239" s="9"/>
      <c r="K239" s="27">
        <f t="shared" si="43"/>
        <v>0.19935347457631328</v>
      </c>
      <c r="L239" s="27"/>
      <c r="M239" s="27"/>
      <c r="N239" s="27"/>
      <c r="O239" s="27"/>
      <c r="P239" s="27"/>
      <c r="Q239"/>
      <c r="R239" s="92" t="s">
        <v>342</v>
      </c>
    </row>
    <row r="240" spans="1:18" ht="14">
      <c r="A240" s="20"/>
      <c r="C240" t="s">
        <v>343</v>
      </c>
      <c r="D240" s="1" t="s">
        <v>185</v>
      </c>
      <c r="E240" s="20" t="s">
        <v>103</v>
      </c>
      <c r="F240" s="9">
        <v>0.97</v>
      </c>
      <c r="H240" s="9"/>
      <c r="K240" s="27">
        <f t="shared" si="43"/>
        <v>-1.8046507806685062E-2</v>
      </c>
      <c r="L240" s="27"/>
      <c r="M240" s="27"/>
      <c r="N240" s="27"/>
      <c r="O240" s="27"/>
      <c r="P240" s="27"/>
      <c r="Q240"/>
      <c r="R240" s="92" t="s">
        <v>344</v>
      </c>
    </row>
    <row r="241" spans="1:18" ht="14">
      <c r="A241" s="20"/>
      <c r="C241" s="3" t="s">
        <v>193</v>
      </c>
      <c r="D241" s="1" t="s">
        <v>185</v>
      </c>
      <c r="E241" s="20" t="s">
        <v>82</v>
      </c>
      <c r="F241" s="9">
        <v>1.2</v>
      </c>
      <c r="H241" s="9"/>
      <c r="K241" s="27">
        <f t="shared" si="43"/>
        <v>0.10802209478565347</v>
      </c>
      <c r="L241" s="27"/>
      <c r="M241" s="27"/>
      <c r="N241" s="27"/>
      <c r="O241" s="27"/>
      <c r="P241" s="27"/>
      <c r="Q241"/>
      <c r="R241" s="92" t="s">
        <v>343</v>
      </c>
    </row>
    <row r="242" spans="1:18" ht="14">
      <c r="A242" s="20"/>
      <c r="C242" t="s">
        <v>345</v>
      </c>
      <c r="D242" s="1" t="s">
        <v>185</v>
      </c>
      <c r="E242" s="20" t="s">
        <v>63</v>
      </c>
      <c r="F242" s="9">
        <v>1.2</v>
      </c>
      <c r="H242" s="9"/>
      <c r="K242" s="27">
        <f t="shared" si="43"/>
        <v>0.10802209478565347</v>
      </c>
      <c r="L242" s="27"/>
      <c r="M242" s="27"/>
      <c r="N242" s="27"/>
      <c r="O242" s="27"/>
      <c r="P242" s="27"/>
      <c r="Q242"/>
      <c r="R242" s="92" t="s">
        <v>346</v>
      </c>
    </row>
    <row r="243" spans="1:18" ht="14">
      <c r="A243" s="20"/>
      <c r="B243" s="20"/>
      <c r="C243" t="s">
        <v>287</v>
      </c>
      <c r="D243" s="1" t="s">
        <v>185</v>
      </c>
      <c r="E243" s="20" t="s">
        <v>144</v>
      </c>
      <c r="F243" s="20">
        <v>150</v>
      </c>
      <c r="H243" s="9"/>
      <c r="K243" s="27">
        <f t="shared" si="43"/>
        <v>2.9687072126468013</v>
      </c>
      <c r="L243" s="27" t="s">
        <v>372</v>
      </c>
      <c r="M243" s="27" t="s">
        <v>372</v>
      </c>
      <c r="N243" s="27"/>
      <c r="O243" s="27"/>
      <c r="P243" s="27"/>
      <c r="Q243"/>
      <c r="R243" s="92" t="s">
        <v>294</v>
      </c>
    </row>
    <row r="244" spans="1:18" ht="14">
      <c r="A244" s="20"/>
      <c r="B244" s="20"/>
      <c r="C244" s="1" t="s">
        <v>347</v>
      </c>
      <c r="D244" s="1" t="s">
        <v>185</v>
      </c>
      <c r="E244" s="20" t="s">
        <v>113</v>
      </c>
      <c r="F244" s="20">
        <v>38</v>
      </c>
      <c r="H244" s="9"/>
      <c r="K244" s="27">
        <f t="shared" si="43"/>
        <v>2.1552014136266631</v>
      </c>
      <c r="L244" s="27"/>
      <c r="M244" s="27"/>
      <c r="N244" s="27"/>
      <c r="O244" s="27"/>
      <c r="P244" s="27"/>
      <c r="Q244"/>
      <c r="R244" s="98" t="s">
        <v>348</v>
      </c>
    </row>
    <row r="245" spans="1:18" ht="14">
      <c r="A245" s="20"/>
      <c r="B245" s="20"/>
      <c r="C245" s="1" t="s">
        <v>349</v>
      </c>
      <c r="D245" s="1" t="s">
        <v>185</v>
      </c>
      <c r="E245" s="20" t="s">
        <v>136</v>
      </c>
      <c r="F245" s="20">
        <v>4.0999999999999996</v>
      </c>
      <c r="H245" s="9"/>
      <c r="K245" s="27">
        <f t="shared" si="43"/>
        <v>0.8359832556042881</v>
      </c>
      <c r="L245" s="27"/>
      <c r="M245" s="27"/>
      <c r="N245" s="27"/>
      <c r="O245" s="27"/>
      <c r="P245" s="27"/>
      <c r="Q245"/>
      <c r="R245" s="98" t="s">
        <v>350</v>
      </c>
    </row>
    <row r="246" spans="1:18" ht="14">
      <c r="A246" s="20"/>
      <c r="B246" s="20"/>
      <c r="C246" s="1" t="s">
        <v>351</v>
      </c>
      <c r="D246" s="1" t="s">
        <v>185</v>
      </c>
      <c r="E246" s="20" t="s">
        <v>157</v>
      </c>
      <c r="F246" s="20">
        <v>3.8</v>
      </c>
      <c r="H246" s="9"/>
      <c r="K246" s="27">
        <f t="shared" si="43"/>
        <v>0.79096303424220771</v>
      </c>
      <c r="L246" s="27"/>
      <c r="M246" s="27"/>
      <c r="N246" s="27"/>
      <c r="O246" s="27"/>
      <c r="P246" s="27"/>
      <c r="Q246"/>
      <c r="R246" s="98" t="s">
        <v>352</v>
      </c>
    </row>
    <row r="247" spans="1:18" ht="14">
      <c r="A247" s="20"/>
      <c r="B247" s="20"/>
      <c r="C247" s="1" t="s">
        <v>353</v>
      </c>
      <c r="D247" s="1" t="s">
        <v>185</v>
      </c>
      <c r="E247" s="20" t="s">
        <v>117</v>
      </c>
      <c r="F247" s="20">
        <v>4.5999999999999996</v>
      </c>
      <c r="H247" s="9"/>
      <c r="K247" s="27">
        <f t="shared" si="43"/>
        <v>0.90415967021762611</v>
      </c>
      <c r="L247" s="27"/>
      <c r="M247" s="27"/>
      <c r="N247" s="27"/>
      <c r="O247" s="27"/>
      <c r="P247" s="27"/>
      <c r="Q247"/>
      <c r="R247" s="98" t="s">
        <v>287</v>
      </c>
    </row>
    <row r="248" spans="1:18" ht="14">
      <c r="A248" s="20"/>
      <c r="B248" s="20"/>
      <c r="C248" s="1" t="s">
        <v>354</v>
      </c>
      <c r="D248" s="1" t="s">
        <v>185</v>
      </c>
      <c r="E248" s="20" t="s">
        <v>35</v>
      </c>
      <c r="F248" s="20">
        <v>1.8</v>
      </c>
      <c r="H248" s="9"/>
      <c r="K248" s="27">
        <f t="shared" si="43"/>
        <v>0.34825254866354438</v>
      </c>
      <c r="L248" s="27"/>
      <c r="M248" s="27"/>
      <c r="N248" s="27"/>
      <c r="O248" s="27"/>
      <c r="P248" s="27"/>
      <c r="Q248"/>
      <c r="R248" s="98" t="s">
        <v>289</v>
      </c>
    </row>
    <row r="249" spans="1:18" ht="14">
      <c r="A249" s="20"/>
      <c r="B249" s="20"/>
      <c r="C249" s="1" t="s">
        <v>355</v>
      </c>
      <c r="D249" s="1" t="s">
        <v>185</v>
      </c>
      <c r="E249" s="20" t="s">
        <v>70</v>
      </c>
      <c r="F249" s="20">
        <v>0.7</v>
      </c>
      <c r="G249" s="20"/>
      <c r="H249" s="20"/>
      <c r="J249" s="26"/>
      <c r="K249" s="27">
        <f t="shared" si="43"/>
        <v>-0.21132319885442602</v>
      </c>
      <c r="L249" s="27"/>
      <c r="M249" s="27"/>
      <c r="N249" s="27"/>
      <c r="O249" s="27"/>
      <c r="P249" s="27"/>
      <c r="Q249"/>
      <c r="R249" s="98" t="s">
        <v>356</v>
      </c>
    </row>
    <row r="250" spans="1:18" ht="14">
      <c r="A250" s="20"/>
      <c r="B250" s="20"/>
      <c r="C250" s="1" t="s">
        <v>357</v>
      </c>
      <c r="D250" s="1" t="s">
        <v>185</v>
      </c>
      <c r="E250" s="20" t="s">
        <v>166</v>
      </c>
      <c r="F250" s="20">
        <v>150</v>
      </c>
      <c r="G250" s="20"/>
      <c r="H250" s="20"/>
      <c r="J250" s="26"/>
      <c r="K250" s="27">
        <f t="shared" si="43"/>
        <v>2.9687072126468013</v>
      </c>
      <c r="L250" s="27" t="s">
        <v>372</v>
      </c>
      <c r="M250" s="27"/>
      <c r="N250" s="27"/>
      <c r="O250" s="27"/>
      <c r="P250" s="27"/>
      <c r="Q250"/>
      <c r="R250" s="98" t="s">
        <v>358</v>
      </c>
    </row>
    <row r="251" spans="1:18" ht="14">
      <c r="A251" s="20"/>
      <c r="B251" s="20"/>
      <c r="C251" s="1" t="s">
        <v>296</v>
      </c>
      <c r="D251" s="1" t="s">
        <v>185</v>
      </c>
      <c r="E251" s="20" t="s">
        <v>165</v>
      </c>
      <c r="F251" s="20">
        <v>2.4</v>
      </c>
      <c r="G251" s="20"/>
      <c r="H251" s="20"/>
      <c r="J251" s="26"/>
      <c r="K251" s="27">
        <f t="shared" si="43"/>
        <v>0.51869876821639271</v>
      </c>
      <c r="L251" s="27"/>
      <c r="M251" s="27" t="s">
        <v>372</v>
      </c>
      <c r="N251" s="27"/>
      <c r="O251" s="27"/>
      <c r="P251" s="27"/>
      <c r="Q251"/>
      <c r="R251" s="98" t="s">
        <v>297</v>
      </c>
    </row>
    <row r="252" spans="1:18" ht="14">
      <c r="A252" s="20"/>
      <c r="B252" s="20"/>
      <c r="C252" s="1" t="s">
        <v>359</v>
      </c>
      <c r="D252" s="1" t="s">
        <v>185</v>
      </c>
      <c r="E252" s="20" t="s">
        <v>159</v>
      </c>
      <c r="F252" s="20">
        <v>150</v>
      </c>
      <c r="G252" s="20"/>
      <c r="H252" s="20"/>
      <c r="J252" s="26"/>
      <c r="K252" s="27">
        <f t="shared" si="43"/>
        <v>2.9687072126468013</v>
      </c>
      <c r="L252" s="27" t="s">
        <v>372</v>
      </c>
      <c r="M252" s="27"/>
      <c r="N252" s="27"/>
      <c r="O252" s="27"/>
      <c r="P252" s="27"/>
      <c r="Q252"/>
      <c r="R252" s="98" t="s">
        <v>360</v>
      </c>
    </row>
    <row r="253" spans="1:18" ht="14">
      <c r="A253" s="20"/>
      <c r="B253" s="20"/>
      <c r="C253" s="1" t="s">
        <v>361</v>
      </c>
      <c r="D253" s="1" t="s">
        <v>185</v>
      </c>
      <c r="E253" s="20" t="s">
        <v>95</v>
      </c>
      <c r="F253" s="20">
        <v>19</v>
      </c>
      <c r="G253" s="20"/>
      <c r="H253" s="20"/>
      <c r="J253" s="26"/>
      <c r="K253" s="27">
        <f t="shared" si="43"/>
        <v>1.7445247401959236</v>
      </c>
      <c r="L253" s="27"/>
      <c r="M253" s="27"/>
      <c r="N253" s="27"/>
      <c r="O253" s="27"/>
      <c r="P253" s="27"/>
      <c r="Q253"/>
      <c r="R253" s="98" t="s">
        <v>362</v>
      </c>
    </row>
    <row r="254" spans="1:18" ht="14">
      <c r="A254" s="20"/>
      <c r="B254" s="20"/>
      <c r="C254" s="1" t="s">
        <v>363</v>
      </c>
      <c r="D254" s="1" t="s">
        <v>185</v>
      </c>
      <c r="E254" s="20" t="s">
        <v>58</v>
      </c>
      <c r="F254" s="20">
        <v>25</v>
      </c>
      <c r="G254" s="20"/>
      <c r="H254" s="20"/>
      <c r="J254" s="26"/>
      <c r="K254" s="27">
        <f t="shared" si="43"/>
        <v>1.9071234119074316</v>
      </c>
      <c r="L254" s="27"/>
      <c r="M254" s="27"/>
      <c r="N254" s="27"/>
      <c r="O254" s="27"/>
      <c r="P254" s="27"/>
      <c r="Q254"/>
      <c r="R254" s="98" t="s">
        <v>364</v>
      </c>
    </row>
    <row r="255" spans="1:18" ht="14">
      <c r="A255" s="20"/>
      <c r="B255" s="20"/>
      <c r="C255" s="1" t="s">
        <v>365</v>
      </c>
      <c r="D255" s="1" t="s">
        <v>185</v>
      </c>
      <c r="E255" s="20" t="s">
        <v>108</v>
      </c>
      <c r="F255" s="20">
        <v>1.9</v>
      </c>
      <c r="G255" s="20"/>
      <c r="H255" s="20"/>
      <c r="J255" s="26"/>
      <c r="K255" s="27">
        <f t="shared" si="43"/>
        <v>0.38028636081146844</v>
      </c>
      <c r="L255" s="27"/>
      <c r="M255" s="27"/>
      <c r="N255" s="27"/>
      <c r="O255" s="27"/>
      <c r="P255" s="27"/>
      <c r="Q255"/>
      <c r="R255" s="98" t="s">
        <v>250</v>
      </c>
    </row>
    <row r="256" spans="1:18" ht="15" thickBot="1">
      <c r="A256" s="16"/>
      <c r="B256" s="16"/>
      <c r="C256" s="86" t="s">
        <v>366</v>
      </c>
      <c r="D256" s="86" t="s">
        <v>185</v>
      </c>
      <c r="E256" s="16" t="s">
        <v>79</v>
      </c>
      <c r="F256" s="16">
        <v>1.3</v>
      </c>
      <c r="G256" s="16"/>
      <c r="H256" s="16"/>
      <c r="I256" s="15"/>
      <c r="J256" s="17"/>
      <c r="K256" s="87">
        <f t="shared" si="43"/>
        <v>0.15544589429271102</v>
      </c>
      <c r="L256" s="87"/>
      <c r="M256" s="87"/>
      <c r="N256" s="87"/>
      <c r="O256" s="87"/>
      <c r="P256" s="87"/>
      <c r="Q256" s="54"/>
      <c r="R256" s="99" t="s">
        <v>367</v>
      </c>
    </row>
    <row r="257" spans="1:19">
      <c r="A257" s="20"/>
      <c r="B257" s="20"/>
      <c r="D257" s="1"/>
      <c r="E257" s="1"/>
      <c r="F257" s="20"/>
      <c r="G257" s="20"/>
      <c r="H257" s="20"/>
      <c r="I257" s="20"/>
      <c r="K257" s="26"/>
      <c r="L257" s="26"/>
      <c r="M257" s="26"/>
      <c r="N257" s="26"/>
      <c r="O257" s="26"/>
      <c r="P257" s="26"/>
      <c r="Q257" s="26"/>
      <c r="R257" s="9"/>
      <c r="S257" s="9"/>
    </row>
    <row r="258" spans="1:19">
      <c r="A258" s="20"/>
      <c r="B258" s="20"/>
      <c r="D258" s="1"/>
      <c r="E258" s="1"/>
      <c r="G258" s="20"/>
      <c r="H258" s="20"/>
      <c r="I258" s="20"/>
      <c r="K258" s="26"/>
      <c r="L258" s="26"/>
      <c r="M258" s="26"/>
      <c r="N258" s="26"/>
      <c r="O258" s="26"/>
      <c r="P258" s="26"/>
      <c r="Q258" s="26"/>
      <c r="R258" s="9"/>
      <c r="S258" s="9"/>
    </row>
    <row r="259" spans="1:19">
      <c r="A259" s="20"/>
      <c r="B259" s="20"/>
      <c r="D259" s="1"/>
      <c r="E259" s="1"/>
      <c r="G259" s="20"/>
      <c r="H259" s="20"/>
      <c r="I259" s="20"/>
      <c r="K259" s="26"/>
      <c r="L259" s="26"/>
      <c r="M259" s="26"/>
      <c r="N259" s="26"/>
      <c r="O259" s="26"/>
      <c r="P259" s="26"/>
      <c r="Q259" s="26"/>
      <c r="R259" s="9"/>
      <c r="S259" s="9"/>
    </row>
    <row r="260" spans="1:19">
      <c r="A260" s="20"/>
      <c r="B260" s="20"/>
      <c r="F260" s="20"/>
      <c r="G260" s="20"/>
      <c r="H260" s="20"/>
      <c r="I260" s="20"/>
      <c r="K260" s="26"/>
      <c r="L260" s="26"/>
      <c r="M260" s="26"/>
      <c r="N260" s="26"/>
      <c r="O260" s="26"/>
      <c r="P260" s="26"/>
      <c r="Q260" s="26"/>
      <c r="R260" s="9"/>
      <c r="S26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2"/>
  <sheetViews>
    <sheetView workbookViewId="0"/>
  </sheetViews>
  <sheetFormatPr baseColWidth="10" defaultRowHeight="12" x14ac:dyDescent="0"/>
  <cols>
    <col min="1" max="1" width="22" customWidth="1"/>
    <col min="2" max="2" width="12" customWidth="1"/>
    <col min="3" max="3" width="14" customWidth="1"/>
    <col min="14" max="15" width="7.1640625" customWidth="1"/>
  </cols>
  <sheetData>
    <row r="1" spans="1:20">
      <c r="A1" s="79" t="s">
        <v>429</v>
      </c>
      <c r="B1" s="78" t="s">
        <v>411</v>
      </c>
      <c r="C1" s="83" t="s">
        <v>172</v>
      </c>
      <c r="D1" s="77" t="s">
        <v>451</v>
      </c>
      <c r="E1" s="102" t="s">
        <v>430</v>
      </c>
      <c r="F1" s="102" t="s">
        <v>439</v>
      </c>
      <c r="G1" s="102" t="s">
        <v>440</v>
      </c>
      <c r="H1" s="102" t="s">
        <v>441</v>
      </c>
      <c r="I1" s="102" t="s">
        <v>442</v>
      </c>
      <c r="J1" s="102" t="s">
        <v>443</v>
      </c>
      <c r="K1" s="102" t="s">
        <v>444</v>
      </c>
      <c r="L1" s="102" t="s">
        <v>445</v>
      </c>
      <c r="M1" s="102" t="s">
        <v>446</v>
      </c>
      <c r="N1" s="103" t="s">
        <v>447</v>
      </c>
      <c r="O1" s="100" t="s">
        <v>448</v>
      </c>
    </row>
    <row r="2" spans="1:20">
      <c r="C2" s="84" t="s">
        <v>376</v>
      </c>
      <c r="D2" s="42" t="s">
        <v>427</v>
      </c>
      <c r="E2" s="104" t="s">
        <v>431</v>
      </c>
      <c r="F2" s="105" t="s">
        <v>432</v>
      </c>
      <c r="G2" s="45" t="s">
        <v>433</v>
      </c>
      <c r="H2" s="46" t="s">
        <v>434</v>
      </c>
      <c r="I2" s="46" t="s">
        <v>435</v>
      </c>
      <c r="J2" s="46" t="s">
        <v>171</v>
      </c>
      <c r="K2" s="45" t="s">
        <v>436</v>
      </c>
      <c r="L2" s="46" t="s">
        <v>437</v>
      </c>
      <c r="M2" s="46" t="s">
        <v>438</v>
      </c>
      <c r="N2" s="6"/>
      <c r="O2" s="92"/>
    </row>
    <row r="3" spans="1:20" ht="13" thickBot="1">
      <c r="A3" s="54"/>
      <c r="B3" s="80"/>
      <c r="C3" s="48"/>
      <c r="D3" s="16" t="s">
        <v>369</v>
      </c>
      <c r="E3" s="76"/>
      <c r="F3" s="54"/>
      <c r="G3" s="75"/>
      <c r="H3" s="76"/>
      <c r="I3" s="76"/>
      <c r="J3" s="76"/>
      <c r="K3" s="76"/>
      <c r="L3" s="76"/>
      <c r="M3" s="76"/>
      <c r="N3" s="54"/>
      <c r="O3" s="110"/>
    </row>
    <row r="4" spans="1:20" ht="14">
      <c r="A4" s="21" t="s">
        <v>421</v>
      </c>
      <c r="B4" s="4" t="s">
        <v>34</v>
      </c>
      <c r="C4" s="4" t="s">
        <v>105</v>
      </c>
      <c r="D4" s="4">
        <v>0.11</v>
      </c>
      <c r="E4" s="40">
        <v>-0.01</v>
      </c>
      <c r="F4" s="7">
        <v>0.21</v>
      </c>
      <c r="G4" s="40">
        <v>-0.18</v>
      </c>
      <c r="H4" s="40">
        <v>0.02</v>
      </c>
      <c r="I4" s="40">
        <v>0</v>
      </c>
      <c r="J4" s="40">
        <v>0.47</v>
      </c>
      <c r="K4" s="40">
        <v>-0.03</v>
      </c>
      <c r="L4" s="40">
        <v>0.98</v>
      </c>
      <c r="M4" s="40">
        <v>0.4</v>
      </c>
      <c r="N4" s="101">
        <v>0</v>
      </c>
      <c r="O4" s="111">
        <v>0</v>
      </c>
      <c r="P4" s="3"/>
      <c r="Q4" s="3"/>
      <c r="R4" s="3"/>
      <c r="S4" s="3"/>
      <c r="T4" s="3"/>
    </row>
    <row r="5" spans="1:20">
      <c r="B5" s="4" t="s">
        <v>34</v>
      </c>
      <c r="C5" s="4" t="s">
        <v>74</v>
      </c>
      <c r="D5" s="4">
        <v>0.2</v>
      </c>
      <c r="E5" s="40">
        <v>-0.02</v>
      </c>
      <c r="F5" s="7">
        <v>0.39</v>
      </c>
      <c r="G5" s="40">
        <v>0.55000000000000004</v>
      </c>
      <c r="H5" s="40">
        <v>-0.14000000000000001</v>
      </c>
      <c r="I5" s="40">
        <v>0</v>
      </c>
      <c r="J5" s="40">
        <v>3.29</v>
      </c>
      <c r="K5" s="40">
        <v>-1.5100000000000001E-3</v>
      </c>
      <c r="L5" s="40">
        <v>0.32</v>
      </c>
      <c r="M5" s="40">
        <v>0</v>
      </c>
      <c r="N5" s="101">
        <v>0</v>
      </c>
      <c r="O5" s="111">
        <v>0</v>
      </c>
      <c r="P5" s="3"/>
      <c r="Q5" s="3"/>
      <c r="R5" s="3"/>
      <c r="S5" s="3"/>
      <c r="T5" s="3"/>
    </row>
    <row r="6" spans="1:20">
      <c r="B6" s="4" t="s">
        <v>34</v>
      </c>
      <c r="C6" s="4" t="s">
        <v>63</v>
      </c>
      <c r="D6" s="4">
        <v>0.11</v>
      </c>
      <c r="E6" s="40">
        <v>0</v>
      </c>
      <c r="F6" s="7">
        <v>0.23</v>
      </c>
      <c r="G6" s="40">
        <v>-0.35</v>
      </c>
      <c r="H6" s="40">
        <v>-0.11</v>
      </c>
      <c r="I6" s="40">
        <v>0</v>
      </c>
      <c r="J6" s="40">
        <v>2.68</v>
      </c>
      <c r="K6" s="40">
        <v>0.12</v>
      </c>
      <c r="L6" s="40">
        <v>0.12</v>
      </c>
      <c r="M6" s="40">
        <v>0</v>
      </c>
      <c r="N6" s="101">
        <v>-1</v>
      </c>
      <c r="O6" s="111">
        <v>1</v>
      </c>
      <c r="P6" s="3"/>
      <c r="Q6" s="3"/>
      <c r="R6" s="3"/>
      <c r="S6" s="3"/>
      <c r="T6" s="3"/>
    </row>
    <row r="7" spans="1:20">
      <c r="B7" s="40" t="s">
        <v>34</v>
      </c>
      <c r="C7" s="40" t="s">
        <v>163</v>
      </c>
      <c r="D7" s="4">
        <v>2.9687072126468013</v>
      </c>
      <c r="E7" s="40">
        <v>0.09</v>
      </c>
      <c r="F7" s="7">
        <v>0.34</v>
      </c>
      <c r="G7" s="40">
        <v>0.9</v>
      </c>
      <c r="H7" s="40">
        <v>0.2</v>
      </c>
      <c r="I7" s="40">
        <v>0.56000000000000005</v>
      </c>
      <c r="J7" s="40">
        <v>3.24</v>
      </c>
      <c r="K7" s="40">
        <v>-0.09</v>
      </c>
      <c r="L7" s="40">
        <v>0.69</v>
      </c>
      <c r="M7" s="40">
        <v>-0.1</v>
      </c>
      <c r="N7" s="101">
        <v>0</v>
      </c>
      <c r="O7" s="111">
        <v>1</v>
      </c>
      <c r="P7" s="3"/>
      <c r="Q7" s="3"/>
      <c r="R7" s="3"/>
      <c r="S7" s="3"/>
      <c r="T7" s="3"/>
    </row>
    <row r="8" spans="1:20">
      <c r="B8" s="4" t="s">
        <v>34</v>
      </c>
      <c r="C8" s="4" t="s">
        <v>77</v>
      </c>
      <c r="D8" s="4">
        <v>2.48</v>
      </c>
      <c r="E8" s="40">
        <v>-0.02</v>
      </c>
      <c r="F8" s="7">
        <v>0.04</v>
      </c>
      <c r="G8" s="40">
        <v>-0.36</v>
      </c>
      <c r="H8" s="40">
        <v>0.12</v>
      </c>
      <c r="I8" s="40">
        <v>0</v>
      </c>
      <c r="J8" s="40">
        <v>-21.62</v>
      </c>
      <c r="K8" s="40">
        <v>0.05</v>
      </c>
      <c r="L8" s="40">
        <v>3.11</v>
      </c>
      <c r="M8" s="40">
        <v>-0.02</v>
      </c>
      <c r="N8" s="101">
        <v>0</v>
      </c>
      <c r="O8" s="111">
        <v>1</v>
      </c>
      <c r="P8" s="3"/>
      <c r="Q8" s="3"/>
      <c r="R8" s="3"/>
      <c r="S8" s="3"/>
      <c r="T8" s="3"/>
    </row>
    <row r="9" spans="1:20">
      <c r="B9" s="40" t="s">
        <v>34</v>
      </c>
      <c r="C9" s="40" t="s">
        <v>164</v>
      </c>
      <c r="D9" s="4">
        <v>2.9687072126468013</v>
      </c>
      <c r="E9" s="40">
        <v>0.3</v>
      </c>
      <c r="F9" s="7">
        <v>0.46</v>
      </c>
      <c r="G9" s="40">
        <v>0.37</v>
      </c>
      <c r="H9" s="40">
        <v>0.31</v>
      </c>
      <c r="I9" s="40">
        <v>0.66</v>
      </c>
      <c r="J9" s="40">
        <v>20.29</v>
      </c>
      <c r="K9" s="40">
        <v>-0.18</v>
      </c>
      <c r="L9" s="40">
        <v>0.28999999999999998</v>
      </c>
      <c r="M9" s="40">
        <v>-0.28999999999999998</v>
      </c>
      <c r="N9" s="101">
        <v>0</v>
      </c>
      <c r="O9" s="111">
        <v>1</v>
      </c>
      <c r="P9" s="3"/>
      <c r="Q9" s="3"/>
      <c r="R9" s="3"/>
      <c r="S9" s="3"/>
      <c r="T9" s="3"/>
    </row>
    <row r="10" spans="1:20">
      <c r="B10" s="4" t="s">
        <v>34</v>
      </c>
      <c r="C10" s="4" t="s">
        <v>108</v>
      </c>
      <c r="D10" s="4">
        <v>0.38</v>
      </c>
      <c r="E10" s="40">
        <v>0.18</v>
      </c>
      <c r="F10" s="7">
        <v>0.39</v>
      </c>
      <c r="G10" s="40">
        <v>0.05</v>
      </c>
      <c r="H10" s="40">
        <v>0.55000000000000004</v>
      </c>
      <c r="I10" s="40">
        <v>0</v>
      </c>
      <c r="J10" s="40">
        <v>0.56000000000000005</v>
      </c>
      <c r="K10" s="40">
        <v>-3.91</v>
      </c>
      <c r="L10" s="40">
        <v>-0.87</v>
      </c>
      <c r="M10" s="40">
        <v>-0.01</v>
      </c>
      <c r="N10" s="101">
        <v>1</v>
      </c>
      <c r="O10" s="111">
        <v>1</v>
      </c>
      <c r="P10" s="3"/>
      <c r="Q10" s="3"/>
      <c r="R10" s="3"/>
      <c r="S10" s="3"/>
      <c r="T10" s="3"/>
    </row>
    <row r="11" spans="1:20">
      <c r="B11" s="4" t="s">
        <v>34</v>
      </c>
      <c r="C11" s="4" t="s">
        <v>97</v>
      </c>
      <c r="D11" s="4">
        <v>0.2</v>
      </c>
      <c r="E11" s="40">
        <v>0.05</v>
      </c>
      <c r="F11" s="7">
        <v>0.26</v>
      </c>
      <c r="G11" s="40">
        <v>0.65</v>
      </c>
      <c r="H11" s="40">
        <v>0.06</v>
      </c>
      <c r="I11" s="40">
        <v>0</v>
      </c>
      <c r="J11" s="40">
        <v>-3.1</v>
      </c>
      <c r="K11" s="40">
        <v>-0.12</v>
      </c>
      <c r="L11" s="40">
        <v>-0.18</v>
      </c>
      <c r="M11" s="40">
        <v>0</v>
      </c>
      <c r="N11" s="101">
        <v>1</v>
      </c>
      <c r="O11" s="111">
        <v>1</v>
      </c>
      <c r="P11" s="3"/>
      <c r="Q11" s="3"/>
      <c r="R11" s="3"/>
      <c r="S11" s="3"/>
      <c r="T11" s="3"/>
    </row>
    <row r="12" spans="1:20">
      <c r="B12" s="4" t="s">
        <v>34</v>
      </c>
      <c r="C12" s="4" t="s">
        <v>98</v>
      </c>
      <c r="D12" s="4">
        <v>0.31</v>
      </c>
      <c r="E12" s="40">
        <v>-0.12</v>
      </c>
      <c r="F12" s="7">
        <v>-0.08</v>
      </c>
      <c r="G12" s="40">
        <v>1.1200000000000001</v>
      </c>
      <c r="H12" s="40">
        <v>0.13</v>
      </c>
      <c r="I12" s="40">
        <v>0.25</v>
      </c>
      <c r="J12" s="40">
        <v>2.4700000000000002</v>
      </c>
      <c r="K12" s="40">
        <v>-0.06</v>
      </c>
      <c r="L12" s="40">
        <v>0.84</v>
      </c>
      <c r="M12" s="40">
        <v>-0.01</v>
      </c>
      <c r="N12" s="101">
        <v>1</v>
      </c>
      <c r="O12" s="111">
        <v>1</v>
      </c>
      <c r="P12" s="3"/>
      <c r="Q12" s="3"/>
      <c r="R12" s="3"/>
      <c r="S12" s="3"/>
      <c r="T12" s="3"/>
    </row>
    <row r="13" spans="1:20">
      <c r="B13" s="4" t="s">
        <v>34</v>
      </c>
      <c r="C13" s="4" t="s">
        <v>35</v>
      </c>
      <c r="D13" s="4">
        <v>0.35</v>
      </c>
      <c r="E13" s="40">
        <v>-0.03</v>
      </c>
      <c r="F13" s="7">
        <v>-0.02</v>
      </c>
      <c r="G13" s="40">
        <v>-0.01</v>
      </c>
      <c r="H13" s="40">
        <v>-0.52</v>
      </c>
      <c r="I13" s="40">
        <v>3.0000000000000001E-3</v>
      </c>
      <c r="J13" s="40">
        <v>-0.63</v>
      </c>
      <c r="K13" s="40">
        <v>1.72</v>
      </c>
      <c r="L13" s="40">
        <v>2.93</v>
      </c>
      <c r="M13" s="40">
        <v>0.22</v>
      </c>
      <c r="N13" s="101">
        <v>0</v>
      </c>
      <c r="O13" s="111">
        <v>1</v>
      </c>
      <c r="P13" s="3"/>
      <c r="Q13" s="3"/>
      <c r="R13" s="3"/>
      <c r="S13" s="3"/>
      <c r="T13" s="3"/>
    </row>
    <row r="14" spans="1:20">
      <c r="B14" s="4" t="s">
        <v>34</v>
      </c>
      <c r="C14" s="4" t="s">
        <v>3</v>
      </c>
      <c r="D14" s="4">
        <v>0.49</v>
      </c>
      <c r="E14" s="40">
        <v>-0.03</v>
      </c>
      <c r="F14" s="7">
        <v>-0.01</v>
      </c>
      <c r="G14" s="40">
        <v>0.61</v>
      </c>
      <c r="H14" s="40">
        <v>-7.0000000000000007E-2</v>
      </c>
      <c r="I14" s="40">
        <v>0</v>
      </c>
      <c r="J14" s="40">
        <v>-1.74</v>
      </c>
      <c r="K14" s="40">
        <v>0.78</v>
      </c>
      <c r="L14" s="40">
        <v>5.33</v>
      </c>
      <c r="M14" s="40">
        <v>4.8499999999999996</v>
      </c>
      <c r="N14" s="101">
        <v>0</v>
      </c>
      <c r="O14" s="111">
        <v>1</v>
      </c>
      <c r="P14" s="3"/>
      <c r="Q14" s="3"/>
      <c r="R14" s="3"/>
      <c r="S14" s="3"/>
      <c r="T14" s="3"/>
    </row>
    <row r="15" spans="1:20">
      <c r="B15" s="4" t="s">
        <v>34</v>
      </c>
      <c r="C15" s="4" t="s">
        <v>125</v>
      </c>
      <c r="D15" s="4">
        <v>1.07</v>
      </c>
      <c r="E15" s="40">
        <v>-0.02</v>
      </c>
      <c r="F15" s="7">
        <v>-0.06</v>
      </c>
      <c r="G15" s="40">
        <v>0.11</v>
      </c>
      <c r="H15" s="40">
        <v>-9.0100000000000006E-3</v>
      </c>
      <c r="I15" s="40">
        <v>-0.59</v>
      </c>
      <c r="J15" s="40">
        <v>4.45</v>
      </c>
      <c r="K15" s="40">
        <v>53.44</v>
      </c>
      <c r="L15" s="40">
        <v>0.77</v>
      </c>
      <c r="M15" s="40">
        <v>2.23</v>
      </c>
      <c r="N15" s="101">
        <v>0</v>
      </c>
      <c r="O15" s="111">
        <v>1</v>
      </c>
      <c r="P15" s="3"/>
      <c r="Q15" s="3"/>
      <c r="R15" s="3"/>
      <c r="S15" s="3"/>
      <c r="T15" s="3"/>
    </row>
    <row r="16" spans="1:20">
      <c r="B16" s="4" t="s">
        <v>34</v>
      </c>
      <c r="C16" s="4" t="s">
        <v>126</v>
      </c>
      <c r="D16" s="4">
        <v>0.06</v>
      </c>
      <c r="E16" s="40">
        <v>0.01</v>
      </c>
      <c r="F16" s="7">
        <v>0.35</v>
      </c>
      <c r="G16" s="40">
        <v>-0.08</v>
      </c>
      <c r="H16" s="40">
        <v>9.4900000000000002E-3</v>
      </c>
      <c r="I16" s="40">
        <v>0</v>
      </c>
      <c r="J16" s="40">
        <v>-3.08</v>
      </c>
      <c r="K16" s="40">
        <v>-0.18</v>
      </c>
      <c r="L16" s="40">
        <v>2.78</v>
      </c>
      <c r="M16" s="40">
        <v>1.42</v>
      </c>
      <c r="N16" s="101">
        <v>0</v>
      </c>
      <c r="O16" s="111">
        <v>1</v>
      </c>
      <c r="P16" s="3"/>
      <c r="Q16" s="3"/>
      <c r="R16" s="3"/>
      <c r="S16" s="3"/>
      <c r="T16" s="3"/>
    </row>
    <row r="17" spans="2:20">
      <c r="B17" s="4" t="s">
        <v>34</v>
      </c>
      <c r="C17" s="4" t="s">
        <v>136</v>
      </c>
      <c r="D17" s="4">
        <v>0.84</v>
      </c>
      <c r="E17" s="40">
        <v>0.81</v>
      </c>
      <c r="F17" s="7">
        <v>0.63</v>
      </c>
      <c r="G17" s="40">
        <v>0.83</v>
      </c>
      <c r="H17" s="40">
        <v>0.73</v>
      </c>
      <c r="I17" s="40">
        <v>1.53</v>
      </c>
      <c r="J17" s="40">
        <v>1</v>
      </c>
      <c r="K17" s="40">
        <v>-0.43</v>
      </c>
      <c r="L17" s="40">
        <v>0.3</v>
      </c>
      <c r="M17" s="40">
        <v>1.0900000000000001</v>
      </c>
      <c r="N17" s="101">
        <v>0</v>
      </c>
      <c r="O17" s="111">
        <v>1</v>
      </c>
      <c r="P17" s="3"/>
      <c r="Q17" s="3"/>
      <c r="R17" s="3"/>
      <c r="S17" s="3"/>
      <c r="T17" s="3"/>
    </row>
    <row r="18" spans="2:20">
      <c r="B18" s="40" t="s">
        <v>34</v>
      </c>
      <c r="C18" s="40" t="s">
        <v>165</v>
      </c>
      <c r="D18" s="4">
        <v>0.79096303424220693</v>
      </c>
      <c r="E18" s="40">
        <v>2.1099999999999999E-3</v>
      </c>
      <c r="F18" s="7">
        <v>0.23</v>
      </c>
      <c r="G18" s="40">
        <v>-9.9000000000000008E-3</v>
      </c>
      <c r="H18" s="40">
        <v>-0.28999999999999998</v>
      </c>
      <c r="I18" s="40">
        <v>0.05</v>
      </c>
      <c r="J18" s="40">
        <v>-0.15</v>
      </c>
      <c r="K18" s="40">
        <v>-3.57</v>
      </c>
      <c r="L18" s="40">
        <v>1.45</v>
      </c>
      <c r="M18" s="40">
        <v>0.02</v>
      </c>
      <c r="N18" s="101">
        <v>0</v>
      </c>
      <c r="O18" s="111">
        <v>1</v>
      </c>
      <c r="P18" s="3"/>
      <c r="Q18" s="3"/>
      <c r="R18" s="3"/>
      <c r="S18" s="3"/>
      <c r="T18" s="3"/>
    </row>
    <row r="19" spans="2:20">
      <c r="B19" s="4" t="s">
        <v>34</v>
      </c>
      <c r="C19" s="4" t="s">
        <v>4</v>
      </c>
      <c r="D19" s="4">
        <v>0.79</v>
      </c>
      <c r="E19" s="40">
        <v>0</v>
      </c>
      <c r="F19" s="7">
        <v>0.21</v>
      </c>
      <c r="G19" s="40">
        <v>-0.12</v>
      </c>
      <c r="H19" s="40">
        <v>0.05</v>
      </c>
      <c r="I19" s="40">
        <v>0</v>
      </c>
      <c r="J19" s="40">
        <v>-0.74</v>
      </c>
      <c r="K19" s="40">
        <v>-0.16</v>
      </c>
      <c r="L19" s="40">
        <v>3.57</v>
      </c>
      <c r="M19" s="40">
        <v>0.04</v>
      </c>
      <c r="N19" s="101">
        <v>0</v>
      </c>
      <c r="O19" s="111">
        <v>1</v>
      </c>
      <c r="P19" s="3"/>
      <c r="Q19" s="3"/>
      <c r="R19" s="3"/>
      <c r="S19" s="3"/>
      <c r="T19" s="3"/>
    </row>
    <row r="20" spans="2:20">
      <c r="B20" s="4" t="s">
        <v>34</v>
      </c>
      <c r="C20" s="4" t="s">
        <v>82</v>
      </c>
      <c r="D20" s="4">
        <v>0.11</v>
      </c>
      <c r="E20" s="40">
        <v>0.02</v>
      </c>
      <c r="F20" s="7">
        <v>0.23</v>
      </c>
      <c r="G20" s="40">
        <v>0.98</v>
      </c>
      <c r="H20" s="40">
        <v>0.08</v>
      </c>
      <c r="I20" s="40">
        <v>0</v>
      </c>
      <c r="J20" s="40">
        <v>-0.03</v>
      </c>
      <c r="K20" s="40">
        <v>0.08</v>
      </c>
      <c r="L20" s="40">
        <v>0.21</v>
      </c>
      <c r="M20" s="40">
        <v>-0.02</v>
      </c>
      <c r="N20" s="101">
        <v>-1</v>
      </c>
      <c r="O20" s="111">
        <v>1</v>
      </c>
      <c r="P20" s="3"/>
      <c r="Q20" s="3"/>
      <c r="R20" s="3"/>
      <c r="S20" s="3"/>
      <c r="T20" s="3"/>
    </row>
    <row r="21" spans="2:20">
      <c r="B21" s="4" t="s">
        <v>34</v>
      </c>
      <c r="C21" s="4" t="s">
        <v>90</v>
      </c>
      <c r="D21" s="4">
        <v>1.0900000000000001</v>
      </c>
      <c r="E21" s="40">
        <v>0.01</v>
      </c>
      <c r="F21" s="7">
        <v>4.0000000000000001E-3</v>
      </c>
      <c r="G21" s="40">
        <v>0.64</v>
      </c>
      <c r="H21" s="40">
        <v>0.06</v>
      </c>
      <c r="I21" s="40">
        <v>1E-3</v>
      </c>
      <c r="J21" s="40">
        <v>0.17</v>
      </c>
      <c r="K21" s="40">
        <v>-0.51</v>
      </c>
      <c r="L21" s="40">
        <v>3.79</v>
      </c>
      <c r="M21" s="40">
        <v>-0.01</v>
      </c>
      <c r="N21" s="101">
        <v>0</v>
      </c>
      <c r="O21" s="111">
        <v>1</v>
      </c>
      <c r="P21" s="3"/>
      <c r="Q21" s="3"/>
      <c r="R21" s="3"/>
      <c r="S21" s="3"/>
      <c r="T21" s="3"/>
    </row>
    <row r="22" spans="2:20">
      <c r="B22" s="4" t="s">
        <v>34</v>
      </c>
      <c r="C22" s="4" t="s">
        <v>58</v>
      </c>
      <c r="D22" s="4">
        <v>1.91</v>
      </c>
      <c r="E22" s="40">
        <v>-0.02</v>
      </c>
      <c r="F22" s="7">
        <v>0.21</v>
      </c>
      <c r="G22" s="40">
        <v>0.42</v>
      </c>
      <c r="H22" s="40">
        <v>0.34</v>
      </c>
      <c r="I22" s="40">
        <v>0</v>
      </c>
      <c r="J22" s="40">
        <v>27.46</v>
      </c>
      <c r="K22" s="40">
        <v>0.73</v>
      </c>
      <c r="L22" s="40">
        <v>4.8499999999999996</v>
      </c>
      <c r="M22" s="40">
        <v>0.11</v>
      </c>
      <c r="N22" s="101">
        <v>0</v>
      </c>
      <c r="O22" s="111">
        <v>1</v>
      </c>
      <c r="P22" s="3"/>
      <c r="Q22" s="3"/>
      <c r="R22" s="3"/>
      <c r="S22" s="3"/>
      <c r="T22" s="3"/>
    </row>
    <row r="23" spans="2:20">
      <c r="B23" s="4" t="s">
        <v>34</v>
      </c>
      <c r="C23" s="4" t="s">
        <v>72</v>
      </c>
      <c r="D23" s="4">
        <v>1.64</v>
      </c>
      <c r="E23" s="40">
        <v>0.01</v>
      </c>
      <c r="F23" s="7">
        <v>-6.2E-4</v>
      </c>
      <c r="G23" s="40">
        <v>0.05</v>
      </c>
      <c r="H23" s="40">
        <v>8.6800000000000002E-3</v>
      </c>
      <c r="I23" s="40">
        <v>0</v>
      </c>
      <c r="J23" s="40">
        <v>-0.41</v>
      </c>
      <c r="K23" s="40">
        <v>0.09</v>
      </c>
      <c r="L23" s="40">
        <v>3.69</v>
      </c>
      <c r="M23" s="40">
        <v>0.16</v>
      </c>
      <c r="N23" s="101">
        <v>0</v>
      </c>
      <c r="O23" s="111">
        <v>1</v>
      </c>
      <c r="P23" s="3"/>
      <c r="Q23" s="3"/>
      <c r="R23" s="3"/>
      <c r="S23" s="3"/>
      <c r="T23" s="3"/>
    </row>
    <row r="24" spans="2:20">
      <c r="B24" s="4" t="s">
        <v>34</v>
      </c>
      <c r="C24" s="4" t="s">
        <v>103</v>
      </c>
      <c r="D24" s="4">
        <v>-0.02</v>
      </c>
      <c r="E24" s="40">
        <v>0</v>
      </c>
      <c r="F24" s="7">
        <v>0.23</v>
      </c>
      <c r="G24" s="40">
        <v>0.23</v>
      </c>
      <c r="H24" s="40">
        <v>0.02</v>
      </c>
      <c r="I24" s="40">
        <v>0</v>
      </c>
      <c r="J24" s="40">
        <v>-2.5</v>
      </c>
      <c r="K24" s="40">
        <v>-7.0000000000000007E-2</v>
      </c>
      <c r="L24" s="40">
        <v>3.18</v>
      </c>
      <c r="M24" s="40">
        <v>0</v>
      </c>
      <c r="N24" s="101">
        <v>0</v>
      </c>
      <c r="O24" s="111">
        <v>1</v>
      </c>
      <c r="P24" s="3"/>
      <c r="Q24" s="3"/>
      <c r="R24" s="3"/>
      <c r="S24" s="3"/>
      <c r="T24" s="3"/>
    </row>
    <row r="25" spans="2:20">
      <c r="B25" s="4" t="s">
        <v>34</v>
      </c>
      <c r="C25" s="4" t="s">
        <v>113</v>
      </c>
      <c r="D25" s="4">
        <v>2.16</v>
      </c>
      <c r="E25" s="40">
        <v>0.11</v>
      </c>
      <c r="F25" s="7">
        <v>0.1</v>
      </c>
      <c r="G25" s="40">
        <v>0.52</v>
      </c>
      <c r="H25" s="40">
        <v>0.23</v>
      </c>
      <c r="I25" s="40">
        <v>0.14000000000000001</v>
      </c>
      <c r="J25" s="40">
        <v>18.43</v>
      </c>
      <c r="K25" s="40">
        <v>0.48</v>
      </c>
      <c r="L25" s="40">
        <v>2.37</v>
      </c>
      <c r="M25" s="40">
        <v>0.4</v>
      </c>
      <c r="N25" s="101">
        <v>0</v>
      </c>
      <c r="O25" s="111">
        <v>1</v>
      </c>
      <c r="P25" s="3"/>
      <c r="Q25" s="3"/>
      <c r="R25" s="3"/>
      <c r="S25" s="3"/>
      <c r="T25" s="3"/>
    </row>
    <row r="26" spans="2:20">
      <c r="B26" s="4" t="s">
        <v>34</v>
      </c>
      <c r="C26" s="4" t="s">
        <v>44</v>
      </c>
      <c r="D26" s="4">
        <v>0.24</v>
      </c>
      <c r="E26" s="40">
        <v>0.04</v>
      </c>
      <c r="F26" s="7">
        <v>-0.32</v>
      </c>
      <c r="G26" s="40">
        <v>0.96</v>
      </c>
      <c r="H26" s="40">
        <v>0.1</v>
      </c>
      <c r="I26" s="40">
        <v>0</v>
      </c>
      <c r="J26" s="40">
        <v>0.98</v>
      </c>
      <c r="K26" s="40">
        <v>0.08</v>
      </c>
      <c r="L26" s="40">
        <v>0.45</v>
      </c>
      <c r="M26" s="40">
        <v>0</v>
      </c>
      <c r="N26" s="101">
        <v>0</v>
      </c>
      <c r="O26" s="111">
        <v>1</v>
      </c>
      <c r="P26" s="3"/>
      <c r="Q26" s="3"/>
      <c r="R26" s="3"/>
      <c r="S26" s="3"/>
      <c r="T26" s="3"/>
    </row>
    <row r="27" spans="2:20">
      <c r="B27" s="4" t="s">
        <v>34</v>
      </c>
      <c r="C27" s="4" t="s">
        <v>70</v>
      </c>
      <c r="D27" s="4">
        <v>-0.21</v>
      </c>
      <c r="E27" s="40">
        <v>-0.01</v>
      </c>
      <c r="F27" s="7">
        <v>-0.03</v>
      </c>
      <c r="G27" s="40">
        <v>0.47</v>
      </c>
      <c r="H27" s="40">
        <v>-0.17</v>
      </c>
      <c r="I27" s="40">
        <v>0.04</v>
      </c>
      <c r="J27" s="40">
        <v>0.93</v>
      </c>
      <c r="K27" s="40">
        <v>-2.2000000000000002</v>
      </c>
      <c r="L27" s="40">
        <v>-7.0000000000000007E-2</v>
      </c>
      <c r="M27" s="40">
        <v>0</v>
      </c>
      <c r="N27" s="101">
        <v>0</v>
      </c>
      <c r="O27" s="111">
        <v>1</v>
      </c>
      <c r="P27" s="3"/>
      <c r="Q27" s="3"/>
      <c r="R27" s="3"/>
      <c r="S27" s="3"/>
      <c r="T27" s="3"/>
    </row>
    <row r="28" spans="2:20">
      <c r="B28" s="40" t="s">
        <v>34</v>
      </c>
      <c r="C28" s="40" t="s">
        <v>166</v>
      </c>
      <c r="D28" s="4">
        <v>2.9687072126468013</v>
      </c>
      <c r="E28" s="40">
        <v>0.49</v>
      </c>
      <c r="F28" s="7">
        <v>0.48</v>
      </c>
      <c r="G28" s="40">
        <v>0.42</v>
      </c>
      <c r="H28" s="40">
        <v>0.21</v>
      </c>
      <c r="I28" s="40">
        <v>1.18</v>
      </c>
      <c r="J28" s="40">
        <v>2.91</v>
      </c>
      <c r="K28" s="40">
        <v>-0.55000000000000004</v>
      </c>
      <c r="L28" s="40">
        <v>-0.6</v>
      </c>
      <c r="M28" s="40">
        <v>1.87</v>
      </c>
      <c r="N28" s="101">
        <v>0</v>
      </c>
      <c r="O28" s="111">
        <v>1</v>
      </c>
      <c r="P28" s="3"/>
      <c r="Q28" s="3"/>
      <c r="R28" s="3"/>
      <c r="S28" s="3"/>
      <c r="T28" s="3"/>
    </row>
    <row r="29" spans="2:20">
      <c r="B29" s="4" t="s">
        <v>34</v>
      </c>
      <c r="C29" s="4" t="s">
        <v>99</v>
      </c>
      <c r="D29" s="4">
        <v>0.16</v>
      </c>
      <c r="E29" s="40">
        <v>0</v>
      </c>
      <c r="F29" s="7">
        <v>-4.1999999999999997E-3</v>
      </c>
      <c r="G29" s="40">
        <v>0.02</v>
      </c>
      <c r="H29" s="40">
        <v>-0.1</v>
      </c>
      <c r="I29" s="40">
        <v>0</v>
      </c>
      <c r="J29" s="40">
        <v>0.09</v>
      </c>
      <c r="K29" s="40">
        <v>-0.08</v>
      </c>
      <c r="L29" s="40">
        <v>0.27</v>
      </c>
      <c r="M29" s="40">
        <v>0.19</v>
      </c>
      <c r="N29" s="101">
        <v>0</v>
      </c>
      <c r="O29" s="111">
        <v>1</v>
      </c>
      <c r="P29" s="3"/>
      <c r="Q29" s="3"/>
      <c r="R29" s="3"/>
      <c r="S29" s="3"/>
      <c r="T29" s="3"/>
    </row>
    <row r="30" spans="2:20">
      <c r="B30" s="4" t="s">
        <v>34</v>
      </c>
      <c r="C30" s="4" t="s">
        <v>80</v>
      </c>
      <c r="D30" s="4">
        <v>0.16</v>
      </c>
      <c r="E30" s="40">
        <v>0.03</v>
      </c>
      <c r="F30" s="7">
        <v>0.03</v>
      </c>
      <c r="G30" s="40">
        <v>0.04</v>
      </c>
      <c r="H30" s="40">
        <v>-0.03</v>
      </c>
      <c r="I30" s="40">
        <v>0</v>
      </c>
      <c r="J30" s="40">
        <v>0.61</v>
      </c>
      <c r="K30" s="40">
        <v>-0.22</v>
      </c>
      <c r="L30" s="40">
        <v>-0.3</v>
      </c>
      <c r="M30" s="40">
        <v>0.31</v>
      </c>
      <c r="N30" s="101">
        <v>0</v>
      </c>
      <c r="O30" s="111">
        <v>1</v>
      </c>
      <c r="P30" s="3"/>
      <c r="Q30" s="3"/>
      <c r="R30" s="3"/>
      <c r="S30" s="3"/>
      <c r="T30" s="3"/>
    </row>
    <row r="31" spans="2:20">
      <c r="B31" s="4" t="s">
        <v>34</v>
      </c>
      <c r="C31" s="4" t="s">
        <v>7</v>
      </c>
      <c r="D31" s="4">
        <v>1.27</v>
      </c>
      <c r="E31" s="40">
        <v>7.0000000000000007E-2</v>
      </c>
      <c r="F31" s="7">
        <v>7.0000000000000007E-2</v>
      </c>
      <c r="G31" s="40">
        <v>0.7</v>
      </c>
      <c r="H31" s="40">
        <v>0.04</v>
      </c>
      <c r="I31" s="40">
        <v>-0.15</v>
      </c>
      <c r="J31" s="40">
        <v>-0.2</v>
      </c>
      <c r="K31" s="40">
        <v>-0.21</v>
      </c>
      <c r="L31" s="40">
        <v>-0.32</v>
      </c>
      <c r="M31" s="40">
        <v>1.19</v>
      </c>
      <c r="N31" s="101">
        <v>0</v>
      </c>
      <c r="O31" s="111">
        <v>1</v>
      </c>
      <c r="P31" s="3"/>
      <c r="Q31" s="3"/>
      <c r="R31" s="3"/>
      <c r="S31" s="3"/>
      <c r="T31" s="3"/>
    </row>
    <row r="32" spans="2:20">
      <c r="B32" s="4" t="s">
        <v>34</v>
      </c>
      <c r="C32" s="4" t="s">
        <v>110</v>
      </c>
      <c r="D32" s="4">
        <v>0.88</v>
      </c>
      <c r="E32" s="40">
        <v>0.12</v>
      </c>
      <c r="F32" s="7">
        <v>0.3</v>
      </c>
      <c r="G32" s="40">
        <v>0.17</v>
      </c>
      <c r="H32" s="40">
        <v>0.01</v>
      </c>
      <c r="I32" s="40">
        <v>0.47</v>
      </c>
      <c r="J32" s="40">
        <v>1.62</v>
      </c>
      <c r="K32" s="40">
        <v>0.24</v>
      </c>
      <c r="L32" s="40">
        <v>1.1599999999999999</v>
      </c>
      <c r="M32" s="40">
        <v>0.28000000000000003</v>
      </c>
      <c r="N32" s="101">
        <v>0</v>
      </c>
      <c r="O32" s="111">
        <v>1</v>
      </c>
      <c r="P32" s="3"/>
      <c r="Q32" s="3"/>
      <c r="R32" s="3"/>
      <c r="S32" s="3"/>
      <c r="T32" s="3"/>
    </row>
    <row r="33" spans="2:20">
      <c r="B33" s="40" t="s">
        <v>34</v>
      </c>
      <c r="C33" s="40" t="s">
        <v>167</v>
      </c>
      <c r="D33" s="4">
        <v>0.85026060188494412</v>
      </c>
      <c r="E33" s="40">
        <v>0.15</v>
      </c>
      <c r="F33" s="7">
        <v>0.11</v>
      </c>
      <c r="G33" s="40">
        <v>-0.18</v>
      </c>
      <c r="H33" s="40">
        <v>0.21</v>
      </c>
      <c r="I33" s="40">
        <v>0.18</v>
      </c>
      <c r="J33" s="40">
        <v>-0.85</v>
      </c>
      <c r="K33" s="40">
        <v>0.33</v>
      </c>
      <c r="L33" s="40">
        <v>0.27</v>
      </c>
      <c r="M33" s="40">
        <v>0.76</v>
      </c>
      <c r="N33" s="101">
        <v>0</v>
      </c>
      <c r="O33" s="111">
        <v>1</v>
      </c>
      <c r="P33" s="3"/>
      <c r="Q33" s="3"/>
      <c r="R33" s="3"/>
      <c r="S33" s="3"/>
      <c r="T33" s="3"/>
    </row>
    <row r="34" spans="2:20">
      <c r="B34" s="4" t="s">
        <v>34</v>
      </c>
      <c r="C34" s="4" t="s">
        <v>159</v>
      </c>
      <c r="D34" s="4">
        <v>2.97</v>
      </c>
      <c r="E34" s="40">
        <v>1.42</v>
      </c>
      <c r="F34" s="7">
        <v>1.22</v>
      </c>
      <c r="G34" s="40">
        <v>0.35</v>
      </c>
      <c r="H34" s="40">
        <v>0.81</v>
      </c>
      <c r="I34" s="40">
        <v>3.85</v>
      </c>
      <c r="J34" s="40">
        <v>-1.75</v>
      </c>
      <c r="K34" s="40">
        <v>1.21</v>
      </c>
      <c r="L34" s="40">
        <v>1.27</v>
      </c>
      <c r="M34" s="40">
        <v>3.14</v>
      </c>
      <c r="N34" s="101">
        <v>0</v>
      </c>
      <c r="O34" s="111">
        <v>1</v>
      </c>
      <c r="P34" s="3"/>
      <c r="Q34" s="3"/>
      <c r="R34" s="3"/>
      <c r="S34" s="3"/>
      <c r="T34" s="3"/>
    </row>
    <row r="35" spans="2:20">
      <c r="B35" s="40" t="s">
        <v>34</v>
      </c>
      <c r="C35" s="40" t="s">
        <v>168</v>
      </c>
      <c r="D35" s="4">
        <v>2.9687072126468013</v>
      </c>
      <c r="E35" s="40">
        <v>1.27</v>
      </c>
      <c r="F35" s="7">
        <v>1.45</v>
      </c>
      <c r="G35" s="40">
        <v>2.2999999999999998</v>
      </c>
      <c r="H35" s="40">
        <v>1.41</v>
      </c>
      <c r="I35" s="40">
        <v>3.44</v>
      </c>
      <c r="J35" s="40">
        <v>1.88</v>
      </c>
      <c r="K35" s="40">
        <v>3.41</v>
      </c>
      <c r="L35" s="40">
        <v>2.19</v>
      </c>
      <c r="M35" s="40">
        <v>1.77</v>
      </c>
      <c r="N35" s="101">
        <v>0</v>
      </c>
      <c r="O35" s="111">
        <v>1</v>
      </c>
      <c r="P35" s="3"/>
      <c r="Q35" s="3"/>
      <c r="R35" s="3"/>
      <c r="S35" s="3"/>
      <c r="T35" s="3"/>
    </row>
    <row r="36" spans="2:20">
      <c r="B36" s="4" t="s">
        <v>34</v>
      </c>
      <c r="C36" s="4" t="s">
        <v>157</v>
      </c>
      <c r="D36" s="4">
        <v>0.79</v>
      </c>
      <c r="E36" s="40">
        <v>1.97</v>
      </c>
      <c r="F36" s="7">
        <v>1.86</v>
      </c>
      <c r="G36" s="40">
        <v>2.16</v>
      </c>
      <c r="H36" s="40">
        <v>1.55</v>
      </c>
      <c r="I36" s="40">
        <v>4.59</v>
      </c>
      <c r="J36" s="40">
        <v>1.92</v>
      </c>
      <c r="K36" s="40">
        <v>2.81</v>
      </c>
      <c r="L36" s="40">
        <v>0.19</v>
      </c>
      <c r="M36" s="40">
        <v>3.44</v>
      </c>
      <c r="N36" s="101">
        <v>0</v>
      </c>
      <c r="O36" s="111">
        <v>1</v>
      </c>
      <c r="P36" s="3"/>
      <c r="Q36" s="3"/>
      <c r="R36" s="3"/>
      <c r="S36" s="3"/>
      <c r="T36" s="3"/>
    </row>
    <row r="37" spans="2:20">
      <c r="B37" s="4" t="s">
        <v>34</v>
      </c>
      <c r="C37" s="4" t="s">
        <v>117</v>
      </c>
      <c r="D37" s="4">
        <v>0.9</v>
      </c>
      <c r="E37" s="40">
        <v>0.23</v>
      </c>
      <c r="F37" s="7">
        <v>0.08</v>
      </c>
      <c r="G37" s="40">
        <v>0.34</v>
      </c>
      <c r="H37" s="40">
        <v>-0.23</v>
      </c>
      <c r="I37" s="40">
        <v>0.55000000000000004</v>
      </c>
      <c r="J37" s="40">
        <v>0.22</v>
      </c>
      <c r="K37" s="40">
        <v>0.93</v>
      </c>
      <c r="L37" s="40">
        <v>0.38</v>
      </c>
      <c r="M37" s="40">
        <v>0.93</v>
      </c>
      <c r="N37" s="101">
        <v>0</v>
      </c>
      <c r="O37" s="111">
        <v>1</v>
      </c>
      <c r="P37" s="3"/>
      <c r="Q37" s="3"/>
      <c r="R37" s="3"/>
      <c r="S37" s="3"/>
      <c r="T37" s="3"/>
    </row>
    <row r="38" spans="2:20">
      <c r="B38" s="4" t="s">
        <v>34</v>
      </c>
      <c r="C38" s="4" t="s">
        <v>95</v>
      </c>
      <c r="D38" s="4">
        <v>1.74</v>
      </c>
      <c r="E38" s="40">
        <v>0.03</v>
      </c>
      <c r="F38" s="7">
        <v>0.16</v>
      </c>
      <c r="G38" s="40">
        <v>-0.03</v>
      </c>
      <c r="H38" s="40">
        <v>-0.24</v>
      </c>
      <c r="I38" s="40">
        <v>0</v>
      </c>
      <c r="J38" s="40">
        <v>8.3699999999999992</v>
      </c>
      <c r="K38" s="40">
        <v>-1.7</v>
      </c>
      <c r="L38" s="40">
        <v>4.82</v>
      </c>
      <c r="M38" s="40">
        <v>0</v>
      </c>
      <c r="N38" s="101">
        <v>0</v>
      </c>
      <c r="O38" s="111">
        <v>1</v>
      </c>
      <c r="P38" s="3"/>
      <c r="Q38" s="3"/>
      <c r="R38" s="3"/>
      <c r="S38" s="3"/>
      <c r="T38" s="3"/>
    </row>
    <row r="39" spans="2:20">
      <c r="B39" s="40" t="s">
        <v>34</v>
      </c>
      <c r="C39" s="40" t="s">
        <v>169</v>
      </c>
      <c r="D39" s="4">
        <v>2.2420612159645614</v>
      </c>
      <c r="E39" s="40">
        <v>0.03</v>
      </c>
      <c r="F39" s="7">
        <v>7.4200000000000004E-3</v>
      </c>
      <c r="G39" s="40">
        <v>-0.63</v>
      </c>
      <c r="H39" s="40">
        <v>-0.06</v>
      </c>
      <c r="I39" s="40">
        <v>0</v>
      </c>
      <c r="J39" s="40">
        <v>0.43</v>
      </c>
      <c r="K39" s="40">
        <v>0.96</v>
      </c>
      <c r="L39" s="40">
        <v>3.26</v>
      </c>
      <c r="M39" s="40">
        <v>0.05</v>
      </c>
      <c r="N39" s="101">
        <v>0</v>
      </c>
      <c r="O39" s="111">
        <v>1</v>
      </c>
      <c r="P39" s="3"/>
      <c r="Q39" s="3"/>
      <c r="R39" s="3"/>
      <c r="S39" s="3"/>
      <c r="T39" s="3"/>
    </row>
    <row r="40" spans="2:20">
      <c r="B40" s="40" t="s">
        <v>34</v>
      </c>
      <c r="C40" s="40" t="s">
        <v>68</v>
      </c>
      <c r="D40" s="4">
        <v>2.9687072126468013</v>
      </c>
      <c r="E40" s="40">
        <v>0.62</v>
      </c>
      <c r="F40" s="7">
        <v>0.42</v>
      </c>
      <c r="G40" s="40">
        <v>1.1100000000000001</v>
      </c>
      <c r="H40" s="40">
        <v>0.37</v>
      </c>
      <c r="I40" s="40">
        <v>1.17</v>
      </c>
      <c r="J40" s="40">
        <v>5.27</v>
      </c>
      <c r="K40" s="40">
        <v>0.37</v>
      </c>
      <c r="L40" s="40">
        <v>1.1499999999999999</v>
      </c>
      <c r="M40" s="40">
        <v>1.49</v>
      </c>
      <c r="N40" s="101">
        <v>0</v>
      </c>
      <c r="O40" s="111">
        <v>1</v>
      </c>
      <c r="P40" s="3"/>
      <c r="Q40" s="3"/>
      <c r="R40" s="3"/>
      <c r="S40" s="3"/>
      <c r="T40" s="3"/>
    </row>
    <row r="41" spans="2:20">
      <c r="B41" s="40" t="s">
        <v>34</v>
      </c>
      <c r="C41" s="40" t="s">
        <v>170</v>
      </c>
      <c r="D41" s="4">
        <v>1.3275783659287246</v>
      </c>
      <c r="E41" s="40">
        <v>0.84</v>
      </c>
      <c r="F41" s="7">
        <v>0.72</v>
      </c>
      <c r="G41" s="40">
        <v>2.0299999999999998</v>
      </c>
      <c r="H41" s="40">
        <v>0.62</v>
      </c>
      <c r="I41" s="40">
        <v>1.51</v>
      </c>
      <c r="J41" s="40">
        <v>3.57</v>
      </c>
      <c r="K41" s="40">
        <v>1.25</v>
      </c>
      <c r="L41" s="40">
        <v>0.1</v>
      </c>
      <c r="M41" s="40">
        <v>1.71</v>
      </c>
      <c r="N41" s="101">
        <v>0</v>
      </c>
      <c r="O41" s="111">
        <v>1</v>
      </c>
      <c r="P41" s="3"/>
      <c r="Q41" s="3"/>
      <c r="R41" s="3"/>
      <c r="S41" s="3"/>
      <c r="T41" s="3"/>
    </row>
    <row r="42" spans="2:20">
      <c r="B42" s="4" t="s">
        <v>34</v>
      </c>
      <c r="C42" s="4" t="s">
        <v>92</v>
      </c>
      <c r="D42" s="4">
        <v>0.41</v>
      </c>
      <c r="E42" s="40">
        <v>0.02</v>
      </c>
      <c r="F42" s="7">
        <v>0.28000000000000003</v>
      </c>
      <c r="G42" s="40">
        <v>0.1</v>
      </c>
      <c r="H42" s="40">
        <v>-0.16</v>
      </c>
      <c r="I42" s="40">
        <v>0</v>
      </c>
      <c r="J42" s="40">
        <v>-2.59</v>
      </c>
      <c r="K42" s="40">
        <v>0.13</v>
      </c>
      <c r="L42" s="40">
        <v>3.66</v>
      </c>
      <c r="M42" s="40">
        <v>0.05</v>
      </c>
      <c r="N42" s="101">
        <v>0</v>
      </c>
      <c r="O42" s="111">
        <v>1</v>
      </c>
      <c r="P42" s="3"/>
      <c r="Q42" s="3"/>
      <c r="R42" s="3"/>
      <c r="S42" s="3"/>
      <c r="T42" s="3"/>
    </row>
    <row r="43" spans="2:20">
      <c r="B43" s="40" t="s">
        <v>34</v>
      </c>
      <c r="C43" s="40" t="s">
        <v>144</v>
      </c>
      <c r="D43" s="4">
        <v>4.4409676868169097</v>
      </c>
      <c r="E43" s="40">
        <v>0.55000000000000004</v>
      </c>
      <c r="F43" s="7">
        <v>0.7</v>
      </c>
      <c r="G43" s="40">
        <v>0.92</v>
      </c>
      <c r="H43" s="40">
        <v>0.12</v>
      </c>
      <c r="I43" s="40">
        <v>0.93</v>
      </c>
      <c r="J43" s="40">
        <v>-7.54</v>
      </c>
      <c r="K43" s="40">
        <v>1.0900000000000001</v>
      </c>
      <c r="L43" s="40">
        <v>3.97</v>
      </c>
      <c r="M43" s="40">
        <v>2.0699999999999998</v>
      </c>
      <c r="N43" s="101">
        <v>0</v>
      </c>
      <c r="O43" s="111">
        <v>1</v>
      </c>
      <c r="P43" s="3"/>
      <c r="Q43" s="3"/>
      <c r="R43" s="3"/>
      <c r="S43" s="3"/>
      <c r="T43" s="3"/>
    </row>
    <row r="44" spans="2:20">
      <c r="B44" s="4" t="s">
        <v>34</v>
      </c>
      <c r="C44" s="4" t="s">
        <v>79</v>
      </c>
      <c r="D44" s="4">
        <v>0.16</v>
      </c>
      <c r="E44" s="40">
        <v>0</v>
      </c>
      <c r="F44" s="7">
        <v>0.21</v>
      </c>
      <c r="G44" s="40">
        <v>0.08</v>
      </c>
      <c r="H44" s="40">
        <v>-0.16</v>
      </c>
      <c r="I44" s="40">
        <v>0</v>
      </c>
      <c r="J44" s="40">
        <v>0.67</v>
      </c>
      <c r="K44" s="40">
        <v>5.0199999999999996</v>
      </c>
      <c r="L44" s="40">
        <v>1.49</v>
      </c>
      <c r="M44" s="40">
        <v>0</v>
      </c>
      <c r="N44" s="101">
        <v>0</v>
      </c>
      <c r="O44" s="111">
        <v>1</v>
      </c>
      <c r="P44" s="3"/>
      <c r="Q44" s="3"/>
      <c r="R44" s="3"/>
      <c r="S44" s="3"/>
      <c r="T44" s="3"/>
    </row>
    <row r="45" spans="2:20">
      <c r="B45" s="4" t="s">
        <v>34</v>
      </c>
      <c r="C45" s="4" t="s">
        <v>12</v>
      </c>
      <c r="D45" s="4">
        <v>0.06</v>
      </c>
      <c r="E45" s="40">
        <v>0</v>
      </c>
      <c r="F45" s="7">
        <v>0.24</v>
      </c>
      <c r="G45" s="40">
        <v>0.16</v>
      </c>
      <c r="H45" s="40">
        <v>-0.03</v>
      </c>
      <c r="I45" s="40">
        <v>0</v>
      </c>
      <c r="J45" s="40">
        <v>-0.51</v>
      </c>
      <c r="K45" s="40">
        <v>9.5399999999999999E-3</v>
      </c>
      <c r="L45" s="40">
        <v>1.78</v>
      </c>
      <c r="M45" s="40">
        <v>0.72</v>
      </c>
      <c r="N45" s="101">
        <v>0</v>
      </c>
      <c r="O45" s="111">
        <v>0</v>
      </c>
      <c r="P45" s="3"/>
      <c r="Q45" s="3"/>
      <c r="R45" s="3"/>
      <c r="S45" s="3"/>
      <c r="T45" s="3"/>
    </row>
    <row r="46" spans="2:20">
      <c r="B46" s="4" t="s">
        <v>34</v>
      </c>
      <c r="C46" s="4" t="s">
        <v>13</v>
      </c>
      <c r="D46" s="4">
        <v>0.16</v>
      </c>
      <c r="E46" s="40">
        <v>0.04</v>
      </c>
      <c r="F46" s="7">
        <v>0.2</v>
      </c>
      <c r="G46" s="40">
        <v>0.17</v>
      </c>
      <c r="H46" s="40">
        <v>0.05</v>
      </c>
      <c r="I46" s="40">
        <v>0</v>
      </c>
      <c r="J46" s="40">
        <v>-4.57</v>
      </c>
      <c r="K46" s="40">
        <v>0.09</v>
      </c>
      <c r="L46" s="40">
        <v>0.8</v>
      </c>
      <c r="M46" s="40">
        <v>0</v>
      </c>
      <c r="N46" s="101">
        <v>-1</v>
      </c>
      <c r="O46" s="111">
        <v>1</v>
      </c>
      <c r="P46" s="3"/>
      <c r="Q46" s="3"/>
      <c r="R46" s="3"/>
      <c r="S46" s="3"/>
      <c r="T46" s="3"/>
    </row>
    <row r="47" spans="2:20">
      <c r="B47" s="4" t="s">
        <v>34</v>
      </c>
      <c r="C47" s="4" t="s">
        <v>84</v>
      </c>
      <c r="D47" s="4">
        <v>0.24</v>
      </c>
      <c r="E47" s="40">
        <v>0</v>
      </c>
      <c r="F47" s="7">
        <v>0.16</v>
      </c>
      <c r="G47" s="40">
        <v>-1.17</v>
      </c>
      <c r="H47" s="40">
        <v>0.05</v>
      </c>
      <c r="I47" s="40">
        <v>0</v>
      </c>
      <c r="J47" s="40">
        <v>-1.77</v>
      </c>
      <c r="K47" s="40">
        <v>-0.05</v>
      </c>
      <c r="L47" s="40">
        <v>-0.08</v>
      </c>
      <c r="M47" s="40">
        <v>0</v>
      </c>
      <c r="N47" s="101">
        <v>0</v>
      </c>
      <c r="O47" s="111">
        <v>1</v>
      </c>
      <c r="P47" s="3"/>
      <c r="Q47" s="3"/>
      <c r="R47" s="3"/>
      <c r="S47" s="3"/>
      <c r="T47" s="3"/>
    </row>
    <row r="48" spans="2:20">
      <c r="B48" s="4" t="s">
        <v>34</v>
      </c>
      <c r="C48" s="4" t="s">
        <v>38</v>
      </c>
      <c r="D48" s="4">
        <v>0.31</v>
      </c>
      <c r="E48" s="40">
        <v>0.02</v>
      </c>
      <c r="F48" s="7">
        <v>0.02</v>
      </c>
      <c r="G48" s="40">
        <v>1.1599999999999999</v>
      </c>
      <c r="H48" s="40">
        <v>5.3799999999999996E-4</v>
      </c>
      <c r="I48" s="40">
        <v>0</v>
      </c>
      <c r="J48" s="40">
        <v>1.98</v>
      </c>
      <c r="K48" s="40">
        <v>0.05</v>
      </c>
      <c r="L48" s="40">
        <v>1.47</v>
      </c>
      <c r="M48" s="40">
        <v>0</v>
      </c>
      <c r="N48" s="101">
        <v>0</v>
      </c>
      <c r="O48" s="111">
        <v>1</v>
      </c>
      <c r="P48" s="3"/>
      <c r="Q48" s="3"/>
      <c r="R48" s="3"/>
      <c r="S48" s="3"/>
      <c r="T48" s="3"/>
    </row>
    <row r="49" spans="2:20">
      <c r="B49" s="4" t="s">
        <v>34</v>
      </c>
      <c r="C49" s="4" t="s">
        <v>66</v>
      </c>
      <c r="D49" s="4">
        <v>0.78</v>
      </c>
      <c r="E49" s="40">
        <v>0.01</v>
      </c>
      <c r="F49" s="7">
        <v>0.05</v>
      </c>
      <c r="G49" s="40">
        <v>1.0900000000000001</v>
      </c>
      <c r="H49" s="40">
        <v>-0.05</v>
      </c>
      <c r="I49" s="40">
        <v>0</v>
      </c>
      <c r="J49" s="40">
        <v>2.41</v>
      </c>
      <c r="K49" s="40">
        <v>-0.06</v>
      </c>
      <c r="L49" s="40">
        <v>1.83</v>
      </c>
      <c r="M49" s="40">
        <v>0</v>
      </c>
      <c r="N49" s="101">
        <v>0</v>
      </c>
      <c r="O49" s="111">
        <v>1</v>
      </c>
      <c r="P49" s="3"/>
      <c r="Q49" s="3"/>
      <c r="R49" s="3"/>
      <c r="S49" s="3"/>
      <c r="T49" s="3"/>
    </row>
    <row r="50" spans="2:20">
      <c r="B50" s="4" t="s">
        <v>34</v>
      </c>
      <c r="C50" s="4" t="s">
        <v>76</v>
      </c>
      <c r="D50" s="4">
        <v>0.11</v>
      </c>
      <c r="E50" s="40">
        <v>0.01</v>
      </c>
      <c r="F50" s="7">
        <v>-0.01</v>
      </c>
      <c r="G50" s="40">
        <v>0.05</v>
      </c>
      <c r="H50" s="40">
        <v>-0.05</v>
      </c>
      <c r="I50" s="40">
        <v>0</v>
      </c>
      <c r="J50" s="40">
        <v>-4.1500000000000004</v>
      </c>
      <c r="K50" s="40">
        <v>-0.04</v>
      </c>
      <c r="L50" s="40">
        <v>0.6</v>
      </c>
      <c r="M50" s="40">
        <v>-0.01</v>
      </c>
      <c r="N50" s="101">
        <v>0</v>
      </c>
      <c r="O50" s="111">
        <v>1</v>
      </c>
      <c r="P50" s="3"/>
      <c r="Q50" s="3"/>
      <c r="R50" s="3"/>
      <c r="S50" s="3"/>
      <c r="T50" s="3"/>
    </row>
    <row r="51" spans="2:20">
      <c r="B51" s="4" t="s">
        <v>34</v>
      </c>
      <c r="C51" s="4" t="s">
        <v>16</v>
      </c>
      <c r="D51" s="4">
        <v>0.78</v>
      </c>
      <c r="E51" s="40">
        <v>0.02</v>
      </c>
      <c r="F51" s="7">
        <v>-0.03</v>
      </c>
      <c r="G51" s="40">
        <v>-0.28999999999999998</v>
      </c>
      <c r="H51" s="40">
        <v>0.74</v>
      </c>
      <c r="I51" s="40">
        <v>0.04</v>
      </c>
      <c r="J51" s="40">
        <v>-60.6</v>
      </c>
      <c r="K51" s="40">
        <v>1.97</v>
      </c>
      <c r="L51" s="40">
        <v>3.93</v>
      </c>
      <c r="M51" s="40">
        <v>0.12</v>
      </c>
      <c r="N51" s="101">
        <v>0</v>
      </c>
      <c r="O51" s="111">
        <v>1</v>
      </c>
      <c r="P51" s="3"/>
      <c r="Q51" s="3"/>
      <c r="R51" s="3"/>
      <c r="S51" s="3"/>
      <c r="T51" s="3"/>
    </row>
    <row r="52" spans="2:20">
      <c r="B52" s="4" t="s">
        <v>34</v>
      </c>
      <c r="C52" s="4" t="s">
        <v>17</v>
      </c>
      <c r="D52" s="4">
        <v>0.59</v>
      </c>
      <c r="E52" s="40">
        <v>0</v>
      </c>
      <c r="F52" s="7">
        <v>-0.05</v>
      </c>
      <c r="G52" s="40">
        <v>0.32</v>
      </c>
      <c r="H52" s="40">
        <v>0.14000000000000001</v>
      </c>
      <c r="I52" s="40">
        <v>0.09</v>
      </c>
      <c r="J52" s="40">
        <v>-1.28</v>
      </c>
      <c r="K52" s="40">
        <v>-1.08</v>
      </c>
      <c r="L52" s="40">
        <v>1.49</v>
      </c>
      <c r="M52" s="40">
        <v>-0.05</v>
      </c>
      <c r="N52" s="101">
        <v>0</v>
      </c>
      <c r="O52" s="111">
        <v>1</v>
      </c>
      <c r="P52" s="3"/>
      <c r="Q52" s="3"/>
      <c r="R52" s="3"/>
      <c r="S52" s="3"/>
      <c r="T52" s="3"/>
    </row>
    <row r="53" spans="2:20">
      <c r="B53" s="4" t="s">
        <v>34</v>
      </c>
      <c r="C53" s="4" t="s">
        <v>71</v>
      </c>
      <c r="D53" s="4">
        <v>0.11</v>
      </c>
      <c r="E53" s="40">
        <v>-0.05</v>
      </c>
      <c r="F53" s="7">
        <v>0.1</v>
      </c>
      <c r="G53" s="40">
        <v>0.09</v>
      </c>
      <c r="H53" s="40">
        <v>8.9300000000000004E-3</v>
      </c>
      <c r="I53" s="40">
        <v>0</v>
      </c>
      <c r="J53" s="40">
        <v>-2.21</v>
      </c>
      <c r="K53" s="40">
        <v>0.22</v>
      </c>
      <c r="L53" s="40">
        <v>0.28000000000000003</v>
      </c>
      <c r="M53" s="40">
        <v>0.03</v>
      </c>
      <c r="N53" s="101">
        <v>1</v>
      </c>
      <c r="O53" s="111">
        <v>1</v>
      </c>
      <c r="P53" s="3"/>
      <c r="Q53" s="3"/>
      <c r="R53" s="3"/>
      <c r="S53" s="3"/>
      <c r="T53" s="3"/>
    </row>
    <row r="54" spans="2:20">
      <c r="B54" s="4" t="s">
        <v>34</v>
      </c>
      <c r="C54" s="4" t="s">
        <v>73</v>
      </c>
      <c r="D54" s="4">
        <v>-0.01</v>
      </c>
      <c r="E54" s="40">
        <v>-0.03</v>
      </c>
      <c r="F54" s="7">
        <v>-0.05</v>
      </c>
      <c r="G54" s="40">
        <v>-0.03</v>
      </c>
      <c r="H54" s="40">
        <v>-0.13</v>
      </c>
      <c r="I54" s="40">
        <v>0</v>
      </c>
      <c r="J54" s="40">
        <v>-0.66</v>
      </c>
      <c r="K54" s="40">
        <v>1.1399999999999999</v>
      </c>
      <c r="L54" s="40">
        <v>-0.37</v>
      </c>
      <c r="M54" s="40">
        <v>0.01</v>
      </c>
      <c r="N54" s="101">
        <v>0</v>
      </c>
      <c r="O54" s="111">
        <v>1</v>
      </c>
      <c r="P54" s="3"/>
      <c r="Q54" s="3"/>
      <c r="R54" s="3"/>
      <c r="S54" s="3"/>
      <c r="T54" s="3"/>
    </row>
    <row r="55" spans="2:20">
      <c r="B55" s="4" t="s">
        <v>34</v>
      </c>
      <c r="C55" s="4" t="s">
        <v>67</v>
      </c>
      <c r="D55" s="4">
        <v>0.2</v>
      </c>
      <c r="E55" s="40">
        <v>0.02</v>
      </c>
      <c r="F55" s="7">
        <v>0.22</v>
      </c>
      <c r="G55" s="40">
        <v>-0.1</v>
      </c>
      <c r="H55" s="40">
        <v>-0.11</v>
      </c>
      <c r="I55" s="40">
        <v>0</v>
      </c>
      <c r="J55" s="40">
        <v>-0.64</v>
      </c>
      <c r="K55" s="40">
        <v>-0.05</v>
      </c>
      <c r="L55" s="40">
        <v>2.94</v>
      </c>
      <c r="M55" s="40">
        <v>0</v>
      </c>
      <c r="N55" s="101">
        <v>0</v>
      </c>
      <c r="O55" s="111">
        <v>1</v>
      </c>
      <c r="P55" s="3"/>
      <c r="Q55" s="3"/>
      <c r="R55" s="3"/>
      <c r="S55" s="3"/>
      <c r="T55" s="3"/>
    </row>
    <row r="56" spans="2:20">
      <c r="B56" s="4" t="s">
        <v>34</v>
      </c>
      <c r="C56" s="4" t="s">
        <v>88</v>
      </c>
      <c r="D56" s="4">
        <v>0.47</v>
      </c>
      <c r="E56" s="40">
        <v>0.01</v>
      </c>
      <c r="F56" s="7">
        <v>0.09</v>
      </c>
      <c r="G56" s="40">
        <v>0.15</v>
      </c>
      <c r="H56" s="40">
        <v>0.05</v>
      </c>
      <c r="I56" s="40">
        <v>0</v>
      </c>
      <c r="J56" s="40">
        <v>-0.87</v>
      </c>
      <c r="K56" s="40">
        <v>0.04</v>
      </c>
      <c r="L56" s="40">
        <v>3.47</v>
      </c>
      <c r="M56" s="40">
        <v>0</v>
      </c>
      <c r="N56" s="101">
        <v>0</v>
      </c>
      <c r="O56" s="111">
        <v>1</v>
      </c>
      <c r="P56" s="3"/>
      <c r="Q56" s="3"/>
      <c r="R56" s="3"/>
      <c r="S56" s="3"/>
      <c r="T56" s="3"/>
    </row>
    <row r="57" spans="2:20">
      <c r="B57" s="4" t="s">
        <v>34</v>
      </c>
      <c r="C57" s="4" t="s">
        <v>20</v>
      </c>
      <c r="D57" s="4">
        <v>-0.09</v>
      </c>
      <c r="E57" s="40">
        <v>0.01</v>
      </c>
      <c r="F57" s="7">
        <v>0.2</v>
      </c>
      <c r="G57" s="40">
        <v>-8.0199999999999994E-3</v>
      </c>
      <c r="H57" s="40">
        <v>0.13</v>
      </c>
      <c r="I57" s="40">
        <v>0</v>
      </c>
      <c r="J57" s="40">
        <v>-16.899999999999999</v>
      </c>
      <c r="K57" s="40">
        <v>-0.14000000000000001</v>
      </c>
      <c r="L57" s="40">
        <v>2.0299999999999998</v>
      </c>
      <c r="M57" s="40">
        <v>0</v>
      </c>
      <c r="N57" s="101">
        <v>0</v>
      </c>
      <c r="O57" s="111">
        <v>1</v>
      </c>
      <c r="P57" s="3"/>
      <c r="Q57" s="3"/>
      <c r="R57" s="3"/>
      <c r="S57" s="3"/>
      <c r="T57" s="3"/>
    </row>
    <row r="58" spans="2:20">
      <c r="B58" s="4" t="s">
        <v>34</v>
      </c>
      <c r="C58" s="4" t="s">
        <v>93</v>
      </c>
      <c r="D58" s="4">
        <v>0.2</v>
      </c>
      <c r="E58" s="40">
        <v>0.01</v>
      </c>
      <c r="F58" s="7">
        <v>-6.1000000000000004E-3</v>
      </c>
      <c r="G58" s="40">
        <v>-0.02</v>
      </c>
      <c r="H58" s="40">
        <v>-0.03</v>
      </c>
      <c r="I58" s="40">
        <v>0</v>
      </c>
      <c r="J58" s="40">
        <v>-2.68</v>
      </c>
      <c r="K58" s="40">
        <v>0.14000000000000001</v>
      </c>
      <c r="L58" s="40">
        <v>1.48</v>
      </c>
      <c r="M58" s="40">
        <v>0.14000000000000001</v>
      </c>
      <c r="N58" s="101">
        <v>0</v>
      </c>
      <c r="O58" s="111">
        <v>1</v>
      </c>
      <c r="P58" s="3"/>
      <c r="Q58" s="3"/>
      <c r="R58" s="3"/>
      <c r="S58" s="3"/>
      <c r="T58" s="3"/>
    </row>
    <row r="59" spans="2:20">
      <c r="B59" s="4" t="s">
        <v>34</v>
      </c>
      <c r="C59" s="4" t="s">
        <v>21</v>
      </c>
      <c r="D59" s="4">
        <v>0.74</v>
      </c>
      <c r="E59" s="40">
        <v>0.03</v>
      </c>
      <c r="F59" s="7">
        <v>0.18</v>
      </c>
      <c r="G59" s="40">
        <v>-0.02</v>
      </c>
      <c r="H59" s="40">
        <v>0.06</v>
      </c>
      <c r="I59" s="40">
        <v>0</v>
      </c>
      <c r="J59" s="40">
        <v>0.16</v>
      </c>
      <c r="K59" s="40">
        <v>0.16</v>
      </c>
      <c r="L59" s="40">
        <v>3.53</v>
      </c>
      <c r="M59" s="40">
        <v>2.35</v>
      </c>
      <c r="N59" s="101">
        <v>0</v>
      </c>
      <c r="O59" s="111">
        <v>1</v>
      </c>
      <c r="P59" s="3"/>
      <c r="Q59" s="3"/>
      <c r="R59" s="3"/>
      <c r="S59" s="3"/>
      <c r="T59" s="3"/>
    </row>
    <row r="60" spans="2:20">
      <c r="B60" s="4" t="s">
        <v>34</v>
      </c>
      <c r="C60" s="4" t="s">
        <v>91</v>
      </c>
      <c r="D60" s="4">
        <v>0.24</v>
      </c>
      <c r="E60" s="40">
        <v>0.01</v>
      </c>
      <c r="F60" s="7">
        <v>-8.2100000000000003E-3</v>
      </c>
      <c r="G60" s="40">
        <v>0.11</v>
      </c>
      <c r="H60" s="40">
        <v>0.08</v>
      </c>
      <c r="I60" s="40">
        <v>0</v>
      </c>
      <c r="J60" s="40">
        <v>1.78</v>
      </c>
      <c r="K60" s="40">
        <v>0.04</v>
      </c>
      <c r="L60" s="40">
        <v>0.45</v>
      </c>
      <c r="M60" s="40">
        <v>0.12</v>
      </c>
      <c r="N60" s="101">
        <v>0</v>
      </c>
      <c r="O60" s="111">
        <v>1</v>
      </c>
      <c r="P60" s="3"/>
      <c r="Q60" s="3"/>
      <c r="R60" s="3"/>
      <c r="S60" s="3"/>
      <c r="T60" s="3"/>
    </row>
    <row r="61" spans="2:20">
      <c r="B61" s="4" t="s">
        <v>34</v>
      </c>
      <c r="C61" s="4" t="s">
        <v>22</v>
      </c>
      <c r="D61" s="4">
        <v>-0.17</v>
      </c>
      <c r="E61" s="40">
        <v>-0.01</v>
      </c>
      <c r="F61" s="7">
        <v>-8.77E-3</v>
      </c>
      <c r="G61" s="40">
        <v>-1.8400000000000001E-3</v>
      </c>
      <c r="H61" s="40">
        <v>0.08</v>
      </c>
      <c r="I61" s="40">
        <v>0</v>
      </c>
      <c r="J61" s="40">
        <v>1.33</v>
      </c>
      <c r="K61" s="40">
        <v>-0.03</v>
      </c>
      <c r="L61" s="40">
        <v>0.09</v>
      </c>
      <c r="M61" s="40">
        <v>0.04</v>
      </c>
      <c r="N61" s="101">
        <v>0</v>
      </c>
      <c r="O61" s="111">
        <v>1</v>
      </c>
      <c r="P61" s="3"/>
      <c r="Q61" s="3"/>
      <c r="R61" s="3"/>
      <c r="S61" s="3"/>
      <c r="T61" s="3"/>
    </row>
    <row r="62" spans="2:20">
      <c r="B62" s="4" t="s">
        <v>34</v>
      </c>
      <c r="C62" s="4" t="s">
        <v>85</v>
      </c>
      <c r="D62" s="4">
        <v>-0.16</v>
      </c>
      <c r="E62" s="40">
        <v>0.01</v>
      </c>
      <c r="F62" s="7">
        <v>0.19</v>
      </c>
      <c r="G62" s="40">
        <v>-0.7</v>
      </c>
      <c r="H62" s="40">
        <v>7.0000000000000007E-2</v>
      </c>
      <c r="I62" s="40">
        <v>0</v>
      </c>
      <c r="J62" s="40">
        <v>1.1299999999999999</v>
      </c>
      <c r="K62" s="40">
        <v>-0.06</v>
      </c>
      <c r="L62" s="40">
        <v>0.21</v>
      </c>
      <c r="M62" s="40">
        <v>0</v>
      </c>
      <c r="N62" s="101">
        <v>0</v>
      </c>
      <c r="O62" s="111">
        <v>1</v>
      </c>
      <c r="P62" s="3"/>
      <c r="Q62" s="3"/>
      <c r="R62" s="3"/>
      <c r="S62" s="3"/>
      <c r="T62" s="3"/>
    </row>
    <row r="63" spans="2:20">
      <c r="B63" s="4" t="s">
        <v>34</v>
      </c>
      <c r="C63" s="4" t="s">
        <v>23</v>
      </c>
      <c r="D63" s="4">
        <v>-0.1</v>
      </c>
      <c r="E63" s="40">
        <v>-0.01</v>
      </c>
      <c r="F63" s="7">
        <v>7.1599999999999997E-3</v>
      </c>
      <c r="G63" s="40">
        <v>0.02</v>
      </c>
      <c r="H63" s="40">
        <v>-0.09</v>
      </c>
      <c r="I63" s="40">
        <v>0</v>
      </c>
      <c r="J63" s="40">
        <v>-0.94</v>
      </c>
      <c r="K63" s="40">
        <v>8.1499999999999993E-3</v>
      </c>
      <c r="L63" s="40">
        <v>-0.13</v>
      </c>
      <c r="M63" s="40">
        <v>0</v>
      </c>
      <c r="N63" s="101">
        <v>0</v>
      </c>
      <c r="O63" s="111">
        <v>1</v>
      </c>
      <c r="P63" s="3"/>
      <c r="Q63" s="3"/>
      <c r="R63" s="3"/>
      <c r="S63" s="3"/>
      <c r="T63" s="3"/>
    </row>
    <row r="64" spans="2:20">
      <c r="B64" s="4" t="s">
        <v>34</v>
      </c>
      <c r="C64" s="4" t="s">
        <v>106</v>
      </c>
      <c r="D64" s="4">
        <v>-0.06</v>
      </c>
      <c r="E64" s="40">
        <v>0.01</v>
      </c>
      <c r="F64" s="7">
        <v>0.16</v>
      </c>
      <c r="G64" s="40">
        <v>0.38</v>
      </c>
      <c r="H64" s="40">
        <v>-0.27</v>
      </c>
      <c r="I64" s="40">
        <v>0</v>
      </c>
      <c r="J64" s="40">
        <v>-0.51</v>
      </c>
      <c r="K64" s="40">
        <v>-11.26</v>
      </c>
      <c r="L64" s="40">
        <v>-0.95</v>
      </c>
      <c r="M64" s="40">
        <v>0.19</v>
      </c>
      <c r="N64" s="101">
        <v>0</v>
      </c>
      <c r="O64" s="111">
        <v>1</v>
      </c>
      <c r="P64" s="3"/>
      <c r="Q64" s="3"/>
      <c r="R64" s="3"/>
      <c r="S64" s="3"/>
      <c r="T64" s="3"/>
    </row>
    <row r="65" spans="1:20">
      <c r="B65" s="4" t="s">
        <v>34</v>
      </c>
      <c r="C65" s="4" t="s">
        <v>104</v>
      </c>
      <c r="D65" s="4">
        <v>-0.15</v>
      </c>
      <c r="E65" s="40">
        <v>0.02</v>
      </c>
      <c r="F65" s="7">
        <v>-0.02</v>
      </c>
      <c r="G65" s="40">
        <v>0.05</v>
      </c>
      <c r="H65" s="40">
        <v>-0.04</v>
      </c>
      <c r="I65" s="40">
        <v>0</v>
      </c>
      <c r="J65" s="40">
        <v>1.34</v>
      </c>
      <c r="K65" s="40">
        <v>-0.08</v>
      </c>
      <c r="L65" s="40">
        <v>1.77</v>
      </c>
      <c r="M65" s="40">
        <v>0.44</v>
      </c>
      <c r="N65" s="101">
        <v>0</v>
      </c>
      <c r="O65" s="111">
        <v>1</v>
      </c>
      <c r="P65" s="3"/>
      <c r="Q65" s="3"/>
      <c r="R65" s="3"/>
      <c r="S65" s="3"/>
      <c r="T65" s="3"/>
    </row>
    <row r="66" spans="1:20">
      <c r="B66" s="4" t="s">
        <v>34</v>
      </c>
      <c r="C66" s="4" t="s">
        <v>24</v>
      </c>
      <c r="D66" s="4">
        <v>-0.08</v>
      </c>
      <c r="E66" s="40">
        <v>0.03</v>
      </c>
      <c r="F66" s="7">
        <v>0.01</v>
      </c>
      <c r="G66" s="40">
        <v>0.08</v>
      </c>
      <c r="H66" s="40">
        <v>-0.43</v>
      </c>
      <c r="I66" s="40">
        <v>0</v>
      </c>
      <c r="J66" s="40">
        <v>-0.03</v>
      </c>
      <c r="K66" s="40">
        <v>2.8</v>
      </c>
      <c r="L66" s="40">
        <v>0.15</v>
      </c>
      <c r="M66" s="40">
        <v>0.03</v>
      </c>
      <c r="N66" s="101">
        <v>0</v>
      </c>
      <c r="O66" s="111">
        <v>1</v>
      </c>
      <c r="P66" s="3"/>
      <c r="Q66" s="3"/>
      <c r="R66" s="3"/>
      <c r="S66" s="3"/>
      <c r="T66" s="3"/>
    </row>
    <row r="67" spans="1:20">
      <c r="B67" s="4" t="s">
        <v>34</v>
      </c>
      <c r="C67" s="4" t="s">
        <v>26</v>
      </c>
      <c r="D67" s="4">
        <v>0.2</v>
      </c>
      <c r="E67" s="40">
        <v>-0.01</v>
      </c>
      <c r="F67" s="7">
        <v>0.2</v>
      </c>
      <c r="G67" s="40">
        <v>-0.02</v>
      </c>
      <c r="H67" s="40">
        <v>-0.2</v>
      </c>
      <c r="I67" s="40">
        <v>0</v>
      </c>
      <c r="J67" s="40">
        <v>0.17</v>
      </c>
      <c r="K67" s="40">
        <v>49.79</v>
      </c>
      <c r="L67" s="40">
        <v>1.31</v>
      </c>
      <c r="M67" s="40">
        <v>-0.01</v>
      </c>
      <c r="N67" s="101">
        <v>0</v>
      </c>
      <c r="O67" s="111">
        <v>1</v>
      </c>
      <c r="P67" s="3"/>
      <c r="Q67" s="3"/>
      <c r="R67" s="3"/>
      <c r="S67" s="3"/>
      <c r="T67" s="3"/>
    </row>
    <row r="68" spans="1:20">
      <c r="B68" s="40" t="s">
        <v>34</v>
      </c>
      <c r="C68" s="40" t="s">
        <v>53</v>
      </c>
      <c r="D68" s="4">
        <v>2.9687072126468013</v>
      </c>
      <c r="E68" s="40">
        <v>0.43</v>
      </c>
      <c r="F68" s="7">
        <v>0.52</v>
      </c>
      <c r="G68" s="40">
        <v>7.0000000000000007E-2</v>
      </c>
      <c r="H68" s="40">
        <v>0.24</v>
      </c>
      <c r="I68" s="40">
        <v>1.01</v>
      </c>
      <c r="J68" s="40">
        <v>-25.54</v>
      </c>
      <c r="K68" s="40">
        <v>0.56000000000000005</v>
      </c>
      <c r="L68" s="40">
        <v>3.89</v>
      </c>
      <c r="M68" s="40">
        <v>0.49</v>
      </c>
      <c r="N68" s="101">
        <v>0</v>
      </c>
      <c r="O68" s="111">
        <v>1</v>
      </c>
      <c r="P68" s="3"/>
      <c r="Q68" s="3"/>
      <c r="R68" s="3"/>
      <c r="S68" s="3"/>
      <c r="T68" s="3"/>
    </row>
    <row r="69" spans="1:20">
      <c r="B69" s="4" t="s">
        <v>34</v>
      </c>
      <c r="C69" s="4" t="s">
        <v>27</v>
      </c>
      <c r="D69" s="4">
        <v>0.38</v>
      </c>
      <c r="E69" s="40">
        <v>0.03</v>
      </c>
      <c r="F69" s="7">
        <v>0.21</v>
      </c>
      <c r="G69" s="40">
        <v>-0.84</v>
      </c>
      <c r="H69" s="40">
        <v>2.8800000000000002E-3</v>
      </c>
      <c r="I69" s="40">
        <v>0</v>
      </c>
      <c r="J69" s="40">
        <v>-20.8</v>
      </c>
      <c r="K69" s="40">
        <v>0.05</v>
      </c>
      <c r="L69" s="40">
        <v>0.82</v>
      </c>
      <c r="M69" s="40">
        <v>0.03</v>
      </c>
      <c r="N69" s="101">
        <v>0</v>
      </c>
      <c r="O69" s="111">
        <v>1</v>
      </c>
      <c r="P69" s="3"/>
      <c r="Q69" s="3"/>
      <c r="R69" s="3"/>
      <c r="S69" s="3"/>
      <c r="T69" s="3"/>
    </row>
    <row r="70" spans="1:20">
      <c r="B70" s="4" t="s">
        <v>34</v>
      </c>
      <c r="C70" s="4" t="s">
        <v>62</v>
      </c>
      <c r="D70" s="4">
        <v>1.56</v>
      </c>
      <c r="E70" s="40">
        <v>0.08</v>
      </c>
      <c r="F70" s="7">
        <v>0.41</v>
      </c>
      <c r="G70" s="40">
        <v>-0.38</v>
      </c>
      <c r="H70" s="40">
        <v>0.34</v>
      </c>
      <c r="I70" s="40">
        <v>0.01</v>
      </c>
      <c r="J70" s="40">
        <v>872.39</v>
      </c>
      <c r="K70" s="40">
        <v>0.48</v>
      </c>
      <c r="L70" s="40">
        <v>2.42</v>
      </c>
      <c r="M70" s="40">
        <v>-0.62</v>
      </c>
      <c r="N70" s="101">
        <v>0</v>
      </c>
      <c r="O70" s="111">
        <v>1</v>
      </c>
      <c r="P70" s="3"/>
      <c r="Q70" s="3"/>
      <c r="R70" s="3"/>
      <c r="S70" s="3"/>
      <c r="T70" s="3"/>
    </row>
    <row r="71" spans="1:20">
      <c r="A71" s="57"/>
      <c r="B71" s="41" t="s">
        <v>34</v>
      </c>
      <c r="C71" s="41" t="s">
        <v>121</v>
      </c>
      <c r="D71" s="41">
        <v>0.24</v>
      </c>
      <c r="E71" s="41">
        <v>0.25</v>
      </c>
      <c r="F71" s="72">
        <v>0.43</v>
      </c>
      <c r="G71" s="41">
        <v>0.59</v>
      </c>
      <c r="H71" s="41">
        <v>0.21</v>
      </c>
      <c r="I71" s="41">
        <v>0.59</v>
      </c>
      <c r="J71" s="41">
        <v>-2.52</v>
      </c>
      <c r="K71" s="41">
        <v>3.63</v>
      </c>
      <c r="L71" s="41">
        <v>0.48</v>
      </c>
      <c r="M71" s="41">
        <v>0.99</v>
      </c>
      <c r="N71" s="106">
        <v>0</v>
      </c>
      <c r="O71" s="112">
        <v>1</v>
      </c>
      <c r="P71" s="3"/>
      <c r="Q71" s="3"/>
      <c r="R71" s="3"/>
      <c r="S71" s="3"/>
      <c r="T71" s="3"/>
    </row>
    <row r="72" spans="1:20" ht="14">
      <c r="A72" s="21" t="s">
        <v>415</v>
      </c>
      <c r="B72" s="4" t="s">
        <v>162</v>
      </c>
      <c r="C72" s="4" t="s">
        <v>50</v>
      </c>
      <c r="D72" s="4">
        <v>-0.1</v>
      </c>
      <c r="E72" s="40">
        <v>0</v>
      </c>
      <c r="F72" s="7">
        <v>-0.21</v>
      </c>
      <c r="G72" s="40">
        <v>-0.11</v>
      </c>
      <c r="H72" s="40">
        <v>-0.32</v>
      </c>
      <c r="I72" s="40">
        <v>7.0000000000000007E-2</v>
      </c>
      <c r="J72" s="40">
        <v>0.36</v>
      </c>
      <c r="K72" s="40">
        <v>-3.34</v>
      </c>
      <c r="L72" s="40">
        <v>0.55000000000000004</v>
      </c>
      <c r="M72" s="40">
        <v>-0.19</v>
      </c>
      <c r="N72" s="101">
        <v>-1</v>
      </c>
      <c r="O72" s="111">
        <v>1</v>
      </c>
      <c r="P72" s="3"/>
      <c r="Q72" s="3"/>
      <c r="R72" s="3"/>
      <c r="S72" s="3"/>
      <c r="T72" s="3"/>
    </row>
    <row r="73" spans="1:20">
      <c r="B73" s="4" t="s">
        <v>162</v>
      </c>
      <c r="C73" s="4" t="s">
        <v>46</v>
      </c>
      <c r="D73" s="4">
        <v>0.71</v>
      </c>
      <c r="E73" s="40">
        <v>-0.14000000000000001</v>
      </c>
      <c r="F73" s="7">
        <v>-0.26</v>
      </c>
      <c r="G73" s="40">
        <v>-0.3</v>
      </c>
      <c r="H73" s="40">
        <v>-0.42</v>
      </c>
      <c r="I73" s="40">
        <v>-0.28000000000000003</v>
      </c>
      <c r="J73" s="40">
        <v>0.09</v>
      </c>
      <c r="K73" s="40">
        <v>4.3099999999999996</v>
      </c>
      <c r="L73" s="40">
        <v>-0.42</v>
      </c>
      <c r="M73" s="40">
        <v>-1.71</v>
      </c>
      <c r="N73" s="101">
        <v>-1</v>
      </c>
      <c r="O73" s="111">
        <v>0</v>
      </c>
      <c r="P73" s="3"/>
      <c r="Q73" s="3"/>
      <c r="R73" s="3"/>
      <c r="S73" s="3"/>
      <c r="T73" s="3"/>
    </row>
    <row r="74" spans="1:20">
      <c r="B74" s="4" t="s">
        <v>162</v>
      </c>
      <c r="C74" s="4" t="s">
        <v>115</v>
      </c>
      <c r="D74" s="4">
        <v>1.24</v>
      </c>
      <c r="E74" s="40">
        <v>0.18</v>
      </c>
      <c r="F74" s="7">
        <v>-0.53</v>
      </c>
      <c r="G74" s="40">
        <v>-0.33</v>
      </c>
      <c r="H74" s="40">
        <v>-0.68</v>
      </c>
      <c r="I74" s="40">
        <v>-0.05</v>
      </c>
      <c r="J74" s="40">
        <v>0.26</v>
      </c>
      <c r="K74" s="40">
        <v>-3.68</v>
      </c>
      <c r="L74" s="40">
        <v>-0.5</v>
      </c>
      <c r="M74" s="40">
        <v>-0.13</v>
      </c>
      <c r="N74" s="101">
        <v>-1</v>
      </c>
      <c r="O74" s="111">
        <v>0</v>
      </c>
      <c r="P74" s="3"/>
      <c r="Q74" s="3"/>
      <c r="R74" s="3"/>
      <c r="S74" s="3"/>
      <c r="T74" s="3"/>
    </row>
    <row r="75" spans="1:20">
      <c r="B75" s="4" t="s">
        <v>162</v>
      </c>
      <c r="C75" s="4" t="s">
        <v>56</v>
      </c>
      <c r="D75" s="4">
        <v>0.18</v>
      </c>
      <c r="E75" s="40">
        <v>0.02</v>
      </c>
      <c r="F75" s="7">
        <v>0.05</v>
      </c>
      <c r="G75" s="40">
        <v>0.08</v>
      </c>
      <c r="H75" s="40">
        <v>0.06</v>
      </c>
      <c r="I75" s="40">
        <v>0</v>
      </c>
      <c r="J75" s="40">
        <v>-0.01</v>
      </c>
      <c r="K75" s="40">
        <v>-0.38</v>
      </c>
      <c r="L75" s="40">
        <v>0.23</v>
      </c>
      <c r="M75" s="40">
        <v>-0.73</v>
      </c>
      <c r="N75" s="101">
        <v>0</v>
      </c>
      <c r="O75" s="111">
        <v>1</v>
      </c>
      <c r="P75" s="3"/>
      <c r="Q75" s="3"/>
      <c r="R75" s="3"/>
      <c r="S75" s="3"/>
      <c r="T75" s="3"/>
    </row>
    <row r="76" spans="1:20">
      <c r="B76" s="4" t="s">
        <v>162</v>
      </c>
      <c r="C76" s="4" t="s">
        <v>112</v>
      </c>
      <c r="D76" s="4">
        <v>3.07</v>
      </c>
      <c r="E76" s="40">
        <v>2.4500000000000002</v>
      </c>
      <c r="F76" s="7">
        <v>2.5499999999999998</v>
      </c>
      <c r="G76" s="40">
        <v>1.88</v>
      </c>
      <c r="H76" s="40">
        <v>1.1499999999999999</v>
      </c>
      <c r="I76" s="40">
        <v>3.64</v>
      </c>
      <c r="J76" s="40">
        <v>2.73</v>
      </c>
      <c r="K76" s="40">
        <v>6.28</v>
      </c>
      <c r="L76" s="40">
        <v>0.75</v>
      </c>
      <c r="M76" s="40">
        <v>3.07</v>
      </c>
      <c r="N76" s="101">
        <v>1</v>
      </c>
      <c r="O76" s="111">
        <v>1</v>
      </c>
      <c r="P76" s="3"/>
      <c r="Q76" s="3"/>
      <c r="R76" s="3"/>
      <c r="S76" s="3"/>
      <c r="T76" s="3"/>
    </row>
    <row r="77" spans="1:20">
      <c r="B77" s="4" t="s">
        <v>162</v>
      </c>
      <c r="C77" s="4" t="s">
        <v>120</v>
      </c>
      <c r="D77" s="4">
        <v>0.64</v>
      </c>
      <c r="E77" s="40">
        <v>0.21</v>
      </c>
      <c r="F77" s="7">
        <v>0.21</v>
      </c>
      <c r="G77" s="40">
        <v>0.12</v>
      </c>
      <c r="H77" s="40">
        <v>0.15</v>
      </c>
      <c r="I77" s="40">
        <v>0.15</v>
      </c>
      <c r="J77" s="40">
        <v>0.28000000000000003</v>
      </c>
      <c r="K77" s="40">
        <v>0.52</v>
      </c>
      <c r="L77" s="40">
        <v>1.28</v>
      </c>
      <c r="M77" s="40">
        <v>0.92</v>
      </c>
      <c r="N77" s="101">
        <v>1</v>
      </c>
      <c r="O77" s="111">
        <v>1</v>
      </c>
      <c r="P77" s="3"/>
      <c r="Q77" s="3"/>
      <c r="R77" s="3"/>
      <c r="S77" s="3"/>
      <c r="T77" s="3"/>
    </row>
    <row r="78" spans="1:20">
      <c r="B78" s="4" t="s">
        <v>162</v>
      </c>
      <c r="C78" s="4" t="s">
        <v>94</v>
      </c>
      <c r="D78" s="4">
        <v>-0.21</v>
      </c>
      <c r="E78" s="40">
        <v>0.13</v>
      </c>
      <c r="F78" s="7">
        <v>0.17</v>
      </c>
      <c r="G78" s="40">
        <v>0.01</v>
      </c>
      <c r="H78" s="40">
        <v>0.13</v>
      </c>
      <c r="I78" s="40">
        <v>0.09</v>
      </c>
      <c r="J78" s="40">
        <v>-0.19</v>
      </c>
      <c r="K78" s="40">
        <v>0.93</v>
      </c>
      <c r="L78" s="40">
        <v>1.32</v>
      </c>
      <c r="M78" s="40">
        <v>-0.47</v>
      </c>
      <c r="N78" s="101">
        <v>1</v>
      </c>
      <c r="O78" s="111">
        <v>1</v>
      </c>
      <c r="P78" s="3"/>
      <c r="Q78" s="3"/>
      <c r="R78" s="3"/>
      <c r="S78" s="3"/>
      <c r="T78" s="3"/>
    </row>
    <row r="79" spans="1:20">
      <c r="B79" s="4" t="s">
        <v>162</v>
      </c>
      <c r="C79" s="4" t="s">
        <v>107</v>
      </c>
      <c r="D79" s="4">
        <v>-0.13</v>
      </c>
      <c r="E79" s="40">
        <v>0.11</v>
      </c>
      <c r="F79" s="7">
        <v>0.13</v>
      </c>
      <c r="G79" s="40">
        <v>0.01</v>
      </c>
      <c r="H79" s="40">
        <v>0.11</v>
      </c>
      <c r="I79" s="40">
        <v>0.09</v>
      </c>
      <c r="J79" s="40">
        <v>-0.33</v>
      </c>
      <c r="K79" s="40">
        <v>1.75</v>
      </c>
      <c r="L79" s="40">
        <v>-0.4</v>
      </c>
      <c r="M79" s="40">
        <v>-0.02</v>
      </c>
      <c r="N79" s="101">
        <v>1</v>
      </c>
      <c r="O79" s="111">
        <v>0</v>
      </c>
      <c r="P79" s="3"/>
      <c r="Q79" s="3"/>
      <c r="R79" s="3"/>
      <c r="S79" s="3"/>
      <c r="T79" s="3"/>
    </row>
    <row r="80" spans="1:20">
      <c r="B80" s="4" t="s">
        <v>162</v>
      </c>
      <c r="C80" s="4" t="s">
        <v>89</v>
      </c>
      <c r="D80" s="4">
        <v>0.08</v>
      </c>
      <c r="E80" s="40">
        <v>-0.03</v>
      </c>
      <c r="F80" s="7">
        <v>9.3399999999999993E-3</v>
      </c>
      <c r="G80" s="40">
        <v>-0.11</v>
      </c>
      <c r="H80" s="40">
        <v>-0.01</v>
      </c>
      <c r="I80" s="40">
        <v>0.09</v>
      </c>
      <c r="J80" s="40">
        <v>-0.25</v>
      </c>
      <c r="K80" s="40">
        <v>1.1000000000000001</v>
      </c>
      <c r="L80" s="40">
        <v>-0.4</v>
      </c>
      <c r="M80" s="40">
        <v>0.16</v>
      </c>
      <c r="N80" s="101">
        <v>0</v>
      </c>
      <c r="O80" s="111">
        <v>0</v>
      </c>
      <c r="P80" s="3"/>
      <c r="Q80" s="3"/>
      <c r="R80" s="3"/>
      <c r="S80" s="3"/>
      <c r="T80" s="3"/>
    </row>
    <row r="81" spans="2:20">
      <c r="B81" s="4" t="s">
        <v>162</v>
      </c>
      <c r="C81" s="4" t="s">
        <v>130</v>
      </c>
      <c r="D81" s="4">
        <v>1.1100000000000001</v>
      </c>
      <c r="E81" s="40">
        <v>0.47</v>
      </c>
      <c r="F81" s="7">
        <v>0.56000000000000005</v>
      </c>
      <c r="G81" s="40">
        <v>-0.24</v>
      </c>
      <c r="H81" s="40">
        <v>0.98</v>
      </c>
      <c r="I81" s="40">
        <v>7.0000000000000007E-2</v>
      </c>
      <c r="J81" s="40">
        <v>-0.22</v>
      </c>
      <c r="K81" s="40">
        <v>4.4000000000000004</v>
      </c>
      <c r="L81" s="40">
        <v>4.8</v>
      </c>
      <c r="M81" s="40">
        <v>0.15</v>
      </c>
      <c r="N81" s="101">
        <v>1</v>
      </c>
      <c r="O81" s="111">
        <v>1</v>
      </c>
      <c r="P81" s="3"/>
      <c r="Q81" s="3"/>
      <c r="R81" s="3"/>
      <c r="S81" s="3"/>
      <c r="T81" s="3"/>
    </row>
    <row r="82" spans="2:20">
      <c r="B82" s="4" t="s">
        <v>162</v>
      </c>
      <c r="C82" s="4" t="s">
        <v>52</v>
      </c>
      <c r="D82" s="4">
        <v>0.31</v>
      </c>
      <c r="E82" s="40">
        <v>0</v>
      </c>
      <c r="F82" s="7">
        <v>4.5700000000000003E-3</v>
      </c>
      <c r="G82" s="40">
        <v>0.48</v>
      </c>
      <c r="H82" s="40">
        <v>-0.04</v>
      </c>
      <c r="I82" s="40">
        <v>-0.2</v>
      </c>
      <c r="J82" s="40">
        <v>0.73</v>
      </c>
      <c r="K82" s="40">
        <v>0.53</v>
      </c>
      <c r="L82" s="40">
        <v>-0.28000000000000003</v>
      </c>
      <c r="M82" s="40">
        <v>-0.14000000000000001</v>
      </c>
      <c r="N82" s="101">
        <v>0</v>
      </c>
      <c r="O82" s="111">
        <v>1</v>
      </c>
      <c r="P82" s="3"/>
      <c r="Q82" s="3"/>
      <c r="R82" s="3"/>
      <c r="S82" s="3"/>
      <c r="T82" s="3"/>
    </row>
    <row r="83" spans="2:20">
      <c r="B83" s="4" t="s">
        <v>162</v>
      </c>
      <c r="C83" s="4" t="s">
        <v>40</v>
      </c>
      <c r="D83" s="4">
        <v>-0.51</v>
      </c>
      <c r="E83" s="40">
        <v>-0.69</v>
      </c>
      <c r="F83" s="7">
        <v>-0.63</v>
      </c>
      <c r="G83" s="40">
        <v>-1.05</v>
      </c>
      <c r="H83" s="40">
        <v>-0.88</v>
      </c>
      <c r="I83" s="40">
        <v>-0.24</v>
      </c>
      <c r="J83" s="40">
        <v>-3.53</v>
      </c>
      <c r="K83" s="40">
        <v>-0.97</v>
      </c>
      <c r="L83" s="40">
        <v>-0.86</v>
      </c>
      <c r="M83" s="40">
        <v>-0.01</v>
      </c>
      <c r="N83" s="101">
        <v>-1</v>
      </c>
      <c r="O83" s="111">
        <v>0</v>
      </c>
      <c r="P83" s="3"/>
      <c r="Q83" s="3"/>
      <c r="R83" s="3"/>
      <c r="S83" s="3"/>
      <c r="T83" s="3"/>
    </row>
    <row r="84" spans="2:20">
      <c r="B84" s="4" t="s">
        <v>162</v>
      </c>
      <c r="C84" s="4" t="s">
        <v>32</v>
      </c>
      <c r="D84" s="4">
        <v>0</v>
      </c>
      <c r="E84" s="40">
        <v>-0.8</v>
      </c>
      <c r="F84" s="7">
        <v>-0.69</v>
      </c>
      <c r="G84" s="40">
        <v>-1.1000000000000001</v>
      </c>
      <c r="H84" s="40">
        <v>-0.99</v>
      </c>
      <c r="I84" s="40">
        <v>-0.91</v>
      </c>
      <c r="J84" s="40">
        <v>-1.66</v>
      </c>
      <c r="K84" s="40">
        <v>0.91</v>
      </c>
      <c r="L84" s="40">
        <v>0</v>
      </c>
      <c r="M84" s="40">
        <v>-0.65</v>
      </c>
      <c r="N84" s="101">
        <v>0</v>
      </c>
      <c r="O84" s="111">
        <v>0</v>
      </c>
      <c r="P84" s="3"/>
      <c r="Q84" s="3"/>
      <c r="R84" s="3"/>
      <c r="S84" s="3"/>
      <c r="T84" s="3"/>
    </row>
    <row r="85" spans="2:20">
      <c r="B85" s="4" t="s">
        <v>162</v>
      </c>
      <c r="C85" s="4" t="s">
        <v>86</v>
      </c>
      <c r="D85" s="4">
        <v>0.14000000000000001</v>
      </c>
      <c r="E85" s="40">
        <v>0.01</v>
      </c>
      <c r="F85" s="7">
        <v>2.3700000000000001E-3</v>
      </c>
      <c r="G85" s="40">
        <v>0.57999999999999996</v>
      </c>
      <c r="H85" s="40">
        <v>0.02</v>
      </c>
      <c r="I85" s="40">
        <v>7.0000000000000007E-2</v>
      </c>
      <c r="J85" s="40">
        <v>0.71</v>
      </c>
      <c r="K85" s="40">
        <v>0.32</v>
      </c>
      <c r="L85" s="40">
        <v>0.52</v>
      </c>
      <c r="M85" s="40">
        <v>-0.14000000000000001</v>
      </c>
      <c r="N85" s="101">
        <v>0</v>
      </c>
      <c r="O85" s="111">
        <v>0</v>
      </c>
      <c r="P85" s="3"/>
      <c r="Q85" s="3"/>
      <c r="R85" s="3"/>
      <c r="S85" s="3"/>
      <c r="T85" s="3"/>
    </row>
    <row r="86" spans="2:20">
      <c r="B86" s="4" t="s">
        <v>162</v>
      </c>
      <c r="C86" s="4" t="s">
        <v>41</v>
      </c>
      <c r="D86" s="4">
        <v>0</v>
      </c>
      <c r="E86" s="40">
        <v>-0.27</v>
      </c>
      <c r="F86" s="7">
        <v>-0.25</v>
      </c>
      <c r="G86" s="40">
        <v>-0.32</v>
      </c>
      <c r="H86" s="40">
        <v>-0.31</v>
      </c>
      <c r="I86" s="40">
        <v>7.0000000000000007E-2</v>
      </c>
      <c r="J86" s="40">
        <v>0.47</v>
      </c>
      <c r="K86" s="40">
        <v>0.36</v>
      </c>
      <c r="L86" s="40">
        <v>-0.14000000000000001</v>
      </c>
      <c r="M86" s="40">
        <v>-0.53</v>
      </c>
      <c r="N86" s="101">
        <v>-1</v>
      </c>
      <c r="O86" s="111">
        <v>0</v>
      </c>
      <c r="P86" s="3"/>
      <c r="Q86" s="3"/>
      <c r="R86" s="3"/>
      <c r="S86" s="3"/>
      <c r="T86" s="3"/>
    </row>
    <row r="87" spans="2:20">
      <c r="B87" s="4" t="s">
        <v>162</v>
      </c>
      <c r="C87" s="4" t="s">
        <v>78</v>
      </c>
      <c r="D87" s="4">
        <v>0.08</v>
      </c>
      <c r="E87" s="40">
        <v>-0.02</v>
      </c>
      <c r="F87" s="7">
        <v>0.01</v>
      </c>
      <c r="G87" s="40">
        <v>0.54</v>
      </c>
      <c r="H87" s="40">
        <v>0</v>
      </c>
      <c r="I87" s="40">
        <v>7.0000000000000007E-2</v>
      </c>
      <c r="J87" s="40">
        <v>0.69</v>
      </c>
      <c r="K87" s="40">
        <v>0.38</v>
      </c>
      <c r="L87" s="40">
        <v>0.37</v>
      </c>
      <c r="M87" s="40">
        <v>-0.17</v>
      </c>
      <c r="N87" s="101">
        <v>0</v>
      </c>
      <c r="O87" s="111">
        <v>0</v>
      </c>
      <c r="P87" s="3"/>
      <c r="Q87" s="3"/>
      <c r="R87" s="3"/>
      <c r="S87" s="3"/>
      <c r="T87" s="3"/>
    </row>
    <row r="88" spans="2:20">
      <c r="B88" s="4" t="s">
        <v>162</v>
      </c>
      <c r="C88" s="4" t="s">
        <v>36</v>
      </c>
      <c r="D88" s="4">
        <v>-0.1</v>
      </c>
      <c r="E88" s="40">
        <v>-0.39</v>
      </c>
      <c r="F88" s="7">
        <v>-0.21</v>
      </c>
      <c r="G88" s="40">
        <v>-0.74</v>
      </c>
      <c r="H88" s="40">
        <v>-0.73</v>
      </c>
      <c r="I88" s="40">
        <v>7.0000000000000007E-2</v>
      </c>
      <c r="J88" s="40">
        <v>0.49</v>
      </c>
      <c r="K88" s="40">
        <v>0.35</v>
      </c>
      <c r="L88" s="40">
        <v>-0.06</v>
      </c>
      <c r="M88" s="40">
        <v>-0.3</v>
      </c>
      <c r="N88" s="101">
        <v>-1</v>
      </c>
      <c r="O88" s="111">
        <v>0</v>
      </c>
      <c r="P88" s="3"/>
      <c r="Q88" s="3"/>
      <c r="R88" s="3"/>
      <c r="S88" s="3"/>
      <c r="T88" s="3"/>
    </row>
    <row r="89" spans="2:20">
      <c r="B89" s="4" t="s">
        <v>162</v>
      </c>
      <c r="C89" s="4" t="s">
        <v>80</v>
      </c>
      <c r="D89" s="4">
        <v>-0.06</v>
      </c>
      <c r="E89" s="40">
        <v>0.04</v>
      </c>
      <c r="F89" s="7">
        <v>0.03</v>
      </c>
      <c r="G89" s="40">
        <v>-0.57000000000000006</v>
      </c>
      <c r="H89" s="40">
        <v>0.06</v>
      </c>
      <c r="I89" s="40">
        <v>0</v>
      </c>
      <c r="J89" s="40">
        <v>-0.34</v>
      </c>
      <c r="K89" s="40">
        <v>0.1</v>
      </c>
      <c r="L89" s="40">
        <v>0.11</v>
      </c>
      <c r="M89" s="40">
        <v>-0.19</v>
      </c>
      <c r="N89" s="101">
        <v>0</v>
      </c>
      <c r="O89" s="111">
        <v>1</v>
      </c>
      <c r="P89" s="3"/>
      <c r="Q89" s="3"/>
      <c r="R89" s="3"/>
      <c r="S89" s="3"/>
      <c r="T89" s="3"/>
    </row>
    <row r="90" spans="2:20">
      <c r="B90" s="4" t="s">
        <v>162</v>
      </c>
      <c r="C90" s="4" t="s">
        <v>129</v>
      </c>
      <c r="D90" s="4">
        <v>0.36</v>
      </c>
      <c r="E90" s="40">
        <v>0.76</v>
      </c>
      <c r="F90" s="7">
        <v>0.85</v>
      </c>
      <c r="G90" s="40">
        <v>0.16</v>
      </c>
      <c r="H90" s="40">
        <v>0.82</v>
      </c>
      <c r="I90" s="40">
        <v>2.21</v>
      </c>
      <c r="J90" s="40">
        <v>0.84</v>
      </c>
      <c r="K90" s="40">
        <v>1.82</v>
      </c>
      <c r="L90" s="40">
        <v>2.5299999999999998</v>
      </c>
      <c r="M90" s="40">
        <v>1.47</v>
      </c>
      <c r="N90" s="101">
        <v>0</v>
      </c>
      <c r="O90" s="111">
        <v>1</v>
      </c>
      <c r="P90" s="3"/>
      <c r="Q90" s="3"/>
      <c r="R90" s="3"/>
      <c r="S90" s="3"/>
      <c r="T90" s="3"/>
    </row>
    <row r="91" spans="2:20">
      <c r="B91" s="4" t="s">
        <v>162</v>
      </c>
      <c r="C91" s="4" t="s">
        <v>114</v>
      </c>
      <c r="D91" s="4">
        <v>4</v>
      </c>
      <c r="E91" s="40">
        <v>1.52</v>
      </c>
      <c r="F91" s="7">
        <v>1.44</v>
      </c>
      <c r="G91" s="40">
        <v>0.15</v>
      </c>
      <c r="H91" s="40">
        <v>0.93</v>
      </c>
      <c r="I91" s="40">
        <v>4.0199999999999996</v>
      </c>
      <c r="J91" s="40">
        <v>-6.57</v>
      </c>
      <c r="K91" s="40">
        <v>3.1</v>
      </c>
      <c r="L91" s="40">
        <v>1.76</v>
      </c>
      <c r="M91" s="40">
        <v>4.51</v>
      </c>
      <c r="N91" s="101">
        <v>0</v>
      </c>
      <c r="O91" s="111">
        <v>1</v>
      </c>
      <c r="P91" s="3"/>
      <c r="Q91" s="3"/>
      <c r="R91" s="3"/>
      <c r="S91" s="3"/>
      <c r="T91" s="3"/>
    </row>
    <row r="92" spans="2:20">
      <c r="B92" s="4" t="s">
        <v>162</v>
      </c>
      <c r="C92" s="4" t="s">
        <v>81</v>
      </c>
      <c r="D92" s="4">
        <v>0.95</v>
      </c>
      <c r="E92" s="40">
        <v>0.53</v>
      </c>
      <c r="F92" s="7">
        <v>0.59</v>
      </c>
      <c r="G92" s="40">
        <v>-0.15</v>
      </c>
      <c r="H92" s="40">
        <v>0.31</v>
      </c>
      <c r="I92" s="40">
        <v>2.35</v>
      </c>
      <c r="J92" s="40">
        <v>0.48</v>
      </c>
      <c r="K92" s="40">
        <v>9.57</v>
      </c>
      <c r="L92" s="40">
        <v>-0.24</v>
      </c>
      <c r="M92" s="40">
        <v>2.64</v>
      </c>
      <c r="N92" s="101">
        <v>0</v>
      </c>
      <c r="O92" s="111">
        <v>0</v>
      </c>
      <c r="P92" s="3"/>
      <c r="Q92" s="3"/>
      <c r="R92" s="3"/>
      <c r="S92" s="3"/>
      <c r="T92" s="3"/>
    </row>
    <row r="93" spans="2:20">
      <c r="B93" s="4" t="s">
        <v>162</v>
      </c>
      <c r="C93" s="4" t="s">
        <v>68</v>
      </c>
      <c r="D93" s="4">
        <v>0.46</v>
      </c>
      <c r="E93" s="40">
        <v>0.05</v>
      </c>
      <c r="F93" s="7">
        <v>0.2</v>
      </c>
      <c r="G93" s="40">
        <v>0.85</v>
      </c>
      <c r="H93" s="40">
        <v>0.1</v>
      </c>
      <c r="I93" s="40">
        <v>0.35</v>
      </c>
      <c r="J93" s="40">
        <v>7.0000000000000007E-2</v>
      </c>
      <c r="K93" s="40">
        <v>0.17</v>
      </c>
      <c r="L93" s="40">
        <v>0.86</v>
      </c>
      <c r="M93" s="40">
        <v>0.09</v>
      </c>
      <c r="N93" s="101">
        <v>0</v>
      </c>
      <c r="O93" s="111">
        <v>1</v>
      </c>
      <c r="P93" s="3"/>
      <c r="Q93" s="3"/>
      <c r="R93" s="3"/>
      <c r="S93" s="3"/>
      <c r="T93" s="3"/>
    </row>
    <row r="94" spans="2:20">
      <c r="B94" s="4" t="s">
        <v>162</v>
      </c>
      <c r="C94" s="4" t="s">
        <v>45</v>
      </c>
      <c r="D94" s="4">
        <v>1.9</v>
      </c>
      <c r="E94" s="40">
        <v>-0.28999999999999998</v>
      </c>
      <c r="F94" s="7">
        <v>-5.5900000000000004E-3</v>
      </c>
      <c r="G94" s="40">
        <v>0.63</v>
      </c>
      <c r="H94" s="40">
        <v>-0.44</v>
      </c>
      <c r="I94" s="40">
        <v>0.36</v>
      </c>
      <c r="J94" s="40">
        <v>0.36</v>
      </c>
      <c r="K94" s="40">
        <v>1.25</v>
      </c>
      <c r="L94" s="40">
        <v>1.03</v>
      </c>
      <c r="M94" s="40">
        <v>-0.19</v>
      </c>
      <c r="N94" s="101">
        <v>-1</v>
      </c>
      <c r="O94" s="111">
        <v>0</v>
      </c>
      <c r="P94" s="3"/>
      <c r="Q94" s="3"/>
      <c r="R94" s="3"/>
      <c r="S94" s="3"/>
      <c r="T94" s="3"/>
    </row>
    <row r="95" spans="2:20">
      <c r="B95" s="4" t="s">
        <v>162</v>
      </c>
      <c r="C95" s="4" t="s">
        <v>96</v>
      </c>
      <c r="D95" s="4">
        <v>0.17</v>
      </c>
      <c r="E95" s="40">
        <v>-0.19</v>
      </c>
      <c r="F95" s="7">
        <v>-0.21</v>
      </c>
      <c r="G95" s="40">
        <v>0.63</v>
      </c>
      <c r="H95" s="40">
        <v>-0.03</v>
      </c>
      <c r="I95" s="40">
        <v>0.01</v>
      </c>
      <c r="J95" s="40">
        <v>1.43</v>
      </c>
      <c r="K95" s="40">
        <v>1.74</v>
      </c>
      <c r="L95" s="40">
        <v>-0.21</v>
      </c>
      <c r="M95" s="40">
        <v>0.1</v>
      </c>
      <c r="N95" s="101">
        <v>0</v>
      </c>
      <c r="O95" s="111">
        <v>0</v>
      </c>
      <c r="P95" s="3"/>
      <c r="Q95" s="3"/>
      <c r="R95" s="3"/>
      <c r="S95" s="3"/>
      <c r="T95" s="3"/>
    </row>
    <row r="96" spans="2:20">
      <c r="B96" s="4" t="s">
        <v>162</v>
      </c>
      <c r="C96" s="4" t="s">
        <v>61</v>
      </c>
      <c r="D96" s="4">
        <v>0.85</v>
      </c>
      <c r="E96" s="40">
        <v>0.14000000000000001</v>
      </c>
      <c r="F96" s="7">
        <v>0.05</v>
      </c>
      <c r="G96" s="40">
        <v>0.32</v>
      </c>
      <c r="H96" s="40">
        <v>0.26</v>
      </c>
      <c r="I96" s="40">
        <v>0.43</v>
      </c>
      <c r="J96" s="40">
        <v>1.35</v>
      </c>
      <c r="K96" s="40">
        <v>-0.7</v>
      </c>
      <c r="L96" s="40">
        <v>0.53</v>
      </c>
      <c r="M96" s="40">
        <v>-0.11</v>
      </c>
      <c r="N96" s="101">
        <v>0</v>
      </c>
      <c r="O96" s="111">
        <v>1</v>
      </c>
      <c r="P96" s="3"/>
      <c r="Q96" s="3"/>
      <c r="R96" s="3"/>
      <c r="S96" s="3"/>
      <c r="T96" s="3"/>
    </row>
    <row r="97" spans="1:20">
      <c r="B97" s="4" t="s">
        <v>162</v>
      </c>
      <c r="C97" s="4" t="s">
        <v>57</v>
      </c>
      <c r="D97" s="4">
        <v>0.34</v>
      </c>
      <c r="E97" s="40">
        <v>7.0000000000000007E-2</v>
      </c>
      <c r="F97" s="7">
        <v>0.06</v>
      </c>
      <c r="G97" s="40">
        <v>0.61</v>
      </c>
      <c r="H97" s="40">
        <v>7.0000000000000007E-2</v>
      </c>
      <c r="I97" s="40">
        <v>-0.15</v>
      </c>
      <c r="J97" s="40">
        <v>0.31</v>
      </c>
      <c r="K97" s="40">
        <v>-0.22</v>
      </c>
      <c r="L97" s="40">
        <v>0.76</v>
      </c>
      <c r="M97" s="40">
        <v>-0.37</v>
      </c>
      <c r="N97" s="101">
        <v>0</v>
      </c>
      <c r="O97" s="111">
        <v>1</v>
      </c>
      <c r="P97" s="3"/>
      <c r="Q97" s="3"/>
      <c r="R97" s="3"/>
      <c r="S97" s="3"/>
      <c r="T97" s="3"/>
    </row>
    <row r="98" spans="1:20">
      <c r="B98" s="4" t="s">
        <v>162</v>
      </c>
      <c r="C98" s="4" t="s">
        <v>59</v>
      </c>
      <c r="D98" s="4">
        <v>0.47</v>
      </c>
      <c r="E98" s="40">
        <v>0.01</v>
      </c>
      <c r="F98" s="7">
        <v>-0.06</v>
      </c>
      <c r="G98" s="40">
        <v>0.72</v>
      </c>
      <c r="H98" s="40">
        <v>0.09</v>
      </c>
      <c r="I98" s="40">
        <v>-0.32</v>
      </c>
      <c r="J98" s="40">
        <v>1.93</v>
      </c>
      <c r="K98" s="40">
        <v>0.82</v>
      </c>
      <c r="L98" s="40">
        <v>-1.36</v>
      </c>
      <c r="M98" s="40">
        <v>-0.59</v>
      </c>
      <c r="N98" s="101">
        <v>0</v>
      </c>
      <c r="O98" s="111">
        <v>0</v>
      </c>
      <c r="P98" s="3"/>
      <c r="Q98" s="3"/>
      <c r="R98" s="3"/>
      <c r="S98" s="3"/>
      <c r="T98" s="3"/>
    </row>
    <row r="99" spans="1:20">
      <c r="B99" s="4" t="s">
        <v>162</v>
      </c>
      <c r="C99" s="4" t="s">
        <v>127</v>
      </c>
      <c r="D99" s="4">
        <v>1.65</v>
      </c>
      <c r="E99" s="40">
        <v>0.44</v>
      </c>
      <c r="F99" s="7">
        <v>-0.04</v>
      </c>
      <c r="G99" s="40">
        <v>0.3</v>
      </c>
      <c r="H99" s="40">
        <v>7.0000000000000007E-2</v>
      </c>
      <c r="I99" s="40">
        <v>7.0000000000000007E-2</v>
      </c>
      <c r="J99" s="40">
        <v>3.04</v>
      </c>
      <c r="K99" s="40">
        <v>2.54</v>
      </c>
      <c r="L99" s="40">
        <v>-0.77</v>
      </c>
      <c r="M99" s="40">
        <v>-0.18</v>
      </c>
      <c r="N99" s="101">
        <v>1</v>
      </c>
      <c r="O99" s="111">
        <v>0</v>
      </c>
      <c r="P99" s="3"/>
      <c r="Q99" s="3"/>
      <c r="R99" s="3"/>
      <c r="S99" s="3"/>
      <c r="T99" s="3"/>
    </row>
    <row r="100" spans="1:20">
      <c r="B100" s="40" t="s">
        <v>162</v>
      </c>
      <c r="C100" s="40" t="s">
        <v>109</v>
      </c>
      <c r="D100" s="4">
        <v>2.9629069155899863</v>
      </c>
      <c r="E100" s="40">
        <v>0.79</v>
      </c>
      <c r="F100" s="7">
        <v>0.71</v>
      </c>
      <c r="G100" s="40">
        <v>0.74</v>
      </c>
      <c r="H100" s="40">
        <v>0.77</v>
      </c>
      <c r="I100" s="40">
        <v>2.06</v>
      </c>
      <c r="J100" s="40">
        <v>2.0099999999999998</v>
      </c>
      <c r="K100" s="40">
        <v>2.87</v>
      </c>
      <c r="L100" s="40">
        <v>0.95</v>
      </c>
      <c r="M100" s="40">
        <v>2.84</v>
      </c>
      <c r="N100" s="101">
        <v>0</v>
      </c>
      <c r="O100" s="111">
        <v>1</v>
      </c>
      <c r="P100" s="3"/>
      <c r="Q100" s="3"/>
      <c r="R100" s="3"/>
      <c r="S100" s="3"/>
      <c r="T100" s="3"/>
    </row>
    <row r="101" spans="1:20">
      <c r="B101" s="4" t="s">
        <v>162</v>
      </c>
      <c r="C101" s="4" t="s">
        <v>158</v>
      </c>
      <c r="D101" s="4">
        <v>3.1</v>
      </c>
      <c r="E101" s="40">
        <v>1.01</v>
      </c>
      <c r="F101" s="7">
        <v>0.68</v>
      </c>
      <c r="G101" s="40">
        <v>1.43</v>
      </c>
      <c r="H101" s="40">
        <v>0.8</v>
      </c>
      <c r="I101" s="40">
        <v>2.0699999999999998</v>
      </c>
      <c r="J101" s="40">
        <v>1.91</v>
      </c>
      <c r="K101" s="40">
        <v>3.99</v>
      </c>
      <c r="L101" s="40">
        <v>1.1100000000000001</v>
      </c>
      <c r="M101" s="40">
        <v>3.21</v>
      </c>
      <c r="N101" s="101">
        <v>-1</v>
      </c>
      <c r="O101" s="111">
        <v>0</v>
      </c>
      <c r="P101" s="3"/>
      <c r="Q101" s="3"/>
      <c r="R101" s="3"/>
      <c r="S101" s="3"/>
      <c r="T101" s="3"/>
    </row>
    <row r="102" spans="1:20">
      <c r="B102" s="4" t="s">
        <v>162</v>
      </c>
      <c r="C102" s="4" t="s">
        <v>151</v>
      </c>
      <c r="D102" s="4">
        <v>2.2000000000000002</v>
      </c>
      <c r="E102" s="40">
        <v>0.4</v>
      </c>
      <c r="F102" s="7">
        <v>0.47</v>
      </c>
      <c r="G102" s="40">
        <v>1.18</v>
      </c>
      <c r="H102" s="40">
        <v>0.4</v>
      </c>
      <c r="I102" s="40">
        <v>1.66</v>
      </c>
      <c r="J102" s="40">
        <v>1.3</v>
      </c>
      <c r="K102" s="40">
        <v>2.52</v>
      </c>
      <c r="L102" s="40">
        <v>0.49</v>
      </c>
      <c r="M102" s="40">
        <v>2.52</v>
      </c>
      <c r="N102" s="101">
        <v>0</v>
      </c>
      <c r="O102" s="111">
        <v>0</v>
      </c>
      <c r="P102" s="3"/>
      <c r="Q102" s="3"/>
      <c r="R102" s="3"/>
      <c r="S102" s="3"/>
      <c r="T102" s="3"/>
    </row>
    <row r="103" spans="1:20">
      <c r="B103" s="4" t="s">
        <v>162</v>
      </c>
      <c r="C103" s="4" t="s">
        <v>141</v>
      </c>
      <c r="D103" s="4">
        <v>1.28</v>
      </c>
      <c r="E103" s="40">
        <v>0.32</v>
      </c>
      <c r="F103" s="7">
        <v>0.41</v>
      </c>
      <c r="G103" s="40">
        <v>1.27</v>
      </c>
      <c r="H103" s="40">
        <v>0.36</v>
      </c>
      <c r="I103" s="40">
        <v>1.59</v>
      </c>
      <c r="J103" s="40">
        <v>1.24</v>
      </c>
      <c r="K103" s="40">
        <v>2.38</v>
      </c>
      <c r="L103" s="40">
        <v>-1.03</v>
      </c>
      <c r="M103" s="40">
        <v>2.2200000000000002</v>
      </c>
      <c r="N103" s="101">
        <v>0</v>
      </c>
      <c r="O103" s="111">
        <v>0</v>
      </c>
      <c r="P103" s="3"/>
      <c r="Q103" s="3"/>
      <c r="R103" s="3"/>
      <c r="S103" s="3"/>
      <c r="T103" s="3"/>
    </row>
    <row r="104" spans="1:20">
      <c r="B104" s="4" t="s">
        <v>162</v>
      </c>
      <c r="C104" s="4" t="s">
        <v>156</v>
      </c>
      <c r="D104" s="4">
        <v>3.04</v>
      </c>
      <c r="E104" s="40">
        <v>0.84</v>
      </c>
      <c r="F104" s="7">
        <v>0.68</v>
      </c>
      <c r="G104" s="40">
        <v>1.19</v>
      </c>
      <c r="H104" s="40">
        <v>0.72</v>
      </c>
      <c r="I104" s="40">
        <v>2.09</v>
      </c>
      <c r="J104" s="40">
        <v>2.09</v>
      </c>
      <c r="K104" s="40">
        <v>3.12</v>
      </c>
      <c r="L104" s="40">
        <v>1.52</v>
      </c>
      <c r="M104" s="40">
        <v>2.92</v>
      </c>
      <c r="N104" s="101">
        <v>0</v>
      </c>
      <c r="O104" s="111">
        <v>0</v>
      </c>
      <c r="P104" s="3"/>
      <c r="Q104" s="3"/>
      <c r="R104" s="3"/>
      <c r="S104" s="3"/>
      <c r="T104" s="3"/>
    </row>
    <row r="105" spans="1:20">
      <c r="B105" s="4" t="s">
        <v>162</v>
      </c>
      <c r="C105" s="4" t="s">
        <v>160</v>
      </c>
      <c r="D105" s="4">
        <v>3.13</v>
      </c>
      <c r="E105" s="40">
        <v>0.78</v>
      </c>
      <c r="F105" s="7">
        <v>0.57999999999999996</v>
      </c>
      <c r="G105" s="40">
        <v>1.33</v>
      </c>
      <c r="H105" s="40">
        <v>0.64</v>
      </c>
      <c r="I105" s="40">
        <v>2.04</v>
      </c>
      <c r="J105" s="40">
        <v>2.3199999999999998</v>
      </c>
      <c r="K105" s="40">
        <v>3.34</v>
      </c>
      <c r="L105" s="40">
        <v>0.68</v>
      </c>
      <c r="M105" s="40">
        <v>4.3</v>
      </c>
      <c r="N105" s="101">
        <v>0</v>
      </c>
      <c r="O105" s="111">
        <v>0</v>
      </c>
      <c r="P105" s="3"/>
      <c r="Q105" s="3"/>
      <c r="R105" s="3"/>
      <c r="S105" s="3"/>
      <c r="T105" s="3"/>
    </row>
    <row r="106" spans="1:20">
      <c r="B106" s="4" t="s">
        <v>162</v>
      </c>
      <c r="C106" s="4" t="s">
        <v>27</v>
      </c>
      <c r="D106" s="4">
        <v>1.34</v>
      </c>
      <c r="E106" s="40">
        <v>0.65</v>
      </c>
      <c r="F106" s="7">
        <v>0.5</v>
      </c>
      <c r="G106" s="40">
        <v>0.75</v>
      </c>
      <c r="H106" s="40">
        <v>0.69</v>
      </c>
      <c r="I106" s="40">
        <v>0.88</v>
      </c>
      <c r="J106" s="40">
        <v>-1.92</v>
      </c>
      <c r="K106" s="40">
        <v>-0.32</v>
      </c>
      <c r="L106" s="40">
        <v>1.49</v>
      </c>
      <c r="M106" s="40">
        <v>2.7</v>
      </c>
      <c r="N106" s="101">
        <v>0</v>
      </c>
      <c r="O106" s="111">
        <v>1</v>
      </c>
      <c r="P106" s="3"/>
      <c r="Q106" s="3"/>
      <c r="R106" s="3"/>
      <c r="S106" s="3"/>
      <c r="T106" s="3"/>
    </row>
    <row r="107" spans="1:20">
      <c r="B107" s="4" t="s">
        <v>162</v>
      </c>
      <c r="C107" s="4" t="s">
        <v>119</v>
      </c>
      <c r="D107" s="4">
        <v>0.8</v>
      </c>
      <c r="E107" s="40">
        <v>0.28000000000000003</v>
      </c>
      <c r="F107" s="7">
        <v>0.27</v>
      </c>
      <c r="G107" s="40">
        <v>0.99</v>
      </c>
      <c r="H107" s="40">
        <v>0.6</v>
      </c>
      <c r="I107" s="40">
        <v>0.28999999999999998</v>
      </c>
      <c r="J107" s="40">
        <v>2.35</v>
      </c>
      <c r="K107" s="40">
        <v>-0.87</v>
      </c>
      <c r="L107" s="40">
        <v>1.7</v>
      </c>
      <c r="M107" s="40">
        <v>0.57000000000000006</v>
      </c>
      <c r="N107" s="101">
        <v>0</v>
      </c>
      <c r="O107" s="111">
        <v>1</v>
      </c>
      <c r="P107" s="3"/>
      <c r="Q107" s="3"/>
      <c r="R107" s="3"/>
      <c r="S107" s="3"/>
      <c r="T107" s="3"/>
    </row>
    <row r="108" spans="1:20">
      <c r="B108" s="4" t="s">
        <v>162</v>
      </c>
      <c r="C108" s="4" t="s">
        <v>49</v>
      </c>
      <c r="D108" s="4">
        <v>0.39</v>
      </c>
      <c r="E108" s="40">
        <v>0.69</v>
      </c>
      <c r="F108" s="7">
        <v>0.33</v>
      </c>
      <c r="G108" s="40">
        <v>0.49</v>
      </c>
      <c r="H108" s="40">
        <v>0.57999999999999996</v>
      </c>
      <c r="I108" s="40">
        <v>1.97</v>
      </c>
      <c r="J108" s="40">
        <v>1.18</v>
      </c>
      <c r="K108" s="40">
        <v>1.06</v>
      </c>
      <c r="L108" s="40">
        <v>1</v>
      </c>
      <c r="M108" s="40">
        <v>2.27</v>
      </c>
      <c r="N108" s="101">
        <v>0</v>
      </c>
      <c r="O108" s="111">
        <v>1</v>
      </c>
      <c r="P108" s="3"/>
      <c r="Q108" s="3"/>
      <c r="R108" s="3"/>
      <c r="S108" s="3"/>
      <c r="T108" s="3"/>
    </row>
    <row r="109" spans="1:20">
      <c r="B109" s="4" t="s">
        <v>162</v>
      </c>
      <c r="C109" s="4" t="s">
        <v>150</v>
      </c>
      <c r="D109" s="4">
        <v>0.84</v>
      </c>
      <c r="E109" s="40">
        <v>1.03</v>
      </c>
      <c r="F109" s="7">
        <v>0.59</v>
      </c>
      <c r="G109" s="40">
        <v>-0.19</v>
      </c>
      <c r="H109" s="40">
        <v>0.94</v>
      </c>
      <c r="I109" s="40">
        <v>0.26</v>
      </c>
      <c r="J109" s="40">
        <v>-0.91</v>
      </c>
      <c r="K109" s="40">
        <v>-0.89</v>
      </c>
      <c r="L109" s="40">
        <v>0.15</v>
      </c>
      <c r="M109" s="40">
        <v>1.76</v>
      </c>
      <c r="N109" s="101">
        <v>1</v>
      </c>
      <c r="O109" s="111">
        <v>0</v>
      </c>
      <c r="P109" s="3"/>
      <c r="Q109" s="3"/>
      <c r="R109" s="3"/>
      <c r="S109" s="3"/>
      <c r="T109" s="3"/>
    </row>
    <row r="110" spans="1:20">
      <c r="A110" s="57"/>
      <c r="B110" s="41" t="s">
        <v>162</v>
      </c>
      <c r="C110" s="41" t="s">
        <v>161</v>
      </c>
      <c r="D110" s="41">
        <v>1.72</v>
      </c>
      <c r="E110" s="41">
        <v>0.9</v>
      </c>
      <c r="F110" s="72">
        <v>0.83</v>
      </c>
      <c r="G110" s="41">
        <v>0.18</v>
      </c>
      <c r="H110" s="41">
        <v>1.0900000000000001</v>
      </c>
      <c r="I110" s="41">
        <v>1.72</v>
      </c>
      <c r="J110" s="41">
        <v>2.96</v>
      </c>
      <c r="K110" s="41">
        <v>3.79</v>
      </c>
      <c r="L110" s="41">
        <v>-0.09</v>
      </c>
      <c r="M110" s="41">
        <v>2.31</v>
      </c>
      <c r="N110" s="106">
        <v>1</v>
      </c>
      <c r="O110" s="112">
        <v>0</v>
      </c>
      <c r="P110" s="3"/>
      <c r="Q110" s="3"/>
      <c r="R110" s="3"/>
      <c r="S110" s="3"/>
      <c r="T110" s="3"/>
    </row>
    <row r="111" spans="1:20" ht="14">
      <c r="A111" s="21" t="s">
        <v>417</v>
      </c>
      <c r="B111" s="4" t="s">
        <v>30</v>
      </c>
      <c r="C111" s="4" t="s">
        <v>138</v>
      </c>
      <c r="D111" s="4">
        <v>1.9</v>
      </c>
      <c r="E111" s="40">
        <v>1.35</v>
      </c>
      <c r="F111" s="7">
        <v>0.97</v>
      </c>
      <c r="G111" s="40">
        <v>0.91</v>
      </c>
      <c r="H111" s="40">
        <v>0.78</v>
      </c>
      <c r="I111" s="40">
        <v>0.6</v>
      </c>
      <c r="J111" s="40">
        <v>2.5</v>
      </c>
      <c r="K111" s="40">
        <v>1.52</v>
      </c>
      <c r="L111" s="40">
        <v>1.22</v>
      </c>
      <c r="M111" s="40">
        <v>1.44</v>
      </c>
      <c r="N111" s="101">
        <v>1</v>
      </c>
      <c r="O111" s="111">
        <v>1</v>
      </c>
      <c r="P111" s="3"/>
      <c r="Q111" s="3"/>
      <c r="R111" s="3"/>
      <c r="S111" s="3"/>
      <c r="T111" s="3"/>
    </row>
    <row r="112" spans="1:20">
      <c r="B112" s="4" t="s">
        <v>30</v>
      </c>
      <c r="C112" s="4" t="s">
        <v>116</v>
      </c>
      <c r="D112" s="4">
        <v>0.17</v>
      </c>
      <c r="E112" s="40">
        <v>0.44</v>
      </c>
      <c r="F112" s="7">
        <v>0.13</v>
      </c>
      <c r="G112" s="40">
        <v>0.22</v>
      </c>
      <c r="H112" s="40">
        <v>-0.01</v>
      </c>
      <c r="I112" s="40">
        <v>0.15</v>
      </c>
      <c r="J112" s="40">
        <v>0.72</v>
      </c>
      <c r="K112" s="40">
        <v>2.72</v>
      </c>
      <c r="L112" s="40">
        <v>0.37</v>
      </c>
      <c r="M112" s="40">
        <v>-0.05</v>
      </c>
      <c r="N112" s="101">
        <v>1</v>
      </c>
      <c r="O112" s="111">
        <v>0</v>
      </c>
      <c r="P112" s="3"/>
      <c r="Q112" s="3"/>
      <c r="R112" s="3"/>
      <c r="S112" s="3"/>
      <c r="T112" s="3"/>
    </row>
    <row r="113" spans="2:20">
      <c r="B113" s="4" t="s">
        <v>30</v>
      </c>
      <c r="C113" s="4" t="s">
        <v>69</v>
      </c>
      <c r="D113" s="4">
        <v>0.17</v>
      </c>
      <c r="E113" s="40">
        <v>0.13</v>
      </c>
      <c r="F113" s="7">
        <v>0.05</v>
      </c>
      <c r="G113" s="40">
        <v>0.18</v>
      </c>
      <c r="H113" s="40">
        <v>-0.08</v>
      </c>
      <c r="I113" s="40">
        <v>-0.09</v>
      </c>
      <c r="J113" s="40">
        <v>-0.33</v>
      </c>
      <c r="K113" s="40">
        <v>-0.64</v>
      </c>
      <c r="L113" s="40">
        <v>0.51</v>
      </c>
      <c r="M113" s="40">
        <v>-0.14000000000000001</v>
      </c>
      <c r="N113" s="101">
        <v>0</v>
      </c>
      <c r="O113" s="111">
        <v>1</v>
      </c>
      <c r="P113" s="3"/>
      <c r="Q113" s="3"/>
      <c r="R113" s="3"/>
      <c r="S113" s="3"/>
      <c r="T113" s="3"/>
    </row>
    <row r="114" spans="2:20">
      <c r="B114" s="4" t="s">
        <v>30</v>
      </c>
      <c r="C114" s="4" t="s">
        <v>154</v>
      </c>
      <c r="D114" s="4">
        <v>5.51</v>
      </c>
      <c r="E114" s="40">
        <v>1</v>
      </c>
      <c r="F114" s="7">
        <v>0.93</v>
      </c>
      <c r="G114" s="40">
        <v>1.21</v>
      </c>
      <c r="H114" s="40">
        <v>0.88</v>
      </c>
      <c r="I114" s="40">
        <v>1.93</v>
      </c>
      <c r="J114" s="40">
        <v>4.3099999999999996</v>
      </c>
      <c r="K114" s="40">
        <v>2.87</v>
      </c>
      <c r="L114" s="40">
        <v>1.78</v>
      </c>
      <c r="M114" s="40">
        <v>2.54</v>
      </c>
      <c r="N114" s="101">
        <v>0</v>
      </c>
      <c r="O114" s="111">
        <v>1</v>
      </c>
      <c r="P114" s="3"/>
      <c r="Q114" s="3"/>
      <c r="R114" s="3"/>
      <c r="S114" s="3"/>
      <c r="T114" s="3"/>
    </row>
    <row r="115" spans="2:20">
      <c r="B115" s="4" t="s">
        <v>30</v>
      </c>
      <c r="C115" s="4" t="s">
        <v>140</v>
      </c>
      <c r="D115" s="4">
        <v>3.25</v>
      </c>
      <c r="E115" s="40">
        <v>0.41</v>
      </c>
      <c r="F115" s="7">
        <v>0.31</v>
      </c>
      <c r="G115" s="40">
        <v>0.99</v>
      </c>
      <c r="H115" s="40">
        <v>0.52</v>
      </c>
      <c r="I115" s="40">
        <v>1.51</v>
      </c>
      <c r="J115" s="40">
        <v>2.67</v>
      </c>
      <c r="K115" s="40">
        <v>4.3099999999999996</v>
      </c>
      <c r="L115" s="40">
        <v>0.98</v>
      </c>
      <c r="M115" s="40">
        <v>1.1100000000000001</v>
      </c>
      <c r="N115" s="101">
        <v>0</v>
      </c>
      <c r="O115" s="111">
        <v>0</v>
      </c>
      <c r="P115" s="3"/>
      <c r="Q115" s="3"/>
      <c r="R115" s="3"/>
      <c r="S115" s="3"/>
      <c r="T115" s="3"/>
    </row>
    <row r="116" spans="2:20">
      <c r="B116" s="4" t="s">
        <v>30</v>
      </c>
      <c r="C116" s="4" t="s">
        <v>8</v>
      </c>
      <c r="D116" s="4">
        <v>6.04</v>
      </c>
      <c r="E116" s="40">
        <v>1.38</v>
      </c>
      <c r="F116" s="7">
        <v>1.35</v>
      </c>
      <c r="G116" s="40">
        <v>1.56</v>
      </c>
      <c r="H116" s="40">
        <v>1.33</v>
      </c>
      <c r="I116" s="40">
        <v>2.4900000000000002</v>
      </c>
      <c r="J116" s="40">
        <v>0.88</v>
      </c>
      <c r="K116" s="40">
        <v>2.16</v>
      </c>
      <c r="L116" s="40">
        <v>0.93</v>
      </c>
      <c r="M116" s="40">
        <v>3.99</v>
      </c>
      <c r="N116" s="101">
        <v>0</v>
      </c>
      <c r="O116" s="111">
        <v>1</v>
      </c>
      <c r="P116" s="3"/>
      <c r="Q116" s="3"/>
      <c r="R116" s="3"/>
      <c r="S116" s="3"/>
      <c r="T116" s="3"/>
    </row>
    <row r="117" spans="2:20">
      <c r="B117" s="4" t="s">
        <v>30</v>
      </c>
      <c r="C117" s="4" t="s">
        <v>9</v>
      </c>
      <c r="D117" s="4">
        <v>2.0099999999999998</v>
      </c>
      <c r="E117" s="40">
        <v>0.87</v>
      </c>
      <c r="F117" s="7">
        <v>0.84</v>
      </c>
      <c r="G117" s="40">
        <v>0.24</v>
      </c>
      <c r="H117" s="40">
        <v>2.29</v>
      </c>
      <c r="I117" s="40">
        <v>1.78</v>
      </c>
      <c r="J117" s="40">
        <v>3.82</v>
      </c>
      <c r="K117" s="40">
        <v>4.17</v>
      </c>
      <c r="L117" s="40">
        <v>-0.1</v>
      </c>
      <c r="M117" s="40">
        <v>2.5299999999999998</v>
      </c>
      <c r="N117" s="101">
        <v>0</v>
      </c>
      <c r="O117" s="111">
        <v>0</v>
      </c>
      <c r="P117" s="3"/>
      <c r="Q117" s="3"/>
      <c r="R117" s="3"/>
      <c r="S117" s="3"/>
      <c r="T117" s="3"/>
    </row>
    <row r="118" spans="2:20">
      <c r="B118" s="4" t="s">
        <v>30</v>
      </c>
      <c r="C118" s="4" t="s">
        <v>10</v>
      </c>
      <c r="D118" s="4">
        <v>1.07</v>
      </c>
      <c r="E118" s="40">
        <v>0.11</v>
      </c>
      <c r="F118" s="7">
        <v>0.19</v>
      </c>
      <c r="G118" s="40">
        <v>7.0000000000000007E-2</v>
      </c>
      <c r="H118" s="40">
        <v>0.11</v>
      </c>
      <c r="I118" s="40">
        <v>0.1</v>
      </c>
      <c r="J118" s="40">
        <v>-1.96</v>
      </c>
      <c r="K118" s="40">
        <v>-1.3</v>
      </c>
      <c r="L118" s="40">
        <v>-0.01</v>
      </c>
      <c r="M118" s="40">
        <v>2.7</v>
      </c>
      <c r="N118" s="101">
        <v>0</v>
      </c>
      <c r="O118" s="111">
        <v>0</v>
      </c>
      <c r="P118" s="3"/>
      <c r="Q118" s="3"/>
      <c r="R118" s="3"/>
      <c r="S118" s="3"/>
      <c r="T118" s="3"/>
    </row>
    <row r="119" spans="2:20">
      <c r="B119" s="4" t="s">
        <v>30</v>
      </c>
      <c r="C119" s="4" t="s">
        <v>0</v>
      </c>
      <c r="D119" s="4">
        <v>1.75</v>
      </c>
      <c r="E119" s="40">
        <v>0.65</v>
      </c>
      <c r="F119" s="7">
        <v>1.19</v>
      </c>
      <c r="G119" s="40">
        <v>2</v>
      </c>
      <c r="H119" s="40">
        <v>1.42</v>
      </c>
      <c r="I119" s="40">
        <v>-1.0900000000000001</v>
      </c>
      <c r="J119" s="40">
        <v>96.75</v>
      </c>
      <c r="K119" s="40">
        <v>18.22</v>
      </c>
      <c r="L119" s="40">
        <v>0.45</v>
      </c>
      <c r="M119" s="40">
        <v>9.1199999999999992</v>
      </c>
      <c r="N119" s="101">
        <v>0</v>
      </c>
      <c r="O119" s="111">
        <v>0</v>
      </c>
      <c r="P119" s="3"/>
      <c r="Q119" s="3"/>
      <c r="R119" s="3"/>
      <c r="S119" s="3"/>
      <c r="T119" s="3"/>
    </row>
    <row r="120" spans="2:20">
      <c r="B120" s="4" t="s">
        <v>30</v>
      </c>
      <c r="C120" s="4" t="s">
        <v>149</v>
      </c>
      <c r="D120" s="4">
        <v>7.32</v>
      </c>
      <c r="E120" s="40">
        <v>0.8</v>
      </c>
      <c r="F120" s="7">
        <v>0.69</v>
      </c>
      <c r="G120" s="40">
        <v>1.06</v>
      </c>
      <c r="H120" s="40">
        <v>1.35</v>
      </c>
      <c r="I120" s="40">
        <v>2.93</v>
      </c>
      <c r="J120" s="40">
        <v>4.6399999999999997</v>
      </c>
      <c r="K120" s="40">
        <v>3.1</v>
      </c>
      <c r="L120" s="40">
        <v>3.15</v>
      </c>
      <c r="M120" s="40">
        <v>2.68</v>
      </c>
      <c r="N120" s="101">
        <v>0</v>
      </c>
      <c r="O120" s="111">
        <v>1</v>
      </c>
      <c r="P120" s="3"/>
      <c r="Q120" s="3"/>
      <c r="R120" s="3"/>
      <c r="S120" s="3"/>
      <c r="T120" s="3"/>
    </row>
    <row r="121" spans="2:20">
      <c r="B121" s="4" t="s">
        <v>30</v>
      </c>
      <c r="C121" s="4" t="s">
        <v>152</v>
      </c>
      <c r="D121" s="4">
        <v>2.85</v>
      </c>
      <c r="E121" s="40">
        <v>0.81</v>
      </c>
      <c r="F121" s="7">
        <v>0.8</v>
      </c>
      <c r="G121" s="40">
        <v>1.06</v>
      </c>
      <c r="H121" s="40">
        <v>1.1299999999999999</v>
      </c>
      <c r="I121" s="40">
        <v>2.93</v>
      </c>
      <c r="J121" s="40">
        <v>3.06</v>
      </c>
      <c r="K121" s="40">
        <v>7.69</v>
      </c>
      <c r="L121" s="40">
        <v>0.35</v>
      </c>
      <c r="M121" s="40">
        <v>3.07</v>
      </c>
      <c r="N121" s="101">
        <v>0</v>
      </c>
      <c r="O121" s="111">
        <v>0</v>
      </c>
      <c r="P121" s="3"/>
      <c r="Q121" s="3"/>
      <c r="R121" s="3"/>
      <c r="S121" s="3"/>
      <c r="T121" s="3"/>
    </row>
    <row r="122" spans="2:20">
      <c r="B122" s="4" t="s">
        <v>30</v>
      </c>
      <c r="C122" s="4" t="s">
        <v>146</v>
      </c>
      <c r="D122" s="4">
        <v>1.61</v>
      </c>
      <c r="E122" s="40">
        <v>0.57999999999999996</v>
      </c>
      <c r="F122" s="7">
        <v>0.61</v>
      </c>
      <c r="G122" s="40">
        <v>0.66</v>
      </c>
      <c r="H122" s="40">
        <v>0.48</v>
      </c>
      <c r="I122" s="40">
        <v>2.4900000000000002</v>
      </c>
      <c r="J122" s="40">
        <v>2.13</v>
      </c>
      <c r="K122" s="40">
        <v>3.22</v>
      </c>
      <c r="L122" s="40">
        <v>-0.27</v>
      </c>
      <c r="M122" s="40">
        <v>2.99</v>
      </c>
      <c r="N122" s="101">
        <v>0</v>
      </c>
      <c r="O122" s="111">
        <v>0</v>
      </c>
      <c r="P122" s="3"/>
      <c r="Q122" s="3"/>
      <c r="R122" s="3"/>
      <c r="S122" s="3"/>
      <c r="T122" s="3"/>
    </row>
    <row r="123" spans="2:20">
      <c r="B123" s="4" t="s">
        <v>30</v>
      </c>
      <c r="C123" s="4" t="s">
        <v>155</v>
      </c>
      <c r="D123" s="4">
        <v>3.25</v>
      </c>
      <c r="E123" s="40">
        <v>1.05</v>
      </c>
      <c r="F123" s="7">
        <v>1.06</v>
      </c>
      <c r="G123" s="40">
        <v>1.47</v>
      </c>
      <c r="H123" s="40">
        <v>1.27</v>
      </c>
      <c r="I123" s="40">
        <v>2.33</v>
      </c>
      <c r="J123" s="40">
        <v>2.65</v>
      </c>
      <c r="K123" s="40">
        <v>2.0499999999999998</v>
      </c>
      <c r="L123" s="40">
        <v>-0.17</v>
      </c>
      <c r="M123" s="40">
        <v>2.36</v>
      </c>
      <c r="N123" s="101">
        <v>0</v>
      </c>
      <c r="O123" s="111">
        <v>1</v>
      </c>
      <c r="P123" s="3"/>
      <c r="Q123" s="3"/>
      <c r="R123" s="3"/>
      <c r="S123" s="3"/>
      <c r="T123" s="3"/>
    </row>
    <row r="124" spans="2:20">
      <c r="B124" s="4" t="s">
        <v>30</v>
      </c>
      <c r="C124" s="4" t="s">
        <v>147</v>
      </c>
      <c r="D124" s="4">
        <v>0.81</v>
      </c>
      <c r="E124" s="40">
        <v>1.02</v>
      </c>
      <c r="F124" s="7">
        <v>0.56000000000000005</v>
      </c>
      <c r="G124" s="40">
        <v>0.62</v>
      </c>
      <c r="H124" s="40">
        <v>0.28000000000000003</v>
      </c>
      <c r="I124" s="40">
        <v>2.2200000000000002</v>
      </c>
      <c r="J124" s="40">
        <v>16.79</v>
      </c>
      <c r="K124" s="40">
        <v>2.88</v>
      </c>
      <c r="L124" s="40">
        <v>-0.24</v>
      </c>
      <c r="M124" s="40">
        <v>2.44</v>
      </c>
      <c r="N124" s="101">
        <v>0</v>
      </c>
      <c r="O124" s="111">
        <v>0</v>
      </c>
      <c r="P124" s="3"/>
      <c r="Q124" s="3"/>
      <c r="R124" s="3"/>
      <c r="S124" s="3"/>
      <c r="T124" s="3"/>
    </row>
    <row r="125" spans="2:20">
      <c r="B125" s="4" t="s">
        <v>30</v>
      </c>
      <c r="C125" s="4" t="s">
        <v>51</v>
      </c>
      <c r="D125" s="4">
        <v>0.62</v>
      </c>
      <c r="E125" s="40">
        <v>0.08</v>
      </c>
      <c r="F125" s="7">
        <v>7.0000000000000007E-2</v>
      </c>
      <c r="G125" s="40">
        <v>-0.03</v>
      </c>
      <c r="H125" s="40">
        <v>0.06</v>
      </c>
      <c r="I125" s="40">
        <v>0.05</v>
      </c>
      <c r="J125" s="40">
        <v>-0.32</v>
      </c>
      <c r="K125" s="40">
        <v>0.36</v>
      </c>
      <c r="L125" s="40">
        <v>-0.12</v>
      </c>
      <c r="M125" s="40">
        <v>-0.61</v>
      </c>
      <c r="N125" s="101">
        <v>0</v>
      </c>
      <c r="O125" s="111">
        <v>0</v>
      </c>
      <c r="P125" s="3"/>
      <c r="Q125" s="3"/>
      <c r="R125" s="3"/>
      <c r="S125" s="3"/>
      <c r="T125" s="3"/>
    </row>
    <row r="126" spans="2:20">
      <c r="B126" s="4" t="s">
        <v>30</v>
      </c>
      <c r="C126" s="4" t="s">
        <v>102</v>
      </c>
      <c r="D126" s="4">
        <v>0.71</v>
      </c>
      <c r="E126" s="40">
        <v>0.01</v>
      </c>
      <c r="F126" s="7">
        <v>-0.01</v>
      </c>
      <c r="G126" s="40">
        <v>-0.43</v>
      </c>
      <c r="H126" s="40">
        <v>-0.02</v>
      </c>
      <c r="I126" s="40">
        <v>-0.64</v>
      </c>
      <c r="J126" s="40">
        <v>-0.64</v>
      </c>
      <c r="K126" s="40">
        <v>-0.93</v>
      </c>
      <c r="L126" s="40">
        <v>0.12</v>
      </c>
      <c r="M126" s="40">
        <v>0.77</v>
      </c>
      <c r="N126" s="101">
        <v>0</v>
      </c>
      <c r="O126" s="111">
        <v>0</v>
      </c>
      <c r="P126" s="3"/>
      <c r="Q126" s="3"/>
      <c r="R126" s="3"/>
      <c r="S126" s="3"/>
      <c r="T126" s="3"/>
    </row>
    <row r="127" spans="2:20">
      <c r="B127" s="4" t="s">
        <v>30</v>
      </c>
      <c r="C127" s="4" t="s">
        <v>124</v>
      </c>
      <c r="D127" s="4">
        <v>1.68</v>
      </c>
      <c r="E127" s="40">
        <v>0.53</v>
      </c>
      <c r="F127" s="7">
        <v>0.47</v>
      </c>
      <c r="G127" s="40">
        <v>0.7</v>
      </c>
      <c r="H127" s="40">
        <v>1.02</v>
      </c>
      <c r="I127" s="40">
        <v>0.88</v>
      </c>
      <c r="J127" s="40">
        <v>-0.39</v>
      </c>
      <c r="K127" s="40">
        <v>-0.73</v>
      </c>
      <c r="L127" s="40">
        <v>1.45</v>
      </c>
      <c r="M127" s="40">
        <v>1</v>
      </c>
      <c r="N127" s="101">
        <v>0</v>
      </c>
      <c r="O127" s="111">
        <v>1</v>
      </c>
      <c r="P127" s="3"/>
      <c r="Q127" s="3"/>
      <c r="R127" s="3"/>
      <c r="S127" s="3"/>
      <c r="T127" s="3"/>
    </row>
    <row r="128" spans="2:20">
      <c r="B128" s="4" t="s">
        <v>30</v>
      </c>
      <c r="C128" s="4" t="s">
        <v>118</v>
      </c>
      <c r="D128" s="4">
        <v>1.51</v>
      </c>
      <c r="E128" s="40">
        <v>0.43</v>
      </c>
      <c r="F128" s="7">
        <v>0.44</v>
      </c>
      <c r="G128" s="40">
        <v>1.1100000000000001</v>
      </c>
      <c r="H128" s="40">
        <v>0.03</v>
      </c>
      <c r="I128" s="40">
        <v>0.77</v>
      </c>
      <c r="J128" s="40">
        <v>4.1100000000000003</v>
      </c>
      <c r="K128" s="40">
        <v>-0.43</v>
      </c>
      <c r="L128" s="40">
        <v>-0.36</v>
      </c>
      <c r="M128" s="40">
        <v>0.96</v>
      </c>
      <c r="N128" s="101">
        <v>0</v>
      </c>
      <c r="O128" s="111">
        <v>0</v>
      </c>
      <c r="P128" s="3"/>
      <c r="Q128" s="3"/>
      <c r="R128" s="3"/>
      <c r="S128" s="3"/>
      <c r="T128" s="3"/>
    </row>
    <row r="129" spans="1:20">
      <c r="B129" s="4" t="s">
        <v>30</v>
      </c>
      <c r="C129" s="4" t="s">
        <v>42</v>
      </c>
      <c r="D129" s="4">
        <v>0.36</v>
      </c>
      <c r="E129" s="40">
        <v>-0.03</v>
      </c>
      <c r="F129" s="7">
        <v>-0.06</v>
      </c>
      <c r="G129" s="40">
        <v>-0.12</v>
      </c>
      <c r="H129" s="40">
        <v>-0.11</v>
      </c>
      <c r="I129" s="40">
        <v>-0.23</v>
      </c>
      <c r="J129" s="40">
        <v>-0.73</v>
      </c>
      <c r="K129" s="40">
        <v>-0.96</v>
      </c>
      <c r="L129" s="40">
        <v>-0.17</v>
      </c>
      <c r="M129" s="40">
        <v>-0.34</v>
      </c>
      <c r="N129" s="101">
        <v>0</v>
      </c>
      <c r="O129" s="111">
        <v>0</v>
      </c>
      <c r="P129" s="3"/>
      <c r="Q129" s="3"/>
      <c r="R129" s="3"/>
      <c r="S129" s="3"/>
      <c r="T129" s="3"/>
    </row>
    <row r="130" spans="1:20">
      <c r="B130" s="4" t="s">
        <v>30</v>
      </c>
      <c r="C130" s="4" t="s">
        <v>38</v>
      </c>
      <c r="D130" s="4">
        <v>5.22</v>
      </c>
      <c r="E130" s="40">
        <v>0.79</v>
      </c>
      <c r="F130" s="7">
        <v>0.66</v>
      </c>
      <c r="G130" s="40">
        <v>0.17</v>
      </c>
      <c r="H130" s="40">
        <v>-0.01</v>
      </c>
      <c r="I130" s="40">
        <v>0.42</v>
      </c>
      <c r="J130" s="40">
        <v>-1.1599999999999999</v>
      </c>
      <c r="K130" s="40">
        <v>-0.19</v>
      </c>
      <c r="L130" s="40">
        <v>0.41</v>
      </c>
      <c r="M130" s="40">
        <v>0.56000000000000005</v>
      </c>
      <c r="N130" s="101">
        <v>0</v>
      </c>
      <c r="O130" s="111">
        <v>1</v>
      </c>
      <c r="P130" s="3"/>
      <c r="Q130" s="3"/>
      <c r="R130" s="3"/>
      <c r="S130" s="3"/>
      <c r="T130" s="3"/>
    </row>
    <row r="131" spans="1:20">
      <c r="B131" s="4" t="s">
        <v>30</v>
      </c>
      <c r="C131" s="4" t="s">
        <v>43</v>
      </c>
      <c r="D131" s="4">
        <v>1.34</v>
      </c>
      <c r="E131" s="40">
        <v>-0.59</v>
      </c>
      <c r="F131" s="7">
        <v>-0.63</v>
      </c>
      <c r="G131" s="40">
        <v>-0.27</v>
      </c>
      <c r="H131" s="40">
        <v>-0.66</v>
      </c>
      <c r="I131" s="40">
        <v>0.2</v>
      </c>
      <c r="J131" s="40">
        <v>-1.1299999999999999</v>
      </c>
      <c r="K131" s="40">
        <v>-0.48</v>
      </c>
      <c r="L131" s="40">
        <v>0.2</v>
      </c>
      <c r="M131" s="40">
        <v>-0.05</v>
      </c>
      <c r="N131" s="101">
        <v>-1</v>
      </c>
      <c r="O131" s="111">
        <v>0</v>
      </c>
      <c r="P131" s="3"/>
      <c r="Q131" s="3"/>
      <c r="R131" s="3"/>
      <c r="S131" s="3"/>
      <c r="T131" s="3"/>
    </row>
    <row r="132" spans="1:20">
      <c r="B132" s="4" t="s">
        <v>30</v>
      </c>
      <c r="C132" s="4" t="s">
        <v>83</v>
      </c>
      <c r="D132" s="4">
        <v>5.71</v>
      </c>
      <c r="E132" s="40">
        <v>0.41</v>
      </c>
      <c r="F132" s="7">
        <v>-0.18</v>
      </c>
      <c r="G132" s="40">
        <v>0.53</v>
      </c>
      <c r="H132" s="40">
        <v>-0.06</v>
      </c>
      <c r="I132" s="40">
        <v>-0.14000000000000001</v>
      </c>
      <c r="J132" s="40">
        <v>-2.4500000000000002</v>
      </c>
      <c r="K132" s="40">
        <v>0.78</v>
      </c>
      <c r="L132" s="40">
        <v>-0.48</v>
      </c>
      <c r="M132" s="40">
        <v>-0.41</v>
      </c>
      <c r="N132" s="101">
        <v>-1</v>
      </c>
      <c r="O132" s="111">
        <v>0</v>
      </c>
      <c r="P132" s="3"/>
      <c r="Q132" s="3"/>
      <c r="R132" s="3"/>
      <c r="S132" s="3"/>
      <c r="T132" s="3"/>
    </row>
    <row r="133" spans="1:20">
      <c r="B133" s="4" t="s">
        <v>30</v>
      </c>
      <c r="C133" s="4" t="s">
        <v>142</v>
      </c>
      <c r="D133" s="4">
        <v>5.1100000000000003</v>
      </c>
      <c r="E133" s="40">
        <v>1.21</v>
      </c>
      <c r="F133" s="7">
        <v>1.22</v>
      </c>
      <c r="G133" s="40">
        <v>0.69</v>
      </c>
      <c r="H133" s="40">
        <v>0.9</v>
      </c>
      <c r="I133" s="40">
        <v>2.1</v>
      </c>
      <c r="J133" s="40">
        <v>1.39</v>
      </c>
      <c r="K133" s="40">
        <v>2.39</v>
      </c>
      <c r="L133" s="40">
        <v>0.18</v>
      </c>
      <c r="M133" s="40">
        <v>2.15</v>
      </c>
      <c r="N133" s="101">
        <v>0</v>
      </c>
      <c r="O133" s="111">
        <v>1</v>
      </c>
      <c r="P133" s="3"/>
      <c r="Q133" s="3"/>
      <c r="R133" s="3"/>
      <c r="S133" s="3"/>
      <c r="T133" s="3"/>
    </row>
    <row r="134" spans="1:20">
      <c r="B134" s="4" t="s">
        <v>30</v>
      </c>
      <c r="C134" s="4" t="s">
        <v>64</v>
      </c>
      <c r="D134" s="4">
        <v>2.7</v>
      </c>
      <c r="E134" s="40">
        <v>0.1</v>
      </c>
      <c r="F134" s="7">
        <v>0.33</v>
      </c>
      <c r="G134" s="40">
        <v>-0.19</v>
      </c>
      <c r="H134" s="40">
        <v>-0.27</v>
      </c>
      <c r="I134" s="40">
        <v>1.51</v>
      </c>
      <c r="J134" s="40">
        <v>-0.04</v>
      </c>
      <c r="K134" s="40">
        <v>3.51</v>
      </c>
      <c r="L134" s="40">
        <v>0.78</v>
      </c>
      <c r="M134" s="40">
        <v>0.61</v>
      </c>
      <c r="N134" s="101">
        <v>-1</v>
      </c>
      <c r="O134" s="111">
        <v>0</v>
      </c>
      <c r="P134" s="3"/>
      <c r="Q134" s="3"/>
      <c r="R134" s="3"/>
      <c r="S134" s="3"/>
      <c r="T134" s="3"/>
    </row>
    <row r="135" spans="1:20">
      <c r="B135" s="4" t="s">
        <v>30</v>
      </c>
      <c r="C135" s="4" t="s">
        <v>145</v>
      </c>
      <c r="D135" s="4">
        <v>1.07</v>
      </c>
      <c r="E135" s="40">
        <v>0.93</v>
      </c>
      <c r="F135" s="7">
        <v>1.32</v>
      </c>
      <c r="G135" s="40">
        <v>0.81</v>
      </c>
      <c r="H135" s="40">
        <v>0.96</v>
      </c>
      <c r="I135" s="40">
        <v>0.41</v>
      </c>
      <c r="J135" s="40">
        <v>0.75</v>
      </c>
      <c r="K135" s="40">
        <v>1.02</v>
      </c>
      <c r="L135" s="40">
        <v>-0.28000000000000003</v>
      </c>
      <c r="M135" s="40">
        <v>1.1100000000000001</v>
      </c>
      <c r="N135" s="101">
        <v>-1</v>
      </c>
      <c r="O135" s="111">
        <v>0</v>
      </c>
      <c r="P135" s="3"/>
      <c r="Q135" s="3"/>
      <c r="R135" s="3"/>
      <c r="S135" s="3"/>
      <c r="T135" s="3"/>
    </row>
    <row r="136" spans="1:20">
      <c r="B136" s="4" t="s">
        <v>30</v>
      </c>
      <c r="C136" s="4" t="s">
        <v>123</v>
      </c>
      <c r="D136" s="4">
        <v>0.95</v>
      </c>
      <c r="E136" s="40">
        <v>0.37</v>
      </c>
      <c r="F136" s="7">
        <v>0.3</v>
      </c>
      <c r="G136" s="40">
        <v>0.21</v>
      </c>
      <c r="H136" s="40">
        <v>0.25</v>
      </c>
      <c r="I136" s="40">
        <v>1.56</v>
      </c>
      <c r="J136" s="40">
        <v>0.36</v>
      </c>
      <c r="K136" s="40">
        <v>0.59</v>
      </c>
      <c r="L136" s="40">
        <v>0.31</v>
      </c>
      <c r="M136" s="40">
        <v>0.83</v>
      </c>
      <c r="N136" s="101">
        <v>0</v>
      </c>
      <c r="O136" s="111">
        <v>1</v>
      </c>
      <c r="P136" s="3"/>
      <c r="Q136" s="3"/>
      <c r="R136" s="3"/>
      <c r="S136" s="3"/>
      <c r="T136" s="3"/>
    </row>
    <row r="137" spans="1:20">
      <c r="B137" s="4" t="s">
        <v>30</v>
      </c>
      <c r="C137" s="4" t="s">
        <v>48</v>
      </c>
      <c r="D137" s="4">
        <v>0.49</v>
      </c>
      <c r="E137" s="40">
        <v>-0.12</v>
      </c>
      <c r="F137" s="7">
        <v>-0.14000000000000001</v>
      </c>
      <c r="G137" s="40">
        <v>-0.15</v>
      </c>
      <c r="H137" s="40">
        <v>-0.18</v>
      </c>
      <c r="I137" s="40">
        <v>0.12</v>
      </c>
      <c r="J137" s="40">
        <v>-0.92</v>
      </c>
      <c r="K137" s="40">
        <v>0.09</v>
      </c>
      <c r="L137" s="40">
        <v>0.61</v>
      </c>
      <c r="M137" s="40">
        <v>-0.12</v>
      </c>
      <c r="N137" s="101">
        <v>0</v>
      </c>
      <c r="O137" s="111">
        <v>1</v>
      </c>
      <c r="P137" s="3"/>
      <c r="Q137" s="3"/>
      <c r="R137" s="3"/>
      <c r="S137" s="3"/>
      <c r="T137" s="3"/>
    </row>
    <row r="138" spans="1:20">
      <c r="B138" s="4" t="s">
        <v>30</v>
      </c>
      <c r="C138" s="4" t="s">
        <v>57</v>
      </c>
      <c r="D138" s="4">
        <v>0.06</v>
      </c>
      <c r="E138" s="40">
        <v>0.13</v>
      </c>
      <c r="F138" s="7">
        <v>0.06</v>
      </c>
      <c r="G138" s="40">
        <v>0.09</v>
      </c>
      <c r="H138" s="40">
        <v>0</v>
      </c>
      <c r="I138" s="40">
        <v>0.17</v>
      </c>
      <c r="J138" s="40">
        <v>0.39</v>
      </c>
      <c r="K138" s="40">
        <v>-0.48</v>
      </c>
      <c r="L138" s="40">
        <v>0.34</v>
      </c>
      <c r="M138" s="40">
        <v>0.23</v>
      </c>
      <c r="N138" s="101">
        <v>0</v>
      </c>
      <c r="O138" s="111">
        <v>1</v>
      </c>
      <c r="P138" s="3"/>
      <c r="Q138" s="3"/>
      <c r="R138" s="3"/>
      <c r="S138" s="3"/>
      <c r="T138" s="3"/>
    </row>
    <row r="139" spans="1:20">
      <c r="B139" s="4" t="s">
        <v>30</v>
      </c>
      <c r="C139" s="4" t="s">
        <v>49</v>
      </c>
      <c r="D139" s="4">
        <v>4.5599999999999996</v>
      </c>
      <c r="E139" s="40">
        <v>0.65</v>
      </c>
      <c r="F139" s="7">
        <v>0.53</v>
      </c>
      <c r="G139" s="40">
        <v>0.95</v>
      </c>
      <c r="H139" s="40">
        <v>0.84</v>
      </c>
      <c r="I139" s="40">
        <v>0.9</v>
      </c>
      <c r="J139" s="40">
        <v>1.27</v>
      </c>
      <c r="K139" s="40">
        <v>2.19</v>
      </c>
      <c r="L139" s="40">
        <v>0.8</v>
      </c>
      <c r="M139" s="40">
        <v>0.57000000000000006</v>
      </c>
      <c r="N139" s="101">
        <v>0</v>
      </c>
      <c r="O139" s="111">
        <v>1</v>
      </c>
      <c r="P139" s="3"/>
      <c r="Q139" s="3"/>
      <c r="R139" s="3"/>
      <c r="S139" s="3"/>
      <c r="T139" s="3"/>
    </row>
    <row r="140" spans="1:20">
      <c r="B140" s="4" t="s">
        <v>30</v>
      </c>
      <c r="C140" s="4" t="s">
        <v>47</v>
      </c>
      <c r="D140" s="4">
        <v>4.4000000000000004</v>
      </c>
      <c r="E140" s="40">
        <v>0.27</v>
      </c>
      <c r="F140" s="7">
        <v>0.34</v>
      </c>
      <c r="G140" s="40">
        <v>0.79</v>
      </c>
      <c r="H140" s="40">
        <v>0.71</v>
      </c>
      <c r="I140" s="40">
        <v>0.66</v>
      </c>
      <c r="J140" s="40">
        <v>1.92</v>
      </c>
      <c r="K140" s="40">
        <v>4.84</v>
      </c>
      <c r="L140" s="40">
        <v>-0.14000000000000001</v>
      </c>
      <c r="M140" s="40">
        <v>0.39</v>
      </c>
      <c r="N140" s="101">
        <v>0</v>
      </c>
      <c r="O140" s="111">
        <v>0</v>
      </c>
      <c r="P140" s="3"/>
      <c r="Q140" s="3"/>
      <c r="R140" s="3"/>
      <c r="S140" s="3"/>
      <c r="T140" s="3"/>
    </row>
    <row r="141" spans="1:20">
      <c r="B141" s="4" t="s">
        <v>30</v>
      </c>
      <c r="C141" s="4" t="s">
        <v>31</v>
      </c>
      <c r="D141" s="4">
        <v>2.36</v>
      </c>
      <c r="E141" s="40">
        <v>-0.02</v>
      </c>
      <c r="F141" s="7">
        <v>-0.09</v>
      </c>
      <c r="G141" s="40">
        <v>0.15</v>
      </c>
      <c r="H141" s="40">
        <v>0.15</v>
      </c>
      <c r="I141" s="40">
        <v>-0.22</v>
      </c>
      <c r="J141" s="40">
        <v>-0.52</v>
      </c>
      <c r="K141" s="40">
        <v>-0.04</v>
      </c>
      <c r="L141" s="40">
        <v>-0.1</v>
      </c>
      <c r="M141" s="40">
        <v>-0.51</v>
      </c>
      <c r="N141" s="101">
        <v>0</v>
      </c>
      <c r="O141" s="111">
        <v>0</v>
      </c>
      <c r="P141" s="3"/>
      <c r="Q141" s="3"/>
      <c r="R141" s="3"/>
      <c r="S141" s="3"/>
      <c r="T141" s="3"/>
    </row>
    <row r="142" spans="1:20">
      <c r="B142" s="4" t="s">
        <v>30</v>
      </c>
      <c r="C142" s="4" t="s">
        <v>100</v>
      </c>
      <c r="D142" s="4">
        <v>2.71</v>
      </c>
      <c r="E142" s="40">
        <v>0.19</v>
      </c>
      <c r="F142" s="7">
        <v>0.16</v>
      </c>
      <c r="G142" s="40">
        <v>0.56000000000000005</v>
      </c>
      <c r="H142" s="40">
        <v>0.31</v>
      </c>
      <c r="I142" s="40">
        <v>0.19</v>
      </c>
      <c r="J142" s="40">
        <v>-1.28</v>
      </c>
      <c r="K142" s="40">
        <v>0.35</v>
      </c>
      <c r="L142" s="40">
        <v>1.81</v>
      </c>
      <c r="M142" s="40">
        <v>-0.01</v>
      </c>
      <c r="N142" s="101">
        <v>0</v>
      </c>
      <c r="O142" s="111">
        <v>1</v>
      </c>
      <c r="P142" s="3"/>
      <c r="Q142" s="3"/>
      <c r="R142" s="3"/>
      <c r="S142" s="3"/>
      <c r="T142" s="3"/>
    </row>
    <row r="143" spans="1:20">
      <c r="A143" s="57"/>
      <c r="B143" s="41" t="s">
        <v>30</v>
      </c>
      <c r="C143" s="41" t="s">
        <v>75</v>
      </c>
      <c r="D143" s="41">
        <v>1.4</v>
      </c>
      <c r="E143" s="41">
        <v>-0.05</v>
      </c>
      <c r="F143" s="72">
        <v>-0.09</v>
      </c>
      <c r="G143" s="41">
        <v>0.05</v>
      </c>
      <c r="H143" s="41">
        <v>0.26</v>
      </c>
      <c r="I143" s="41">
        <v>-0.14000000000000001</v>
      </c>
      <c r="J143" s="41">
        <v>-2</v>
      </c>
      <c r="K143" s="41">
        <v>-0.19</v>
      </c>
      <c r="L143" s="41">
        <v>-0.18</v>
      </c>
      <c r="M143" s="41">
        <v>0.08</v>
      </c>
      <c r="N143" s="106">
        <v>0</v>
      </c>
      <c r="O143" s="112">
        <v>0</v>
      </c>
      <c r="P143" s="3"/>
      <c r="Q143" s="3"/>
      <c r="R143" s="3"/>
      <c r="S143" s="3"/>
      <c r="T143" s="3"/>
    </row>
    <row r="144" spans="1:20" ht="14">
      <c r="A144" s="21" t="s">
        <v>452</v>
      </c>
      <c r="B144" s="4" t="s">
        <v>33</v>
      </c>
      <c r="C144" s="4" t="s">
        <v>1</v>
      </c>
      <c r="D144" s="4">
        <v>4.58</v>
      </c>
      <c r="E144" s="40">
        <v>2.38</v>
      </c>
      <c r="F144" s="7">
        <v>2.62</v>
      </c>
      <c r="G144" s="40">
        <v>1.81</v>
      </c>
      <c r="H144" s="40">
        <v>2.15</v>
      </c>
      <c r="I144" s="40">
        <v>1.92</v>
      </c>
      <c r="J144" s="40">
        <v>-0.81</v>
      </c>
      <c r="K144" s="40">
        <v>3.99</v>
      </c>
      <c r="L144" s="40">
        <v>1.34</v>
      </c>
      <c r="M144" s="40">
        <v>2.94</v>
      </c>
      <c r="N144" s="101">
        <v>-1</v>
      </c>
      <c r="O144" s="111">
        <v>1</v>
      </c>
      <c r="P144" s="3"/>
      <c r="Q144" s="3"/>
      <c r="R144" s="3"/>
      <c r="S144" s="3"/>
      <c r="T144" s="3"/>
    </row>
    <row r="145" spans="2:20">
      <c r="B145" s="4" t="s">
        <v>33</v>
      </c>
      <c r="C145" s="4" t="s">
        <v>111</v>
      </c>
      <c r="D145" s="4">
        <v>-0.15</v>
      </c>
      <c r="E145" s="40">
        <v>0.09</v>
      </c>
      <c r="F145" s="7">
        <v>0.08</v>
      </c>
      <c r="G145" s="40">
        <v>7.0000000000000007E-2</v>
      </c>
      <c r="H145" s="40">
        <v>0.09</v>
      </c>
      <c r="I145" s="40">
        <v>0</v>
      </c>
      <c r="J145" s="40">
        <v>-0.57000000000000006</v>
      </c>
      <c r="K145" s="40">
        <v>-0.45</v>
      </c>
      <c r="L145" s="40">
        <v>0.33</v>
      </c>
      <c r="M145" s="40">
        <v>0.27</v>
      </c>
      <c r="N145" s="101">
        <v>0</v>
      </c>
      <c r="O145" s="111">
        <v>1</v>
      </c>
      <c r="P145" s="3"/>
      <c r="Q145" s="3"/>
      <c r="R145" s="3"/>
      <c r="S145" s="3"/>
      <c r="T145" s="3"/>
    </row>
    <row r="146" spans="2:20">
      <c r="B146" s="4" t="s">
        <v>33</v>
      </c>
      <c r="C146" s="4" t="s">
        <v>39</v>
      </c>
      <c r="D146" s="4">
        <v>1.23</v>
      </c>
      <c r="E146" s="40">
        <v>-0.14000000000000001</v>
      </c>
      <c r="F146" s="7">
        <v>0.09</v>
      </c>
      <c r="G146" s="40">
        <v>0.42</v>
      </c>
      <c r="H146" s="40">
        <v>-0.05</v>
      </c>
      <c r="I146" s="40">
        <v>-0.03</v>
      </c>
      <c r="J146" s="40">
        <v>-0.77</v>
      </c>
      <c r="K146" s="40">
        <v>0.91</v>
      </c>
      <c r="L146" s="40">
        <v>0.19</v>
      </c>
      <c r="M146" s="40">
        <v>-0.16</v>
      </c>
      <c r="N146" s="101">
        <v>1</v>
      </c>
      <c r="O146" s="111">
        <v>1</v>
      </c>
      <c r="P146" s="3"/>
      <c r="Q146" s="3"/>
      <c r="R146" s="3"/>
      <c r="S146" s="3"/>
      <c r="T146" s="3"/>
    </row>
    <row r="147" spans="2:20">
      <c r="B147" s="4" t="s">
        <v>33</v>
      </c>
      <c r="C147" s="4" t="s">
        <v>2</v>
      </c>
      <c r="D147" s="4">
        <v>0.25</v>
      </c>
      <c r="E147" s="40">
        <v>-0.27</v>
      </c>
      <c r="F147" s="7">
        <v>-0.2</v>
      </c>
      <c r="G147" s="40">
        <v>0.14000000000000001</v>
      </c>
      <c r="H147" s="40">
        <v>1.07</v>
      </c>
      <c r="I147" s="40">
        <v>0.11</v>
      </c>
      <c r="J147" s="40">
        <v>0.39</v>
      </c>
      <c r="K147" s="40">
        <v>-0.24</v>
      </c>
      <c r="L147" s="40">
        <v>-0.17</v>
      </c>
      <c r="M147" s="40">
        <v>-0.04</v>
      </c>
      <c r="N147" s="101">
        <v>1</v>
      </c>
      <c r="O147" s="111">
        <v>1</v>
      </c>
      <c r="P147" s="3"/>
      <c r="Q147" s="3"/>
      <c r="R147" s="3"/>
      <c r="S147" s="3"/>
      <c r="T147" s="3"/>
    </row>
    <row r="148" spans="2:20">
      <c r="B148" s="4" t="s">
        <v>33</v>
      </c>
      <c r="C148" s="4" t="s">
        <v>5</v>
      </c>
      <c r="D148" s="4">
        <v>0.6</v>
      </c>
      <c r="E148" s="40">
        <v>0.23</v>
      </c>
      <c r="F148" s="7">
        <v>0.12</v>
      </c>
      <c r="G148" s="40">
        <v>0.13</v>
      </c>
      <c r="H148" s="40">
        <v>0.1</v>
      </c>
      <c r="I148" s="40">
        <v>0</v>
      </c>
      <c r="J148" s="40">
        <v>-0.2</v>
      </c>
      <c r="K148" s="40">
        <v>-0.74</v>
      </c>
      <c r="L148" s="40">
        <v>0.39</v>
      </c>
      <c r="M148" s="40">
        <v>0.01</v>
      </c>
      <c r="N148" s="101">
        <v>-1</v>
      </c>
      <c r="O148" s="111">
        <v>1</v>
      </c>
      <c r="P148" s="3"/>
      <c r="Q148" s="3"/>
      <c r="R148" s="3"/>
      <c r="S148" s="3"/>
      <c r="T148" s="3"/>
    </row>
    <row r="149" spans="2:20">
      <c r="B149" s="4" t="s">
        <v>33</v>
      </c>
      <c r="C149" s="4" t="s">
        <v>133</v>
      </c>
      <c r="D149" s="4">
        <v>1.1599999999999999</v>
      </c>
      <c r="E149" s="40">
        <v>0.12</v>
      </c>
      <c r="F149" s="7">
        <v>0.13</v>
      </c>
      <c r="G149" s="40">
        <v>0.17</v>
      </c>
      <c r="H149" s="40">
        <v>-0.1</v>
      </c>
      <c r="I149" s="40">
        <v>0.06</v>
      </c>
      <c r="J149" s="40">
        <v>-0.01</v>
      </c>
      <c r="K149" s="40">
        <v>-0.95</v>
      </c>
      <c r="L149" s="40">
        <v>2.31</v>
      </c>
      <c r="M149" s="40">
        <v>0.28000000000000003</v>
      </c>
      <c r="N149" s="101">
        <v>0</v>
      </c>
      <c r="O149" s="111">
        <v>1</v>
      </c>
      <c r="P149" s="3"/>
      <c r="Q149" s="3"/>
      <c r="R149" s="3"/>
      <c r="S149" s="3"/>
      <c r="T149" s="3"/>
    </row>
    <row r="150" spans="2:20">
      <c r="B150" s="4" t="s">
        <v>33</v>
      </c>
      <c r="C150" s="4" t="s">
        <v>6</v>
      </c>
      <c r="D150" s="4">
        <v>0.38</v>
      </c>
      <c r="E150" s="40">
        <v>0.06</v>
      </c>
      <c r="F150" s="7">
        <v>-0.09</v>
      </c>
      <c r="G150" s="40">
        <v>-0.11</v>
      </c>
      <c r="H150" s="40">
        <v>0.17</v>
      </c>
      <c r="I150" s="40">
        <v>0</v>
      </c>
      <c r="J150" s="40">
        <v>0.11</v>
      </c>
      <c r="K150" s="40">
        <v>-0.38</v>
      </c>
      <c r="L150" s="40">
        <v>-0.31</v>
      </c>
      <c r="M150" s="40">
        <v>-0.02</v>
      </c>
      <c r="N150" s="101">
        <v>0</v>
      </c>
      <c r="O150" s="111">
        <v>1</v>
      </c>
      <c r="P150" s="3"/>
      <c r="Q150" s="3"/>
      <c r="R150" s="3"/>
      <c r="S150" s="3"/>
      <c r="T150" s="3"/>
    </row>
    <row r="151" spans="2:20">
      <c r="B151" s="4" t="s">
        <v>33</v>
      </c>
      <c r="C151" s="4" t="s">
        <v>101</v>
      </c>
      <c r="D151" s="4">
        <v>0.08</v>
      </c>
      <c r="E151" s="40">
        <v>0.02</v>
      </c>
      <c r="F151" s="7">
        <v>0.08</v>
      </c>
      <c r="G151" s="40">
        <v>0.03</v>
      </c>
      <c r="H151" s="40">
        <v>0.15</v>
      </c>
      <c r="I151" s="40">
        <v>0</v>
      </c>
      <c r="J151" s="40">
        <v>-0.11</v>
      </c>
      <c r="K151" s="40">
        <v>0.27</v>
      </c>
      <c r="L151" s="40">
        <v>0</v>
      </c>
      <c r="M151" s="40">
        <v>0.01</v>
      </c>
      <c r="N151" s="101">
        <v>0</v>
      </c>
      <c r="O151" s="111">
        <v>1</v>
      </c>
      <c r="P151" s="3"/>
      <c r="Q151" s="3"/>
      <c r="R151" s="3"/>
      <c r="S151" s="3"/>
      <c r="T151" s="3"/>
    </row>
    <row r="152" spans="2:20">
      <c r="B152" s="4" t="s">
        <v>33</v>
      </c>
      <c r="C152" s="4" t="s">
        <v>131</v>
      </c>
      <c r="D152" s="4">
        <v>5.83</v>
      </c>
      <c r="E152" s="40">
        <v>0.4</v>
      </c>
      <c r="F152" s="7">
        <v>0.46</v>
      </c>
      <c r="G152" s="40">
        <v>0.52</v>
      </c>
      <c r="H152" s="40">
        <v>0.39</v>
      </c>
      <c r="I152" s="40">
        <v>0.76</v>
      </c>
      <c r="J152" s="40">
        <v>1.37</v>
      </c>
      <c r="K152" s="40">
        <v>1.01</v>
      </c>
      <c r="L152" s="40">
        <v>1.87</v>
      </c>
      <c r="M152" s="40">
        <v>1.7</v>
      </c>
      <c r="N152" s="101">
        <v>0</v>
      </c>
      <c r="O152" s="111">
        <v>1</v>
      </c>
      <c r="P152" s="3"/>
      <c r="Q152" s="3"/>
      <c r="R152" s="3"/>
      <c r="S152" s="3"/>
      <c r="T152" s="3"/>
    </row>
    <row r="153" spans="2:20">
      <c r="B153" s="4" t="s">
        <v>33</v>
      </c>
      <c r="C153" s="4" t="s">
        <v>148</v>
      </c>
      <c r="D153" s="4">
        <v>5.6</v>
      </c>
      <c r="E153" s="40">
        <v>0.94</v>
      </c>
      <c r="F153" s="7">
        <v>1.07</v>
      </c>
      <c r="G153" s="40">
        <v>1.27</v>
      </c>
      <c r="H153" s="40">
        <v>1.24</v>
      </c>
      <c r="I153" s="40">
        <v>2.2200000000000002</v>
      </c>
      <c r="J153" s="40">
        <v>-1.43</v>
      </c>
      <c r="K153" s="40">
        <v>0.15</v>
      </c>
      <c r="L153" s="40">
        <v>0.95</v>
      </c>
      <c r="M153" s="40">
        <v>1.76</v>
      </c>
      <c r="N153" s="101">
        <v>0</v>
      </c>
      <c r="O153" s="111">
        <v>1</v>
      </c>
      <c r="P153" s="3"/>
      <c r="Q153" s="3"/>
      <c r="R153" s="3"/>
      <c r="S153" s="3"/>
      <c r="T153" s="3"/>
    </row>
    <row r="154" spans="2:20">
      <c r="B154" s="4" t="s">
        <v>33</v>
      </c>
      <c r="C154" s="4" t="s">
        <v>60</v>
      </c>
      <c r="D154" s="4">
        <v>-0.05</v>
      </c>
      <c r="E154" s="40">
        <v>7.0000000000000007E-2</v>
      </c>
      <c r="F154" s="7">
        <v>0.09</v>
      </c>
      <c r="G154" s="40">
        <v>0.05</v>
      </c>
      <c r="H154" s="40">
        <v>-0.06</v>
      </c>
      <c r="I154" s="40">
        <v>-0.68</v>
      </c>
      <c r="J154" s="40">
        <v>0.19</v>
      </c>
      <c r="K154" s="40">
        <v>1</v>
      </c>
      <c r="L154" s="40">
        <v>-0.54</v>
      </c>
      <c r="M154" s="40">
        <v>-0.3</v>
      </c>
      <c r="N154" s="101">
        <v>0</v>
      </c>
      <c r="O154" s="111">
        <v>0</v>
      </c>
      <c r="P154" s="3"/>
      <c r="Q154" s="3"/>
      <c r="R154" s="3"/>
      <c r="S154" s="3"/>
      <c r="T154" s="3"/>
    </row>
    <row r="155" spans="2:20">
      <c r="B155" s="4" t="s">
        <v>33</v>
      </c>
      <c r="C155" s="4" t="s">
        <v>8</v>
      </c>
      <c r="D155" s="4">
        <v>-0.1</v>
      </c>
      <c r="E155" s="40">
        <v>0.57999999999999996</v>
      </c>
      <c r="F155" s="7">
        <v>0.66</v>
      </c>
      <c r="G155" s="40">
        <v>0.43</v>
      </c>
      <c r="H155" s="40">
        <v>1.23</v>
      </c>
      <c r="I155" s="40">
        <v>1</v>
      </c>
      <c r="J155" s="40">
        <v>-1.58</v>
      </c>
      <c r="K155" s="40">
        <v>-0.67</v>
      </c>
      <c r="L155" s="40">
        <v>1.07</v>
      </c>
      <c r="M155" s="40">
        <v>3.15</v>
      </c>
      <c r="N155" s="101">
        <v>0</v>
      </c>
      <c r="O155" s="111">
        <v>1</v>
      </c>
      <c r="P155" s="3"/>
      <c r="Q155" s="3"/>
      <c r="R155" s="3"/>
      <c r="S155" s="3"/>
      <c r="T155" s="3"/>
    </row>
    <row r="156" spans="2:20">
      <c r="B156" s="4" t="s">
        <v>33</v>
      </c>
      <c r="C156" s="4" t="s">
        <v>11</v>
      </c>
      <c r="D156" s="4">
        <v>0.23</v>
      </c>
      <c r="E156" s="40">
        <v>0.08</v>
      </c>
      <c r="F156" s="7">
        <v>0.12</v>
      </c>
      <c r="G156" s="40">
        <v>0.01</v>
      </c>
      <c r="H156" s="40">
        <v>-0.18</v>
      </c>
      <c r="I156" s="40">
        <v>1E-3</v>
      </c>
      <c r="J156" s="40">
        <v>0.16</v>
      </c>
      <c r="K156" s="40">
        <v>-0.22</v>
      </c>
      <c r="L156" s="40">
        <v>1.46</v>
      </c>
      <c r="M156" s="40">
        <v>0.15</v>
      </c>
      <c r="N156" s="101">
        <v>0</v>
      </c>
      <c r="O156" s="111">
        <v>1</v>
      </c>
      <c r="P156" s="3"/>
      <c r="Q156" s="3"/>
      <c r="R156" s="3"/>
      <c r="S156" s="3"/>
      <c r="T156" s="3"/>
    </row>
    <row r="157" spans="2:20">
      <c r="B157" s="4" t="s">
        <v>33</v>
      </c>
      <c r="C157" s="4" t="s">
        <v>137</v>
      </c>
      <c r="D157" s="4">
        <v>0.87</v>
      </c>
      <c r="E157" s="40">
        <v>0.62</v>
      </c>
      <c r="F157" s="7">
        <v>0.54</v>
      </c>
      <c r="G157" s="40">
        <v>0.54</v>
      </c>
      <c r="H157" s="40">
        <v>0.6</v>
      </c>
      <c r="I157" s="40">
        <v>1.04</v>
      </c>
      <c r="J157" s="40">
        <v>0.49</v>
      </c>
      <c r="K157" s="40">
        <v>0.46</v>
      </c>
      <c r="L157" s="40">
        <v>0.15</v>
      </c>
      <c r="M157" s="40">
        <v>1.2</v>
      </c>
      <c r="N157" s="101">
        <v>0</v>
      </c>
      <c r="O157" s="111">
        <v>1</v>
      </c>
      <c r="P157" s="3"/>
      <c r="Q157" s="3"/>
      <c r="R157" s="3"/>
      <c r="S157" s="3"/>
      <c r="T157" s="3"/>
    </row>
    <row r="158" spans="2:20">
      <c r="B158" s="4" t="s">
        <v>33</v>
      </c>
      <c r="C158" s="4" t="s">
        <v>143</v>
      </c>
      <c r="D158" s="4">
        <v>1.1100000000000001</v>
      </c>
      <c r="E158" s="40">
        <v>1.04</v>
      </c>
      <c r="F158" s="7">
        <v>0.88</v>
      </c>
      <c r="G158" s="40">
        <v>0.84</v>
      </c>
      <c r="H158" s="40">
        <v>1.25</v>
      </c>
      <c r="I158" s="40">
        <v>1.21</v>
      </c>
      <c r="J158" s="40">
        <v>1.67</v>
      </c>
      <c r="K158" s="40">
        <v>1.1299999999999999</v>
      </c>
      <c r="L158" s="40">
        <v>0.91</v>
      </c>
      <c r="M158" s="40">
        <v>1.47</v>
      </c>
      <c r="N158" s="101">
        <v>0</v>
      </c>
      <c r="O158" s="111">
        <v>1</v>
      </c>
      <c r="P158" s="3"/>
      <c r="Q158" s="3"/>
      <c r="R158" s="3"/>
      <c r="S158" s="3"/>
      <c r="T158" s="3"/>
    </row>
    <row r="159" spans="2:20">
      <c r="B159" s="4" t="s">
        <v>33</v>
      </c>
      <c r="C159" s="4" t="s">
        <v>15</v>
      </c>
      <c r="D159" s="4">
        <v>-0.27</v>
      </c>
      <c r="E159" s="40">
        <v>-0.36</v>
      </c>
      <c r="F159" s="7">
        <v>-0.24</v>
      </c>
      <c r="G159" s="40">
        <v>-0.36</v>
      </c>
      <c r="H159" s="40">
        <v>-0.37</v>
      </c>
      <c r="I159" s="40">
        <v>-0.17</v>
      </c>
      <c r="J159" s="40">
        <v>-0.49</v>
      </c>
      <c r="K159" s="40">
        <v>-0.65</v>
      </c>
      <c r="L159" s="40">
        <v>0.78</v>
      </c>
      <c r="M159" s="40">
        <v>-0.13</v>
      </c>
      <c r="N159" s="101">
        <v>1</v>
      </c>
      <c r="O159" s="111">
        <v>0</v>
      </c>
      <c r="P159" s="3"/>
      <c r="Q159" s="3"/>
      <c r="R159" s="3"/>
      <c r="S159" s="3"/>
      <c r="T159" s="3"/>
    </row>
    <row r="160" spans="2:20">
      <c r="B160" s="4" t="s">
        <v>33</v>
      </c>
      <c r="C160" s="4" t="s">
        <v>18</v>
      </c>
      <c r="D160" s="4">
        <v>3.15</v>
      </c>
      <c r="E160" s="40">
        <v>0.27</v>
      </c>
      <c r="F160" s="7">
        <v>0.28000000000000003</v>
      </c>
      <c r="G160" s="40">
        <v>0.77</v>
      </c>
      <c r="H160" s="40">
        <v>0.31</v>
      </c>
      <c r="I160" s="40">
        <v>0.65</v>
      </c>
      <c r="J160" s="40">
        <v>1</v>
      </c>
      <c r="K160" s="40">
        <v>0.34</v>
      </c>
      <c r="L160" s="40">
        <v>-0.36</v>
      </c>
      <c r="M160" s="40">
        <v>1.24</v>
      </c>
      <c r="N160" s="101">
        <v>0</v>
      </c>
      <c r="O160" s="111">
        <v>1</v>
      </c>
      <c r="P160" s="3"/>
      <c r="Q160" s="3"/>
      <c r="R160" s="3"/>
      <c r="S160" s="3"/>
      <c r="T160" s="3"/>
    </row>
    <row r="161" spans="1:20">
      <c r="B161" s="4" t="s">
        <v>33</v>
      </c>
      <c r="C161" s="4" t="s">
        <v>19</v>
      </c>
      <c r="D161" s="4">
        <v>-0.43</v>
      </c>
      <c r="E161" s="40">
        <v>0.27</v>
      </c>
      <c r="F161" s="7">
        <v>0.22</v>
      </c>
      <c r="G161" s="40">
        <v>0.86</v>
      </c>
      <c r="H161" s="40">
        <v>0.33</v>
      </c>
      <c r="I161" s="40">
        <v>4.0000000000000001E-3</v>
      </c>
      <c r="J161" s="40">
        <v>0.39</v>
      </c>
      <c r="K161" s="40">
        <v>-0.33</v>
      </c>
      <c r="L161" s="40">
        <v>-2.85</v>
      </c>
      <c r="M161" s="40">
        <v>1.1499999999999999</v>
      </c>
      <c r="N161" s="101">
        <v>0</v>
      </c>
      <c r="O161" s="111">
        <v>0</v>
      </c>
      <c r="P161" s="3"/>
      <c r="Q161" s="3"/>
      <c r="R161" s="3"/>
      <c r="S161" s="3"/>
      <c r="T161" s="3"/>
    </row>
    <row r="162" spans="1:20">
      <c r="B162" s="4" t="s">
        <v>33</v>
      </c>
      <c r="C162" s="4" t="s">
        <v>153</v>
      </c>
      <c r="D162" s="4">
        <v>1.19</v>
      </c>
      <c r="E162" s="40">
        <v>0.53</v>
      </c>
      <c r="F162" s="7">
        <v>0.53</v>
      </c>
      <c r="G162" s="40">
        <v>0.45</v>
      </c>
      <c r="H162" s="40">
        <v>0.37</v>
      </c>
      <c r="I162" s="40">
        <v>1.88</v>
      </c>
      <c r="J162" s="40">
        <v>0.54</v>
      </c>
      <c r="K162" s="40">
        <v>2.2999999999999998</v>
      </c>
      <c r="L162" s="40">
        <v>0.21</v>
      </c>
      <c r="M162" s="40">
        <v>1.88</v>
      </c>
      <c r="N162" s="101">
        <v>0</v>
      </c>
      <c r="O162" s="111">
        <v>0</v>
      </c>
      <c r="P162" s="3"/>
      <c r="Q162" s="3"/>
      <c r="R162" s="3"/>
      <c r="S162" s="3"/>
      <c r="T162" s="3"/>
    </row>
    <row r="163" spans="1:20">
      <c r="B163" s="4" t="s">
        <v>33</v>
      </c>
      <c r="C163" s="4" t="s">
        <v>54</v>
      </c>
      <c r="D163" s="4">
        <v>-7.0000000000000007E-2</v>
      </c>
      <c r="E163" s="40">
        <v>0.12</v>
      </c>
      <c r="F163" s="7">
        <v>0.08</v>
      </c>
      <c r="G163" s="40">
        <v>0.08</v>
      </c>
      <c r="H163" s="40">
        <v>0.06</v>
      </c>
      <c r="I163" s="40">
        <v>-0.11</v>
      </c>
      <c r="J163" s="40">
        <v>-0.23</v>
      </c>
      <c r="K163" s="40">
        <v>1.52</v>
      </c>
      <c r="L163" s="40">
        <v>-0.6</v>
      </c>
      <c r="M163" s="40">
        <v>-0.17</v>
      </c>
      <c r="N163" s="101">
        <v>0</v>
      </c>
      <c r="O163" s="111">
        <v>1</v>
      </c>
      <c r="P163" s="3"/>
      <c r="Q163" s="3"/>
      <c r="R163" s="3"/>
      <c r="S163" s="3"/>
      <c r="T163" s="3"/>
    </row>
    <row r="164" spans="1:20">
      <c r="B164" s="4" t="s">
        <v>33</v>
      </c>
      <c r="C164" s="4" t="s">
        <v>22</v>
      </c>
      <c r="D164" s="4">
        <v>-0.31</v>
      </c>
      <c r="E164" s="40">
        <v>0.02</v>
      </c>
      <c r="F164" s="7">
        <v>0.02</v>
      </c>
      <c r="G164" s="40">
        <v>-0.02</v>
      </c>
      <c r="H164" s="40">
        <v>0.06</v>
      </c>
      <c r="I164" s="40">
        <v>0</v>
      </c>
      <c r="J164" s="40">
        <v>0.08</v>
      </c>
      <c r="K164" s="40">
        <v>-0.59</v>
      </c>
      <c r="L164" s="40">
        <v>-0.2</v>
      </c>
      <c r="M164" s="40">
        <v>0.04</v>
      </c>
      <c r="N164" s="101">
        <v>0</v>
      </c>
      <c r="O164" s="111">
        <v>1</v>
      </c>
      <c r="P164" s="3"/>
      <c r="Q164" s="3"/>
      <c r="R164" s="3"/>
      <c r="S164" s="3"/>
      <c r="T164" s="3"/>
    </row>
    <row r="165" spans="1:20">
      <c r="B165" s="4" t="s">
        <v>33</v>
      </c>
      <c r="C165" s="4" t="s">
        <v>128</v>
      </c>
      <c r="D165" s="4">
        <v>0.8</v>
      </c>
      <c r="E165" s="40">
        <v>0.21</v>
      </c>
      <c r="F165" s="7">
        <v>0.31</v>
      </c>
      <c r="G165" s="40">
        <v>7.0000000000000007E-2</v>
      </c>
      <c r="H165" s="40">
        <v>0.01</v>
      </c>
      <c r="I165" s="40">
        <v>0.31</v>
      </c>
      <c r="J165" s="40">
        <v>-0.37</v>
      </c>
      <c r="K165" s="40">
        <v>0.64</v>
      </c>
      <c r="L165" s="40">
        <v>0.03</v>
      </c>
      <c r="M165" s="40">
        <v>0.56000000000000005</v>
      </c>
      <c r="N165" s="101">
        <v>0</v>
      </c>
      <c r="O165" s="111">
        <v>1</v>
      </c>
      <c r="P165" s="3"/>
      <c r="Q165" s="3"/>
      <c r="R165" s="3"/>
      <c r="S165" s="3"/>
      <c r="T165" s="3"/>
    </row>
    <row r="166" spans="1:20">
      <c r="B166" s="4" t="s">
        <v>33</v>
      </c>
      <c r="C166" s="4" t="s">
        <v>24</v>
      </c>
      <c r="D166" s="4">
        <v>0.83</v>
      </c>
      <c r="E166" s="40">
        <v>0.04</v>
      </c>
      <c r="F166" s="7">
        <v>-7.0000000000000007E-2</v>
      </c>
      <c r="G166" s="40">
        <v>0.02</v>
      </c>
      <c r="H166" s="40">
        <v>-0.23</v>
      </c>
      <c r="I166" s="40">
        <v>-7.0000000000000001E-3</v>
      </c>
      <c r="J166" s="40">
        <v>-0.13</v>
      </c>
      <c r="K166" s="40">
        <v>-0.35</v>
      </c>
      <c r="L166" s="40">
        <v>1.33</v>
      </c>
      <c r="M166" s="40">
        <v>-0.14000000000000001</v>
      </c>
      <c r="N166" s="101">
        <v>0</v>
      </c>
      <c r="O166" s="111">
        <v>1</v>
      </c>
      <c r="P166" s="3"/>
      <c r="Q166" s="3"/>
      <c r="R166" s="3"/>
      <c r="S166" s="3"/>
      <c r="T166" s="3"/>
    </row>
    <row r="167" spans="1:20">
      <c r="B167" s="4" t="s">
        <v>33</v>
      </c>
      <c r="C167" s="4" t="s">
        <v>25</v>
      </c>
      <c r="D167" s="4">
        <v>-0.12</v>
      </c>
      <c r="E167" s="40">
        <v>0.1</v>
      </c>
      <c r="F167" s="7">
        <v>0.45</v>
      </c>
      <c r="G167" s="40">
        <v>0.35</v>
      </c>
      <c r="H167" s="40">
        <v>-0.04</v>
      </c>
      <c r="I167" s="40">
        <v>0.86</v>
      </c>
      <c r="J167" s="40">
        <v>1.52</v>
      </c>
      <c r="K167" s="40">
        <v>1.33</v>
      </c>
      <c r="L167" s="40">
        <v>1.39</v>
      </c>
      <c r="M167" s="40">
        <v>1.34</v>
      </c>
      <c r="N167" s="101">
        <v>0</v>
      </c>
      <c r="O167" s="111">
        <v>1</v>
      </c>
      <c r="P167" s="3"/>
      <c r="Q167" s="3"/>
      <c r="R167" s="3"/>
      <c r="S167" s="3"/>
      <c r="T167" s="3"/>
    </row>
    <row r="168" spans="1:20">
      <c r="B168" s="4" t="s">
        <v>33</v>
      </c>
      <c r="C168" s="4" t="s">
        <v>28</v>
      </c>
      <c r="D168" s="4">
        <v>1.37</v>
      </c>
      <c r="E168" s="40">
        <v>0.33</v>
      </c>
      <c r="F168" s="7">
        <v>0.21</v>
      </c>
      <c r="G168" s="40">
        <v>0.89</v>
      </c>
      <c r="H168" s="40">
        <v>0.47</v>
      </c>
      <c r="I168" s="40">
        <v>1.71</v>
      </c>
      <c r="J168" s="40">
        <v>7.0000000000000007E-2</v>
      </c>
      <c r="K168" s="40">
        <v>2.89</v>
      </c>
      <c r="L168" s="40">
        <v>0.03</v>
      </c>
      <c r="M168" s="40">
        <v>0.64</v>
      </c>
      <c r="N168" s="101">
        <v>0</v>
      </c>
      <c r="O168" s="111">
        <v>1</v>
      </c>
      <c r="P168" s="3"/>
      <c r="Q168" s="3"/>
      <c r="R168" s="3"/>
      <c r="S168" s="3"/>
      <c r="T168" s="3"/>
    </row>
    <row r="169" spans="1:20">
      <c r="A169" s="57"/>
      <c r="B169" s="41" t="s">
        <v>33</v>
      </c>
      <c r="C169" s="41" t="s">
        <v>29</v>
      </c>
      <c r="D169" s="41">
        <v>-0.21</v>
      </c>
      <c r="E169" s="41">
        <v>-7.0000000000000007E-2</v>
      </c>
      <c r="F169" s="72">
        <v>0.04</v>
      </c>
      <c r="G169" s="41">
        <v>0.04</v>
      </c>
      <c r="H169" s="41">
        <v>0.26</v>
      </c>
      <c r="I169" s="41">
        <v>1.1599999999999999</v>
      </c>
      <c r="J169" s="41">
        <v>-0.08</v>
      </c>
      <c r="K169" s="41">
        <v>0.6</v>
      </c>
      <c r="L169" s="41">
        <v>-0.24</v>
      </c>
      <c r="M169" s="41">
        <v>-7.0000000000000007E-2</v>
      </c>
      <c r="N169" s="106">
        <v>0</v>
      </c>
      <c r="O169" s="112">
        <v>0</v>
      </c>
      <c r="P169" s="3"/>
      <c r="Q169" s="3"/>
      <c r="R169" s="3"/>
      <c r="S169" s="3"/>
      <c r="T169" s="3"/>
    </row>
    <row r="170" spans="1:20" ht="14">
      <c r="A170" s="21" t="s">
        <v>420</v>
      </c>
      <c r="B170" s="4" t="s">
        <v>371</v>
      </c>
      <c r="C170" s="4" t="s">
        <v>139</v>
      </c>
      <c r="D170" s="4">
        <v>0.54</v>
      </c>
      <c r="E170" s="40">
        <v>0.4</v>
      </c>
      <c r="F170" s="7">
        <v>0.56999999999999995</v>
      </c>
      <c r="G170" s="40">
        <v>1.03</v>
      </c>
      <c r="H170" s="40">
        <v>0.52</v>
      </c>
      <c r="I170" s="40">
        <v>1.1599999999999999</v>
      </c>
      <c r="J170" s="40">
        <v>0.08</v>
      </c>
      <c r="K170" s="40">
        <v>-2.73</v>
      </c>
      <c r="L170" s="40">
        <v>0.15</v>
      </c>
      <c r="M170" s="40">
        <v>2.14</v>
      </c>
      <c r="N170" s="101">
        <v>-1</v>
      </c>
      <c r="O170" s="111">
        <v>1</v>
      </c>
      <c r="P170" s="3"/>
      <c r="Q170" s="3"/>
      <c r="R170" s="3"/>
      <c r="S170" s="3"/>
      <c r="T170" s="3"/>
    </row>
    <row r="171" spans="1:20">
      <c r="B171" s="4" t="s">
        <v>371</v>
      </c>
      <c r="C171" s="4" t="s">
        <v>120</v>
      </c>
      <c r="D171" s="4">
        <v>1.89</v>
      </c>
      <c r="E171" s="40">
        <v>0.95</v>
      </c>
      <c r="F171" s="7">
        <v>0.77</v>
      </c>
      <c r="G171" s="40">
        <v>0.56000000000000005</v>
      </c>
      <c r="H171" s="40">
        <v>0.87</v>
      </c>
      <c r="I171" s="40">
        <v>0.67</v>
      </c>
      <c r="J171" s="40">
        <v>2.23</v>
      </c>
      <c r="K171" s="40">
        <v>3.55</v>
      </c>
      <c r="L171" s="40">
        <v>-0.28999999999999998</v>
      </c>
      <c r="M171" s="40">
        <v>-0.05</v>
      </c>
      <c r="N171" s="101">
        <v>1</v>
      </c>
      <c r="O171" s="111">
        <v>1</v>
      </c>
      <c r="P171" s="3"/>
      <c r="Q171" s="3"/>
      <c r="R171" s="3"/>
      <c r="S171" s="3"/>
      <c r="T171" s="3"/>
    </row>
    <row r="172" spans="1:20">
      <c r="B172" s="4" t="s">
        <v>371</v>
      </c>
      <c r="C172" s="4" t="s">
        <v>65</v>
      </c>
      <c r="D172" s="4">
        <v>1.67</v>
      </c>
      <c r="E172" s="40">
        <v>-0.02</v>
      </c>
      <c r="F172" s="7">
        <v>-7.0000000000000007E-2</v>
      </c>
      <c r="G172" s="40">
        <v>-0.09</v>
      </c>
      <c r="H172" s="40">
        <v>-0.01</v>
      </c>
      <c r="I172" s="40">
        <v>0</v>
      </c>
      <c r="J172" s="40">
        <v>-0.2</v>
      </c>
      <c r="K172" s="40">
        <v>0.26</v>
      </c>
      <c r="L172" s="40">
        <v>0.13</v>
      </c>
      <c r="M172" s="40">
        <v>0.22</v>
      </c>
      <c r="N172" s="101">
        <v>1</v>
      </c>
      <c r="O172" s="111">
        <v>1</v>
      </c>
      <c r="P172" s="3"/>
      <c r="Q172" s="3"/>
      <c r="R172" s="3"/>
      <c r="S172" s="3"/>
      <c r="T172" s="3"/>
    </row>
    <row r="173" spans="1:20">
      <c r="B173" s="4" t="s">
        <v>371</v>
      </c>
      <c r="C173" s="4" t="s">
        <v>122</v>
      </c>
      <c r="D173" s="4">
        <v>1.86</v>
      </c>
      <c r="E173" s="40">
        <v>0.56000000000000005</v>
      </c>
      <c r="F173" s="7">
        <v>0.35</v>
      </c>
      <c r="G173" s="40">
        <v>0.26</v>
      </c>
      <c r="H173" s="40">
        <v>0.49</v>
      </c>
      <c r="I173" s="40">
        <v>0.85</v>
      </c>
      <c r="J173" s="40">
        <v>2.0299999999999998</v>
      </c>
      <c r="K173" s="40">
        <v>1.5</v>
      </c>
      <c r="L173" s="40">
        <v>-0.63</v>
      </c>
      <c r="M173" s="40">
        <v>0.02</v>
      </c>
      <c r="N173" s="101">
        <v>1</v>
      </c>
      <c r="O173" s="111">
        <v>1</v>
      </c>
      <c r="P173" s="3"/>
      <c r="Q173" s="3"/>
      <c r="R173" s="3"/>
      <c r="S173" s="3"/>
      <c r="T173" s="3"/>
    </row>
    <row r="174" spans="1:20">
      <c r="B174" s="4" t="s">
        <v>371</v>
      </c>
      <c r="C174" s="4" t="s">
        <v>132</v>
      </c>
      <c r="D174" s="4">
        <v>1.7</v>
      </c>
      <c r="E174" s="40">
        <v>0.79</v>
      </c>
      <c r="F174" s="7">
        <v>0.86</v>
      </c>
      <c r="G174" s="40">
        <v>0.92</v>
      </c>
      <c r="H174" s="40">
        <v>0.71</v>
      </c>
      <c r="I174" s="40">
        <v>2.75</v>
      </c>
      <c r="J174" s="40">
        <v>1.63</v>
      </c>
      <c r="K174" s="40">
        <v>-0.28999999999999998</v>
      </c>
      <c r="L174" s="40">
        <v>-0.14000000000000001</v>
      </c>
      <c r="M174" s="40">
        <v>0.94</v>
      </c>
      <c r="N174" s="101">
        <v>0</v>
      </c>
      <c r="O174" s="111">
        <v>1</v>
      </c>
      <c r="P174" s="3"/>
      <c r="Q174" s="3"/>
      <c r="R174" s="3"/>
      <c r="S174" s="3"/>
      <c r="T174" s="3"/>
    </row>
    <row r="175" spans="1:20">
      <c r="B175" s="4" t="s">
        <v>371</v>
      </c>
      <c r="C175" s="4" t="s">
        <v>87</v>
      </c>
      <c r="D175" s="4">
        <v>0</v>
      </c>
      <c r="E175" s="40">
        <v>0.02</v>
      </c>
      <c r="F175" s="7">
        <v>1.82E-3</v>
      </c>
      <c r="G175" s="40">
        <v>0.01</v>
      </c>
      <c r="H175" s="40">
        <v>0</v>
      </c>
      <c r="I175" s="40">
        <v>0</v>
      </c>
      <c r="J175" s="40">
        <v>-0.01</v>
      </c>
      <c r="K175" s="40">
        <v>-1.1599999999999999</v>
      </c>
      <c r="L175" s="40">
        <v>1.41</v>
      </c>
      <c r="M175" s="40">
        <v>0.05</v>
      </c>
      <c r="N175" s="101">
        <v>0</v>
      </c>
      <c r="O175" s="111">
        <v>1</v>
      </c>
      <c r="P175" s="3"/>
      <c r="Q175" s="3"/>
      <c r="R175" s="3"/>
      <c r="S175" s="3"/>
      <c r="T175" s="3"/>
    </row>
    <row r="176" spans="1:20">
      <c r="B176" s="4" t="s">
        <v>371</v>
      </c>
      <c r="C176" s="4" t="s">
        <v>129</v>
      </c>
      <c r="D176" s="4">
        <v>2.69</v>
      </c>
      <c r="E176" s="40">
        <v>1.1000000000000001</v>
      </c>
      <c r="F176" s="7">
        <v>0.9</v>
      </c>
      <c r="G176" s="40">
        <v>0.9</v>
      </c>
      <c r="H176" s="40">
        <v>1.1000000000000001</v>
      </c>
      <c r="I176" s="40">
        <v>1.37</v>
      </c>
      <c r="J176" s="40">
        <v>1.0900000000000001</v>
      </c>
      <c r="K176" s="40">
        <v>0.24</v>
      </c>
      <c r="L176" s="40">
        <v>3.67</v>
      </c>
      <c r="M176" s="40">
        <v>1.46</v>
      </c>
      <c r="N176" s="101">
        <v>0</v>
      </c>
      <c r="O176" s="111">
        <v>1</v>
      </c>
      <c r="P176" s="3"/>
      <c r="Q176" s="3"/>
      <c r="R176" s="3"/>
      <c r="S176" s="3"/>
      <c r="T176" s="3"/>
    </row>
    <row r="177" spans="1:20">
      <c r="B177" s="4" t="s">
        <v>371</v>
      </c>
      <c r="C177" s="4" t="s">
        <v>135</v>
      </c>
      <c r="D177" s="4">
        <v>2.42</v>
      </c>
      <c r="E177" s="40">
        <v>0.46</v>
      </c>
      <c r="F177" s="7">
        <v>0.38</v>
      </c>
      <c r="G177" s="40">
        <v>-0.05</v>
      </c>
      <c r="H177" s="40">
        <v>-0.11</v>
      </c>
      <c r="I177" s="40">
        <v>0.84</v>
      </c>
      <c r="J177" s="40">
        <v>-0.08</v>
      </c>
      <c r="K177" s="40">
        <v>0.16</v>
      </c>
      <c r="L177" s="40">
        <v>1.1399999999999999</v>
      </c>
      <c r="M177" s="40">
        <v>1.62</v>
      </c>
      <c r="N177" s="101">
        <v>0</v>
      </c>
      <c r="O177" s="111">
        <v>1</v>
      </c>
      <c r="P177" s="3"/>
      <c r="Q177" s="3"/>
      <c r="R177" s="3"/>
      <c r="S177" s="3"/>
      <c r="T177" s="3"/>
    </row>
    <row r="178" spans="1:20">
      <c r="B178" s="4" t="s">
        <v>371</v>
      </c>
      <c r="C178" s="4" t="s">
        <v>68</v>
      </c>
      <c r="D178" s="4">
        <v>1.43</v>
      </c>
      <c r="E178" s="40">
        <v>0.57000000000000006</v>
      </c>
      <c r="F178" s="7">
        <v>0.52</v>
      </c>
      <c r="G178" s="40">
        <v>0.39</v>
      </c>
      <c r="H178" s="40">
        <v>0.26</v>
      </c>
      <c r="I178" s="40">
        <v>0.87</v>
      </c>
      <c r="J178" s="40">
        <v>1.0900000000000001</v>
      </c>
      <c r="K178" s="40">
        <v>0.49</v>
      </c>
      <c r="L178" s="40">
        <v>0.99</v>
      </c>
      <c r="M178" s="40">
        <v>1.73</v>
      </c>
      <c r="N178" s="101">
        <v>0</v>
      </c>
      <c r="O178" s="111">
        <v>1</v>
      </c>
      <c r="P178" s="3"/>
      <c r="Q178" s="3"/>
      <c r="R178" s="3"/>
      <c r="S178" s="3"/>
      <c r="T178" s="3"/>
    </row>
    <row r="179" spans="1:20">
      <c r="B179" s="4" t="s">
        <v>371</v>
      </c>
      <c r="C179" s="4" t="s">
        <v>124</v>
      </c>
      <c r="D179" s="4">
        <v>1.26</v>
      </c>
      <c r="E179" s="40">
        <v>0.87</v>
      </c>
      <c r="F179" s="7">
        <v>0.69</v>
      </c>
      <c r="G179" s="40">
        <v>0.98</v>
      </c>
      <c r="H179" s="40">
        <v>0.83</v>
      </c>
      <c r="I179" s="40">
        <v>1.1000000000000001</v>
      </c>
      <c r="J179" s="40">
        <v>-0.6</v>
      </c>
      <c r="K179" s="40">
        <v>-0.03</v>
      </c>
      <c r="L179" s="40">
        <v>2.92</v>
      </c>
      <c r="M179" s="40">
        <v>0.93</v>
      </c>
      <c r="N179" s="101">
        <v>0</v>
      </c>
      <c r="O179" s="111">
        <v>1</v>
      </c>
      <c r="P179" s="3"/>
      <c r="Q179" s="3"/>
      <c r="R179" s="3"/>
      <c r="S179" s="3"/>
      <c r="T179" s="3"/>
    </row>
    <row r="180" spans="1:20">
      <c r="B180" s="4" t="s">
        <v>371</v>
      </c>
      <c r="C180" s="4" t="s">
        <v>144</v>
      </c>
      <c r="D180" s="4">
        <v>1.06</v>
      </c>
      <c r="E180" s="40">
        <v>0.82</v>
      </c>
      <c r="F180" s="7">
        <v>0.9</v>
      </c>
      <c r="G180" s="40">
        <v>0.93</v>
      </c>
      <c r="H180" s="40">
        <v>0.81</v>
      </c>
      <c r="I180" s="40">
        <v>2.27</v>
      </c>
      <c r="J180" s="40">
        <v>1.22</v>
      </c>
      <c r="K180" s="40">
        <v>0.89</v>
      </c>
      <c r="L180" s="40">
        <v>-0.06</v>
      </c>
      <c r="M180" s="40">
        <v>1.83</v>
      </c>
      <c r="N180" s="101">
        <v>0</v>
      </c>
      <c r="O180" s="111">
        <v>1</v>
      </c>
      <c r="P180" s="3"/>
      <c r="Q180" s="3"/>
      <c r="R180" s="3"/>
      <c r="S180" s="3"/>
      <c r="T180" s="3"/>
    </row>
    <row r="181" spans="1:20">
      <c r="B181" s="4" t="s">
        <v>371</v>
      </c>
      <c r="C181" s="4" t="s">
        <v>14</v>
      </c>
      <c r="D181" s="4">
        <v>0.43</v>
      </c>
      <c r="E181" s="40">
        <v>0.28000000000000003</v>
      </c>
      <c r="F181" s="7">
        <v>0.12</v>
      </c>
      <c r="G181" s="40">
        <v>0.32</v>
      </c>
      <c r="H181" s="40">
        <v>0.54</v>
      </c>
      <c r="I181" s="40">
        <v>0.15</v>
      </c>
      <c r="J181" s="40">
        <v>0.22</v>
      </c>
      <c r="K181" s="40">
        <v>-1.05</v>
      </c>
      <c r="L181" s="40">
        <v>1.33</v>
      </c>
      <c r="M181" s="40">
        <v>0.5</v>
      </c>
      <c r="N181" s="101">
        <v>1</v>
      </c>
      <c r="O181" s="111">
        <v>1</v>
      </c>
      <c r="P181" s="3"/>
      <c r="Q181" s="3"/>
      <c r="R181" s="3"/>
      <c r="S181" s="3"/>
      <c r="T181" s="3"/>
    </row>
    <row r="182" spans="1:20">
      <c r="B182" s="4" t="s">
        <v>371</v>
      </c>
      <c r="C182" s="4" t="s">
        <v>71</v>
      </c>
      <c r="D182" s="4">
        <v>0.54</v>
      </c>
      <c r="E182" s="40">
        <v>1.45</v>
      </c>
      <c r="F182" s="7">
        <v>1.1299999999999999</v>
      </c>
      <c r="G182" s="40">
        <v>1.1100000000000001</v>
      </c>
      <c r="H182" s="40">
        <v>1.37</v>
      </c>
      <c r="I182" s="40">
        <v>0.35</v>
      </c>
      <c r="J182" s="40">
        <v>10.47</v>
      </c>
      <c r="K182" s="40">
        <v>4.05</v>
      </c>
      <c r="L182" s="40">
        <v>0.21</v>
      </c>
      <c r="M182" s="40">
        <v>0.84</v>
      </c>
      <c r="N182" s="101">
        <v>1</v>
      </c>
      <c r="O182" s="111">
        <v>1</v>
      </c>
      <c r="P182" s="3"/>
      <c r="Q182" s="3"/>
      <c r="R182" s="3"/>
      <c r="S182" s="3"/>
      <c r="T182" s="3"/>
    </row>
    <row r="183" spans="1:20">
      <c r="B183" s="4" t="s">
        <v>371</v>
      </c>
      <c r="C183" s="4" t="s">
        <v>57</v>
      </c>
      <c r="D183" s="4">
        <v>-0.65</v>
      </c>
      <c r="E183" s="40">
        <v>0.13</v>
      </c>
      <c r="F183" s="7">
        <v>7.0000000000000007E-2</v>
      </c>
      <c r="G183" s="40">
        <v>0.19</v>
      </c>
      <c r="H183" s="40">
        <v>0.11</v>
      </c>
      <c r="I183" s="40">
        <v>-0.21</v>
      </c>
      <c r="J183" s="40">
        <v>-0.55000000000000004</v>
      </c>
      <c r="K183" s="40">
        <v>1.68</v>
      </c>
      <c r="L183" s="40">
        <v>-0.27</v>
      </c>
      <c r="M183" s="40">
        <v>0.11</v>
      </c>
      <c r="N183" s="101">
        <v>0</v>
      </c>
      <c r="O183" s="111">
        <v>1</v>
      </c>
      <c r="P183" s="3"/>
      <c r="Q183" s="3"/>
      <c r="R183" s="3"/>
      <c r="S183" s="3"/>
      <c r="T183" s="3"/>
    </row>
    <row r="184" spans="1:20">
      <c r="B184" s="4" t="s">
        <v>371</v>
      </c>
      <c r="C184" s="4" t="s">
        <v>25</v>
      </c>
      <c r="D184" s="4">
        <v>0.39</v>
      </c>
      <c r="E184" s="40">
        <v>0.24</v>
      </c>
      <c r="F184" s="7">
        <v>0.16</v>
      </c>
      <c r="G184" s="40">
        <v>0.2</v>
      </c>
      <c r="H184" s="40">
        <v>0.28999999999999998</v>
      </c>
      <c r="I184" s="40">
        <v>0.35</v>
      </c>
      <c r="J184" s="40">
        <v>0.43</v>
      </c>
      <c r="K184" s="40">
        <v>1.28</v>
      </c>
      <c r="L184" s="40">
        <v>0.9</v>
      </c>
      <c r="M184" s="40">
        <v>0.71</v>
      </c>
      <c r="N184" s="101">
        <v>0</v>
      </c>
      <c r="O184" s="111">
        <v>1</v>
      </c>
      <c r="P184" s="3"/>
      <c r="Q184" s="3"/>
      <c r="R184" s="3"/>
      <c r="S184" s="3"/>
      <c r="T184" s="3"/>
    </row>
    <row r="185" spans="1:20">
      <c r="B185" s="4" t="s">
        <v>371</v>
      </c>
      <c r="C185" s="4" t="s">
        <v>109</v>
      </c>
      <c r="D185" s="4">
        <v>2.82</v>
      </c>
      <c r="E185" s="40">
        <v>1.66</v>
      </c>
      <c r="F185" s="7">
        <v>1.3</v>
      </c>
      <c r="G185" s="40">
        <v>1.51</v>
      </c>
      <c r="H185" s="40">
        <v>1.41</v>
      </c>
      <c r="I185" s="40">
        <v>3.13</v>
      </c>
      <c r="J185" s="40">
        <v>-1.07</v>
      </c>
      <c r="K185" s="40">
        <v>1.93</v>
      </c>
      <c r="L185" s="40">
        <v>2</v>
      </c>
      <c r="M185" s="40">
        <v>2.67</v>
      </c>
      <c r="N185" s="101">
        <v>0</v>
      </c>
      <c r="O185" s="111">
        <v>1</v>
      </c>
      <c r="P185" s="3"/>
      <c r="Q185" s="3"/>
      <c r="R185" s="3"/>
      <c r="S185" s="3"/>
      <c r="T185" s="3"/>
    </row>
    <row r="186" spans="1:20">
      <c r="B186" s="4" t="s">
        <v>371</v>
      </c>
      <c r="C186" s="4" t="s">
        <v>53</v>
      </c>
      <c r="D186" s="4">
        <v>1.67</v>
      </c>
      <c r="E186" s="40">
        <v>0.34</v>
      </c>
      <c r="F186" s="7">
        <v>0.47</v>
      </c>
      <c r="G186" s="40">
        <v>0.28000000000000003</v>
      </c>
      <c r="H186" s="40">
        <v>0.19</v>
      </c>
      <c r="I186" s="40">
        <v>0.56000000000000005</v>
      </c>
      <c r="J186" s="40">
        <v>0.14000000000000001</v>
      </c>
      <c r="K186" s="40">
        <v>0.05</v>
      </c>
      <c r="L186" s="40">
        <v>4.97</v>
      </c>
      <c r="M186" s="40">
        <v>0.02</v>
      </c>
      <c r="N186" s="101">
        <v>0</v>
      </c>
      <c r="O186" s="111">
        <v>1</v>
      </c>
      <c r="P186" s="3"/>
      <c r="Q186" s="3"/>
      <c r="R186" s="3"/>
      <c r="S186" s="3"/>
      <c r="T186" s="3"/>
    </row>
    <row r="187" spans="1:20">
      <c r="B187" s="4" t="s">
        <v>371</v>
      </c>
      <c r="C187" s="4" t="s">
        <v>134</v>
      </c>
      <c r="D187" s="4">
        <v>1.1100000000000001</v>
      </c>
      <c r="E187" s="40">
        <v>0.84</v>
      </c>
      <c r="F187" s="7">
        <v>0.67</v>
      </c>
      <c r="G187" s="40">
        <v>0.57000000000000006</v>
      </c>
      <c r="H187" s="40">
        <v>0.76</v>
      </c>
      <c r="I187" s="40">
        <v>0.89</v>
      </c>
      <c r="J187" s="40">
        <v>1.42</v>
      </c>
      <c r="K187" s="40">
        <v>0.78</v>
      </c>
      <c r="L187" s="40">
        <v>0.62</v>
      </c>
      <c r="M187" s="40">
        <v>0.54</v>
      </c>
      <c r="N187" s="101">
        <v>0</v>
      </c>
      <c r="O187" s="111">
        <v>1</v>
      </c>
      <c r="P187" s="3"/>
      <c r="Q187" s="3"/>
      <c r="R187" s="3"/>
      <c r="S187" s="3"/>
      <c r="T187" s="3"/>
    </row>
    <row r="188" spans="1:20" s="6" customFormat="1">
      <c r="A188" s="57"/>
      <c r="B188" s="41" t="s">
        <v>371</v>
      </c>
      <c r="C188" s="41" t="s">
        <v>62</v>
      </c>
      <c r="D188" s="41">
        <v>0.57999999999999996</v>
      </c>
      <c r="E188" s="41">
        <v>0.08</v>
      </c>
      <c r="F188" s="72">
        <v>1.2899999999999999E-3</v>
      </c>
      <c r="G188" s="41">
        <v>-0.38</v>
      </c>
      <c r="H188" s="41">
        <v>-0.08</v>
      </c>
      <c r="I188" s="41">
        <v>0.18</v>
      </c>
      <c r="J188" s="41">
        <v>6.38</v>
      </c>
      <c r="K188" s="41">
        <v>-1.92</v>
      </c>
      <c r="L188" s="41">
        <v>2.4500000000000002</v>
      </c>
      <c r="M188" s="41">
        <v>0.14000000000000001</v>
      </c>
      <c r="N188" s="106">
        <v>0</v>
      </c>
      <c r="O188" s="112">
        <v>1</v>
      </c>
      <c r="P188" s="10"/>
      <c r="Q188" s="10"/>
      <c r="R188" s="10"/>
      <c r="S188" s="10"/>
      <c r="T188" s="10"/>
    </row>
    <row r="189" spans="1:20" ht="14">
      <c r="A189" s="21" t="s">
        <v>416</v>
      </c>
      <c r="B189" s="4" t="s">
        <v>55</v>
      </c>
      <c r="C189" s="4" t="s">
        <v>50</v>
      </c>
      <c r="D189" s="4">
        <v>1.88</v>
      </c>
      <c r="E189" s="40">
        <v>-0.5</v>
      </c>
      <c r="F189" s="7">
        <v>0.57999999999999996</v>
      </c>
      <c r="G189" s="40">
        <v>0.54</v>
      </c>
      <c r="H189" s="40">
        <v>1.8</v>
      </c>
      <c r="I189" s="40">
        <v>1.68</v>
      </c>
      <c r="J189" s="40">
        <v>2.48</v>
      </c>
      <c r="K189" s="40">
        <v>0.13</v>
      </c>
      <c r="L189" s="40">
        <v>0.38</v>
      </c>
      <c r="M189" s="40">
        <v>1.33</v>
      </c>
      <c r="N189" s="101">
        <v>-1</v>
      </c>
      <c r="O189" s="111">
        <v>1</v>
      </c>
      <c r="P189" s="3"/>
      <c r="Q189" s="3"/>
      <c r="R189" s="3"/>
      <c r="S189" s="3"/>
      <c r="T189" s="3"/>
    </row>
    <row r="190" spans="1:20">
      <c r="B190" s="4" t="s">
        <v>55</v>
      </c>
      <c r="C190" s="4" t="s">
        <v>56</v>
      </c>
      <c r="D190" s="4">
        <v>1.17</v>
      </c>
      <c r="E190" s="40">
        <v>0.48</v>
      </c>
      <c r="F190" s="7">
        <v>0.54</v>
      </c>
      <c r="G190" s="40">
        <v>0.57999999999999996</v>
      </c>
      <c r="H190" s="40">
        <v>0.51</v>
      </c>
      <c r="I190" s="40">
        <v>0.67</v>
      </c>
      <c r="J190" s="40">
        <v>-0.54</v>
      </c>
      <c r="K190" s="40">
        <v>-0.43</v>
      </c>
      <c r="L190" s="40">
        <v>0.53</v>
      </c>
      <c r="M190" s="40">
        <v>-0.18</v>
      </c>
      <c r="N190" s="101">
        <v>0</v>
      </c>
      <c r="O190" s="111">
        <v>1</v>
      </c>
      <c r="P190" s="3"/>
      <c r="Q190" s="3"/>
      <c r="R190" s="3"/>
      <c r="S190" s="3"/>
      <c r="T190" s="3"/>
    </row>
    <row r="191" spans="1:20">
      <c r="B191" s="4" t="s">
        <v>55</v>
      </c>
      <c r="C191" s="4" t="s">
        <v>112</v>
      </c>
      <c r="D191" s="4">
        <v>2.8</v>
      </c>
      <c r="E191" s="40">
        <v>2.88</v>
      </c>
      <c r="F191" s="7">
        <v>1.36</v>
      </c>
      <c r="G191" s="40">
        <v>1.31</v>
      </c>
      <c r="H191" s="40">
        <v>2.17</v>
      </c>
      <c r="I191" s="40">
        <v>1.22</v>
      </c>
      <c r="J191" s="40">
        <v>1.43</v>
      </c>
      <c r="K191" s="40">
        <v>3.8</v>
      </c>
      <c r="L191" s="40">
        <v>1.45</v>
      </c>
      <c r="M191" s="40">
        <v>0.9</v>
      </c>
      <c r="N191" s="101">
        <v>1</v>
      </c>
      <c r="O191" s="111">
        <v>1</v>
      </c>
      <c r="P191" s="3"/>
      <c r="Q191" s="3"/>
      <c r="R191" s="3"/>
      <c r="S191" s="3"/>
      <c r="T191" s="3"/>
    </row>
    <row r="192" spans="1:20">
      <c r="B192" s="4" t="s">
        <v>55</v>
      </c>
      <c r="C192" s="4" t="s">
        <v>120</v>
      </c>
      <c r="D192" s="4">
        <v>4.29</v>
      </c>
      <c r="E192" s="40">
        <v>1.72</v>
      </c>
      <c r="F192" s="7">
        <v>2.19</v>
      </c>
      <c r="G192" s="40">
        <v>1.62</v>
      </c>
      <c r="H192" s="40">
        <v>1.38</v>
      </c>
      <c r="I192" s="40">
        <v>2.63</v>
      </c>
      <c r="J192" s="40">
        <v>2.74</v>
      </c>
      <c r="K192" s="40">
        <v>6.07</v>
      </c>
      <c r="L192" s="40">
        <v>1.8</v>
      </c>
      <c r="M192" s="40">
        <v>2.4900000000000002</v>
      </c>
      <c r="N192" s="101">
        <v>1</v>
      </c>
      <c r="O192" s="111">
        <v>1</v>
      </c>
      <c r="P192" s="3"/>
      <c r="Q192" s="3"/>
      <c r="R192" s="3"/>
      <c r="S192" s="3"/>
      <c r="T192" s="3"/>
    </row>
    <row r="193" spans="1:20">
      <c r="B193" s="4" t="s">
        <v>55</v>
      </c>
      <c r="C193" s="4" t="s">
        <v>94</v>
      </c>
      <c r="D193" s="4">
        <v>1.6</v>
      </c>
      <c r="E193" s="40">
        <v>0.66</v>
      </c>
      <c r="F193" s="7">
        <v>0.82</v>
      </c>
      <c r="G193" s="40">
        <v>0.52</v>
      </c>
      <c r="H193" s="40">
        <v>0.85</v>
      </c>
      <c r="I193" s="40">
        <v>1.29</v>
      </c>
      <c r="J193" s="40">
        <v>1.83</v>
      </c>
      <c r="K193" s="40">
        <v>4.2699999999999996</v>
      </c>
      <c r="L193" s="40">
        <v>1.39</v>
      </c>
      <c r="M193" s="40">
        <v>0.68</v>
      </c>
      <c r="N193" s="101">
        <v>1</v>
      </c>
      <c r="O193" s="111">
        <v>1</v>
      </c>
      <c r="P193" s="3"/>
      <c r="Q193" s="3"/>
      <c r="R193" s="3"/>
      <c r="S193" s="3"/>
      <c r="T193" s="3"/>
    </row>
    <row r="194" spans="1:20">
      <c r="B194" s="4" t="s">
        <v>55</v>
      </c>
      <c r="C194" s="4" t="s">
        <v>130</v>
      </c>
      <c r="D194" s="4">
        <v>4.1900000000000004</v>
      </c>
      <c r="E194" s="40">
        <v>1.84</v>
      </c>
      <c r="F194" s="7">
        <v>1.72</v>
      </c>
      <c r="G194" s="40">
        <v>2.09</v>
      </c>
      <c r="H194" s="40">
        <v>1.9</v>
      </c>
      <c r="I194" s="40">
        <v>1.63</v>
      </c>
      <c r="J194" s="40">
        <v>2.09</v>
      </c>
      <c r="K194" s="40">
        <v>2.98</v>
      </c>
      <c r="L194" s="40">
        <v>4.53</v>
      </c>
      <c r="M194" s="40">
        <v>3.06</v>
      </c>
      <c r="N194" s="101">
        <v>1</v>
      </c>
      <c r="O194" s="111">
        <v>1</v>
      </c>
      <c r="P194" s="3"/>
      <c r="Q194" s="3"/>
      <c r="R194" s="3"/>
      <c r="S194" s="3"/>
      <c r="T194" s="3"/>
    </row>
    <row r="195" spans="1:20">
      <c r="B195" s="4" t="s">
        <v>55</v>
      </c>
      <c r="C195" s="4" t="s">
        <v>80</v>
      </c>
      <c r="D195" s="4">
        <v>0.91</v>
      </c>
      <c r="E195" s="40">
        <v>-0.09</v>
      </c>
      <c r="F195" s="7">
        <v>0.05</v>
      </c>
      <c r="G195" s="40">
        <v>0.05</v>
      </c>
      <c r="H195" s="40">
        <v>0.11</v>
      </c>
      <c r="I195" s="40">
        <v>0.16</v>
      </c>
      <c r="J195" s="40">
        <v>0.19</v>
      </c>
      <c r="K195" s="40">
        <v>0.5</v>
      </c>
      <c r="L195" s="40">
        <v>-0.19</v>
      </c>
      <c r="M195" s="40">
        <v>0.04</v>
      </c>
      <c r="N195" s="101">
        <v>0</v>
      </c>
      <c r="O195" s="111">
        <v>1</v>
      </c>
      <c r="P195" s="3"/>
      <c r="Q195" s="3"/>
      <c r="R195" s="3"/>
      <c r="S195" s="3"/>
      <c r="T195" s="3"/>
    </row>
    <row r="196" spans="1:20">
      <c r="B196" s="4" t="s">
        <v>55</v>
      </c>
      <c r="C196" s="4" t="s">
        <v>129</v>
      </c>
      <c r="D196" s="4">
        <v>4.1399999999999997</v>
      </c>
      <c r="E196" s="40">
        <v>0.94</v>
      </c>
      <c r="F196" s="7">
        <v>1.49</v>
      </c>
      <c r="G196" s="40">
        <v>1.26</v>
      </c>
      <c r="H196" s="40">
        <v>1.48</v>
      </c>
      <c r="I196" s="40">
        <v>4.1399999999999997</v>
      </c>
      <c r="J196" s="40">
        <v>4.34</v>
      </c>
      <c r="K196" s="40">
        <v>4.26</v>
      </c>
      <c r="L196" s="40">
        <v>2.39</v>
      </c>
      <c r="M196" s="40">
        <v>2.44</v>
      </c>
      <c r="N196" s="101">
        <v>0</v>
      </c>
      <c r="O196" s="111">
        <v>1</v>
      </c>
      <c r="P196" s="3"/>
      <c r="Q196" s="3"/>
      <c r="R196" s="3"/>
      <c r="S196" s="3"/>
      <c r="T196" s="3"/>
    </row>
    <row r="197" spans="1:20">
      <c r="B197" s="4" t="s">
        <v>55</v>
      </c>
      <c r="C197" s="4" t="s">
        <v>114</v>
      </c>
      <c r="D197" s="4">
        <v>4</v>
      </c>
      <c r="E197" s="40">
        <v>0.63</v>
      </c>
      <c r="F197" s="7">
        <v>0.45</v>
      </c>
      <c r="G197" s="40">
        <v>0.24</v>
      </c>
      <c r="H197" s="40">
        <v>1.3</v>
      </c>
      <c r="I197" s="40">
        <v>1.85</v>
      </c>
      <c r="J197" s="40">
        <v>-1.1000000000000001</v>
      </c>
      <c r="K197" s="40">
        <v>-1.98</v>
      </c>
      <c r="L197" s="40">
        <v>1.47</v>
      </c>
      <c r="M197" s="40">
        <v>1.91</v>
      </c>
      <c r="N197" s="101">
        <v>0</v>
      </c>
      <c r="O197" s="111">
        <v>1</v>
      </c>
      <c r="P197" s="3"/>
      <c r="Q197" s="3"/>
      <c r="R197" s="3"/>
      <c r="S197" s="3"/>
      <c r="T197" s="3"/>
    </row>
    <row r="198" spans="1:20">
      <c r="B198" s="4" t="s">
        <v>55</v>
      </c>
      <c r="C198" s="4" t="s">
        <v>81</v>
      </c>
      <c r="D198" s="4">
        <v>2.02</v>
      </c>
      <c r="E198" s="40">
        <v>0.76</v>
      </c>
      <c r="F198" s="7">
        <v>0.3</v>
      </c>
      <c r="G198" s="40">
        <v>0.06</v>
      </c>
      <c r="H198" s="40">
        <v>0.3</v>
      </c>
      <c r="I198" s="40">
        <v>0.7</v>
      </c>
      <c r="J198" s="40">
        <v>-2.04</v>
      </c>
      <c r="K198" s="40">
        <v>-3.5</v>
      </c>
      <c r="L198" s="40">
        <v>-7.0000000000000007E-2</v>
      </c>
      <c r="M198" s="40">
        <v>0.16</v>
      </c>
      <c r="N198" s="101">
        <v>0</v>
      </c>
      <c r="O198" s="111">
        <v>0</v>
      </c>
      <c r="P198" s="3"/>
      <c r="Q198" s="3"/>
      <c r="R198" s="3"/>
      <c r="S198" s="3"/>
      <c r="T198" s="3"/>
    </row>
    <row r="199" spans="1:20">
      <c r="B199" s="4" t="s">
        <v>55</v>
      </c>
      <c r="C199" s="4" t="s">
        <v>68</v>
      </c>
      <c r="D199" s="4">
        <v>1.84</v>
      </c>
      <c r="E199" s="40">
        <v>-0.03</v>
      </c>
      <c r="F199" s="7">
        <v>0.23</v>
      </c>
      <c r="G199" s="40">
        <v>0.08</v>
      </c>
      <c r="H199" s="40">
        <v>7.0000000000000007E-2</v>
      </c>
      <c r="I199" s="40">
        <v>-0.05</v>
      </c>
      <c r="J199" s="40">
        <v>0.88</v>
      </c>
      <c r="K199" s="40">
        <v>0.95</v>
      </c>
      <c r="L199" s="40">
        <v>1.44</v>
      </c>
      <c r="M199" s="40">
        <v>1.1599999999999999</v>
      </c>
      <c r="N199" s="101">
        <v>0</v>
      </c>
      <c r="O199" s="111">
        <v>1</v>
      </c>
      <c r="P199" s="3"/>
      <c r="Q199" s="3"/>
      <c r="R199" s="3"/>
      <c r="S199" s="3"/>
      <c r="T199" s="3"/>
    </row>
    <row r="200" spans="1:20">
      <c r="B200" s="4" t="s">
        <v>55</v>
      </c>
      <c r="C200" s="4" t="s">
        <v>61</v>
      </c>
      <c r="D200" s="4">
        <v>1.65</v>
      </c>
      <c r="E200" s="40">
        <v>0.47</v>
      </c>
      <c r="F200" s="7">
        <v>0.11</v>
      </c>
      <c r="G200" s="40">
        <v>0.25</v>
      </c>
      <c r="H200" s="40">
        <v>0.22</v>
      </c>
      <c r="I200" s="40">
        <v>0.31</v>
      </c>
      <c r="J200" s="40">
        <v>0.7</v>
      </c>
      <c r="K200" s="40">
        <v>0.56000000000000005</v>
      </c>
      <c r="L200" s="40">
        <v>0.41</v>
      </c>
      <c r="M200" s="40">
        <v>0.08</v>
      </c>
      <c r="N200" s="101">
        <v>0</v>
      </c>
      <c r="O200" s="111">
        <v>1</v>
      </c>
      <c r="P200" s="3"/>
      <c r="Q200" s="3"/>
      <c r="R200" s="3"/>
      <c r="S200" s="3"/>
      <c r="T200" s="3"/>
    </row>
    <row r="201" spans="1:20">
      <c r="B201" s="4" t="s">
        <v>55</v>
      </c>
      <c r="C201" s="4" t="s">
        <v>57</v>
      </c>
      <c r="D201" s="4">
        <v>1.17</v>
      </c>
      <c r="E201" s="40">
        <v>-0.09</v>
      </c>
      <c r="F201" s="7">
        <v>5.8599999999999998E-3</v>
      </c>
      <c r="G201" s="40">
        <v>-0.01</v>
      </c>
      <c r="H201" s="40">
        <v>5.94E-3</v>
      </c>
      <c r="I201" s="40">
        <v>-0.01</v>
      </c>
      <c r="J201" s="40">
        <v>-0.32</v>
      </c>
      <c r="K201" s="40">
        <v>-0.4</v>
      </c>
      <c r="L201" s="40">
        <v>0.46</v>
      </c>
      <c r="M201" s="40">
        <v>0.01</v>
      </c>
      <c r="N201" s="101">
        <v>0</v>
      </c>
      <c r="O201" s="111">
        <v>1</v>
      </c>
      <c r="P201" s="3"/>
      <c r="Q201" s="3"/>
      <c r="R201" s="3"/>
      <c r="S201" s="3"/>
      <c r="T201" s="3"/>
    </row>
    <row r="202" spans="1:20">
      <c r="B202" s="4" t="s">
        <v>55</v>
      </c>
      <c r="C202" s="4" t="s">
        <v>109</v>
      </c>
      <c r="D202" s="4">
        <v>0.34</v>
      </c>
      <c r="E202" s="40">
        <v>0.95</v>
      </c>
      <c r="F202" s="7">
        <v>0.52</v>
      </c>
      <c r="G202" s="40">
        <v>0.66</v>
      </c>
      <c r="H202" s="40">
        <v>0.28999999999999998</v>
      </c>
      <c r="I202" s="40">
        <v>1.23</v>
      </c>
      <c r="J202" s="40">
        <v>1.1299999999999999</v>
      </c>
      <c r="K202" s="40">
        <v>-0.91</v>
      </c>
      <c r="L202" s="40">
        <v>1.03</v>
      </c>
      <c r="M202" s="40">
        <v>0.81</v>
      </c>
      <c r="N202" s="101">
        <v>0</v>
      </c>
      <c r="O202" s="111">
        <v>1</v>
      </c>
      <c r="P202" s="3"/>
      <c r="Q202" s="3"/>
      <c r="R202" s="3"/>
      <c r="S202" s="3"/>
      <c r="T202" s="3"/>
    </row>
    <row r="203" spans="1:20">
      <c r="B203" s="4" t="s">
        <v>55</v>
      </c>
      <c r="C203" s="4" t="s">
        <v>27</v>
      </c>
      <c r="D203" s="4">
        <v>2.0299999999999998</v>
      </c>
      <c r="E203" s="40">
        <v>-0.06</v>
      </c>
      <c r="F203" s="7">
        <v>0.25</v>
      </c>
      <c r="G203" s="40">
        <v>-2.5899999999999999E-3</v>
      </c>
      <c r="H203" s="40">
        <v>-0.1</v>
      </c>
      <c r="I203" s="40">
        <v>0.51</v>
      </c>
      <c r="J203" s="40">
        <v>0.26</v>
      </c>
      <c r="K203" s="40">
        <v>-0.73</v>
      </c>
      <c r="L203" s="40">
        <v>1.87</v>
      </c>
      <c r="M203" s="40">
        <v>-0.06</v>
      </c>
      <c r="N203" s="101">
        <v>0</v>
      </c>
      <c r="O203" s="111">
        <v>1</v>
      </c>
      <c r="P203" s="3"/>
      <c r="Q203" s="3"/>
      <c r="R203" s="3"/>
      <c r="S203" s="3"/>
      <c r="T203" s="3"/>
    </row>
    <row r="204" spans="1:20">
      <c r="B204" s="4" t="s">
        <v>55</v>
      </c>
      <c r="C204" s="4" t="s">
        <v>119</v>
      </c>
      <c r="D204" s="4">
        <v>1.73</v>
      </c>
      <c r="E204" s="40">
        <v>0.35</v>
      </c>
      <c r="F204" s="7">
        <v>0.37</v>
      </c>
      <c r="G204" s="40">
        <v>0.15</v>
      </c>
      <c r="H204" s="40">
        <v>0.34</v>
      </c>
      <c r="I204" s="40">
        <v>1.3</v>
      </c>
      <c r="J204" s="40">
        <v>1.1399999999999999</v>
      </c>
      <c r="K204" s="40">
        <v>1.22</v>
      </c>
      <c r="L204" s="40">
        <v>1.77</v>
      </c>
      <c r="M204" s="40">
        <v>1.62</v>
      </c>
      <c r="N204" s="101">
        <v>0</v>
      </c>
      <c r="O204" s="111">
        <v>1</v>
      </c>
      <c r="P204" s="3"/>
      <c r="Q204" s="3"/>
      <c r="R204" s="3"/>
      <c r="S204" s="3"/>
      <c r="T204" s="3"/>
    </row>
    <row r="205" spans="1:20">
      <c r="A205" s="57"/>
      <c r="B205" s="41" t="s">
        <v>55</v>
      </c>
      <c r="C205" s="41" t="s">
        <v>49</v>
      </c>
      <c r="D205" s="41">
        <v>0.69</v>
      </c>
      <c r="E205" s="41">
        <v>0.13</v>
      </c>
      <c r="F205" s="72">
        <v>0.09</v>
      </c>
      <c r="G205" s="41">
        <v>0.08</v>
      </c>
      <c r="H205" s="41">
        <v>0.14000000000000001</v>
      </c>
      <c r="I205" s="41">
        <v>1E-3</v>
      </c>
      <c r="J205" s="41">
        <v>-0.15</v>
      </c>
      <c r="K205" s="41">
        <v>-0.13</v>
      </c>
      <c r="L205" s="41">
        <v>0.96</v>
      </c>
      <c r="M205" s="41">
        <v>0.03</v>
      </c>
      <c r="N205" s="106">
        <v>0</v>
      </c>
      <c r="O205" s="112">
        <v>1</v>
      </c>
      <c r="P205" s="3"/>
      <c r="Q205" s="3"/>
      <c r="R205" s="3"/>
      <c r="S205" s="3"/>
      <c r="T205" s="3"/>
    </row>
    <row r="206" spans="1:20" ht="14">
      <c r="A206" s="21" t="s">
        <v>418</v>
      </c>
      <c r="B206" s="4" t="s">
        <v>37</v>
      </c>
      <c r="C206" s="4" t="s">
        <v>138</v>
      </c>
      <c r="D206" s="4">
        <v>2.02</v>
      </c>
      <c r="E206" s="40">
        <v>1.31</v>
      </c>
      <c r="F206" s="7">
        <v>1.1299999999999999</v>
      </c>
      <c r="G206" s="40">
        <v>0.27</v>
      </c>
      <c r="H206" s="40">
        <v>0.98</v>
      </c>
      <c r="I206" s="40">
        <v>1.06</v>
      </c>
      <c r="J206" s="40">
        <v>0.05</v>
      </c>
      <c r="K206" s="40">
        <v>0.02</v>
      </c>
      <c r="L206" s="40">
        <v>0.14000000000000001</v>
      </c>
      <c r="M206" s="40">
        <v>0.59</v>
      </c>
      <c r="N206" s="101">
        <v>1</v>
      </c>
      <c r="O206" s="111">
        <v>1</v>
      </c>
      <c r="P206" s="3"/>
      <c r="Q206" s="3"/>
      <c r="R206" s="3"/>
      <c r="S206" s="3"/>
      <c r="T206" s="3"/>
    </row>
    <row r="207" spans="1:20">
      <c r="B207" s="4" t="s">
        <v>37</v>
      </c>
      <c r="C207" s="4" t="s">
        <v>154</v>
      </c>
      <c r="D207" s="4">
        <v>4.93</v>
      </c>
      <c r="E207" s="40">
        <v>1.04</v>
      </c>
      <c r="F207" s="7">
        <v>0.86</v>
      </c>
      <c r="G207" s="40">
        <v>0.52</v>
      </c>
      <c r="H207" s="40">
        <v>1.21</v>
      </c>
      <c r="I207" s="40">
        <v>2.0099999999999998</v>
      </c>
      <c r="J207" s="40">
        <v>0.77</v>
      </c>
      <c r="K207" s="40">
        <v>1.72</v>
      </c>
      <c r="L207" s="40">
        <v>2.06</v>
      </c>
      <c r="M207" s="40">
        <v>2.4300000000000002</v>
      </c>
      <c r="N207" s="101">
        <v>0</v>
      </c>
      <c r="O207" s="111">
        <v>1</v>
      </c>
      <c r="P207" s="3"/>
      <c r="Q207" s="3"/>
      <c r="R207" s="3"/>
      <c r="S207" s="3"/>
      <c r="T207" s="3"/>
    </row>
    <row r="208" spans="1:20">
      <c r="B208" s="4" t="s">
        <v>37</v>
      </c>
      <c r="C208" s="4" t="s">
        <v>8</v>
      </c>
      <c r="D208" s="4">
        <v>5.53</v>
      </c>
      <c r="E208" s="40">
        <v>1.23</v>
      </c>
      <c r="F208" s="7">
        <v>1.21</v>
      </c>
      <c r="G208" s="40">
        <v>1.23</v>
      </c>
      <c r="H208" s="40">
        <v>1</v>
      </c>
      <c r="I208" s="40">
        <v>2.4300000000000002</v>
      </c>
      <c r="J208" s="40">
        <v>2.3199999999999998</v>
      </c>
      <c r="K208" s="40">
        <v>1.21</v>
      </c>
      <c r="L208" s="40">
        <v>0.91</v>
      </c>
      <c r="M208" s="40">
        <v>3.49</v>
      </c>
      <c r="N208" s="101">
        <v>0</v>
      </c>
      <c r="O208" s="111">
        <v>1</v>
      </c>
      <c r="P208" s="3"/>
      <c r="Q208" s="3"/>
      <c r="R208" s="3"/>
      <c r="S208" s="3"/>
      <c r="T208" s="3"/>
    </row>
    <row r="209" spans="1:20">
      <c r="B209" s="4" t="s">
        <v>37</v>
      </c>
      <c r="C209" s="4" t="s">
        <v>149</v>
      </c>
      <c r="D209" s="4">
        <v>6.89</v>
      </c>
      <c r="E209" s="40">
        <v>0.77</v>
      </c>
      <c r="F209" s="7">
        <v>0.71</v>
      </c>
      <c r="G209" s="40">
        <v>1.25</v>
      </c>
      <c r="H209" s="40">
        <v>0.84</v>
      </c>
      <c r="I209" s="40">
        <v>2.46</v>
      </c>
      <c r="J209" s="40">
        <v>3.64</v>
      </c>
      <c r="K209" s="40">
        <v>2.84</v>
      </c>
      <c r="L209" s="40">
        <v>2.4</v>
      </c>
      <c r="M209" s="40">
        <v>2.86</v>
      </c>
      <c r="N209" s="101">
        <v>0</v>
      </c>
      <c r="O209" s="111">
        <v>1</v>
      </c>
      <c r="P209" s="3"/>
      <c r="Q209" s="3"/>
      <c r="R209" s="3"/>
      <c r="S209" s="3"/>
      <c r="T209" s="3"/>
    </row>
    <row r="210" spans="1:20">
      <c r="B210" s="4" t="s">
        <v>37</v>
      </c>
      <c r="C210" s="4" t="s">
        <v>155</v>
      </c>
      <c r="D210" s="4">
        <v>1.18</v>
      </c>
      <c r="E210" s="40">
        <v>0.91</v>
      </c>
      <c r="F210" s="7">
        <v>1.08</v>
      </c>
      <c r="G210" s="40">
        <v>1.35</v>
      </c>
      <c r="H210" s="40">
        <v>1.65</v>
      </c>
      <c r="I210" s="40">
        <v>2.64</v>
      </c>
      <c r="J210" s="40">
        <v>0.88</v>
      </c>
      <c r="K210" s="40">
        <v>1.28</v>
      </c>
      <c r="L210" s="40">
        <v>-0.13</v>
      </c>
      <c r="M210" s="40">
        <v>2.72</v>
      </c>
      <c r="N210" s="101">
        <v>0</v>
      </c>
      <c r="O210" s="111">
        <v>1</v>
      </c>
      <c r="P210" s="3"/>
      <c r="Q210" s="3"/>
      <c r="R210" s="3"/>
      <c r="S210" s="3"/>
      <c r="T210" s="3"/>
    </row>
    <row r="211" spans="1:20">
      <c r="B211" s="4" t="s">
        <v>37</v>
      </c>
      <c r="C211" s="4" t="s">
        <v>38</v>
      </c>
      <c r="D211" s="4">
        <v>2.02</v>
      </c>
      <c r="E211" s="40">
        <v>-0.12</v>
      </c>
      <c r="F211" s="7">
        <v>0.94</v>
      </c>
      <c r="G211" s="40">
        <v>0.72</v>
      </c>
      <c r="H211" s="40">
        <v>-0.11</v>
      </c>
      <c r="I211" s="40">
        <v>0.49</v>
      </c>
      <c r="J211" s="40">
        <v>-1.08</v>
      </c>
      <c r="K211" s="40">
        <v>-0.47</v>
      </c>
      <c r="L211" s="40">
        <v>1.4</v>
      </c>
      <c r="M211" s="40">
        <v>-0.17</v>
      </c>
      <c r="N211" s="101">
        <v>0</v>
      </c>
      <c r="O211" s="111">
        <v>1</v>
      </c>
      <c r="P211" s="3"/>
      <c r="Q211" s="3"/>
      <c r="R211" s="3"/>
      <c r="S211" s="3"/>
      <c r="T211" s="3"/>
    </row>
    <row r="212" spans="1:20">
      <c r="B212" s="4" t="s">
        <v>37</v>
      </c>
      <c r="C212" s="4" t="s">
        <v>142</v>
      </c>
      <c r="D212" s="4">
        <v>4.09</v>
      </c>
      <c r="E212" s="40">
        <v>0.99</v>
      </c>
      <c r="F212" s="7">
        <v>1.1100000000000001</v>
      </c>
      <c r="G212" s="40">
        <v>0.83</v>
      </c>
      <c r="H212" s="40">
        <v>0.88</v>
      </c>
      <c r="I212" s="40">
        <v>2.3199999999999998</v>
      </c>
      <c r="J212" s="40">
        <v>1.71</v>
      </c>
      <c r="K212" s="40">
        <v>2.79</v>
      </c>
      <c r="L212" s="40">
        <v>0.04</v>
      </c>
      <c r="M212" s="40">
        <v>2.1800000000000002</v>
      </c>
      <c r="N212" s="101">
        <v>0</v>
      </c>
      <c r="O212" s="111">
        <v>1</v>
      </c>
      <c r="P212" s="3"/>
      <c r="Q212" s="3"/>
      <c r="R212" s="3"/>
      <c r="S212" s="3"/>
      <c r="T212" s="3"/>
    </row>
    <row r="213" spans="1:20">
      <c r="B213" s="4" t="s">
        <v>37</v>
      </c>
      <c r="C213" s="4" t="s">
        <v>48</v>
      </c>
      <c r="D213" s="4">
        <v>1.43</v>
      </c>
      <c r="E213" s="40">
        <v>-0.08</v>
      </c>
      <c r="F213" s="7">
        <v>0.04</v>
      </c>
      <c r="G213" s="40">
        <v>-1.25</v>
      </c>
      <c r="H213" s="40">
        <v>0.01</v>
      </c>
      <c r="I213" s="40">
        <v>0.12</v>
      </c>
      <c r="J213" s="40">
        <v>-0.27</v>
      </c>
      <c r="K213" s="40">
        <v>0.18</v>
      </c>
      <c r="L213" s="40">
        <v>0.51</v>
      </c>
      <c r="M213" s="40">
        <v>-7.0000000000000007E-2</v>
      </c>
      <c r="N213" s="101">
        <v>0</v>
      </c>
      <c r="O213" s="111">
        <v>1</v>
      </c>
      <c r="P213" s="3"/>
      <c r="Q213" s="3"/>
      <c r="R213" s="3"/>
      <c r="S213" s="3"/>
      <c r="T213" s="3"/>
    </row>
    <row r="214" spans="1:20">
      <c r="B214" s="4" t="s">
        <v>37</v>
      </c>
      <c r="C214" s="4" t="s">
        <v>49</v>
      </c>
      <c r="D214" s="4">
        <v>2.68</v>
      </c>
      <c r="E214" s="40">
        <v>0.62</v>
      </c>
      <c r="F214" s="7">
        <v>0.61</v>
      </c>
      <c r="G214" s="40">
        <v>0.57000000000000006</v>
      </c>
      <c r="H214" s="40">
        <v>0.54</v>
      </c>
      <c r="I214" s="40">
        <v>0.97</v>
      </c>
      <c r="J214" s="40">
        <v>1.32</v>
      </c>
      <c r="K214" s="40">
        <v>-2.02</v>
      </c>
      <c r="L214" s="40">
        <v>0.91</v>
      </c>
      <c r="M214" s="40">
        <v>0.86</v>
      </c>
      <c r="N214" s="101">
        <v>0</v>
      </c>
      <c r="O214" s="111">
        <v>1</v>
      </c>
      <c r="P214" s="3"/>
      <c r="Q214" s="3"/>
      <c r="R214" s="3"/>
      <c r="S214" s="3"/>
      <c r="T214" s="3"/>
    </row>
    <row r="215" spans="1:20" ht="13" thickBot="1">
      <c r="A215" s="54"/>
      <c r="B215" s="85" t="s">
        <v>37</v>
      </c>
      <c r="C215" s="85" t="s">
        <v>100</v>
      </c>
      <c r="D215" s="85">
        <v>1.1399999999999999</v>
      </c>
      <c r="E215" s="85">
        <v>0.22</v>
      </c>
      <c r="F215" s="86">
        <v>0.1</v>
      </c>
      <c r="G215" s="85">
        <v>0.89</v>
      </c>
      <c r="H215" s="85">
        <v>0.65</v>
      </c>
      <c r="I215" s="85">
        <v>0.19</v>
      </c>
      <c r="J215" s="85">
        <v>-1.93</v>
      </c>
      <c r="K215" s="85">
        <v>0.46</v>
      </c>
      <c r="L215" s="85">
        <v>2.4700000000000002</v>
      </c>
      <c r="M215" s="85">
        <v>0.1</v>
      </c>
      <c r="N215" s="107">
        <v>0</v>
      </c>
      <c r="O215" s="113">
        <v>1</v>
      </c>
      <c r="P215" s="3"/>
      <c r="Q215" s="3"/>
      <c r="R215" s="3"/>
      <c r="S215" s="3"/>
      <c r="T215" s="3"/>
    </row>
    <row r="216" spans="1:20">
      <c r="B216" s="3"/>
      <c r="C216" s="108" t="s">
        <v>449</v>
      </c>
      <c r="D216" s="108" t="s">
        <v>450</v>
      </c>
      <c r="E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B217" s="3" t="s">
        <v>34</v>
      </c>
      <c r="C217" s="109">
        <f>MIN(D4:D71)</f>
        <v>-0.21</v>
      </c>
      <c r="D217" s="109">
        <f>MAX(D4:D71)</f>
        <v>4.4409676868169097</v>
      </c>
      <c r="E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B218" s="40" t="s">
        <v>162</v>
      </c>
      <c r="C218" s="109">
        <f>MIN(D72:D110)</f>
        <v>-0.51</v>
      </c>
      <c r="D218" s="109">
        <f>MAX(D72:D110)</f>
        <v>4</v>
      </c>
      <c r="E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B219" s="40" t="s">
        <v>30</v>
      </c>
      <c r="C219" s="109">
        <f>MIN(D111:D143)</f>
        <v>0.06</v>
      </c>
      <c r="D219" s="109">
        <f>MAX(D111:D143)</f>
        <v>7.32</v>
      </c>
      <c r="E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B220" s="40" t="s">
        <v>33</v>
      </c>
      <c r="C220" s="109">
        <f>MIN(D144:D169)</f>
        <v>-0.43</v>
      </c>
      <c r="D220" s="109">
        <f>MAX(D144:D169)</f>
        <v>5.83</v>
      </c>
      <c r="E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B221" s="40" t="s">
        <v>371</v>
      </c>
      <c r="C221" s="109">
        <f>MIN(D170:D188)</f>
        <v>-0.65</v>
      </c>
      <c r="D221" s="109">
        <f>MAX(D170:D188)</f>
        <v>2.82</v>
      </c>
      <c r="E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B222" s="40" t="s">
        <v>55</v>
      </c>
      <c r="C222" s="109">
        <f>MIN(D189:D205)</f>
        <v>0.34</v>
      </c>
      <c r="D222" s="109">
        <f>MAX(D189:D205)</f>
        <v>4.29</v>
      </c>
      <c r="E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B223" s="40" t="s">
        <v>37</v>
      </c>
      <c r="C223" s="109">
        <f>MIN(D206:D215)</f>
        <v>1.1399999999999999</v>
      </c>
      <c r="D223" s="109">
        <f>MAX(D206:D215)</f>
        <v>6.89</v>
      </c>
      <c r="E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B224" s="3"/>
      <c r="C224" s="3"/>
      <c r="D224" s="3"/>
      <c r="E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2:20">
      <c r="B225" s="3"/>
      <c r="C225" s="3"/>
      <c r="D225" s="3"/>
      <c r="E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2:20">
      <c r="B226" s="3"/>
      <c r="C226" s="3"/>
      <c r="D226" s="3"/>
      <c r="E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2:20">
      <c r="B227" s="3"/>
      <c r="C227" s="3"/>
      <c r="D227" s="3"/>
      <c r="E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2:20">
      <c r="B228" s="3"/>
      <c r="C228" s="3"/>
      <c r="D228" s="3"/>
      <c r="E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2:20">
      <c r="B229" s="3"/>
      <c r="C229" s="3"/>
      <c r="D229" s="3"/>
      <c r="E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2:20">
      <c r="B230" s="3"/>
      <c r="C230" s="3"/>
      <c r="D230" s="3"/>
      <c r="E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2:20">
      <c r="B231" s="3"/>
      <c r="C231" s="3"/>
      <c r="D231" s="3"/>
      <c r="E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2:20">
      <c r="B232" s="3"/>
      <c r="C232" s="3"/>
      <c r="D232" s="3"/>
      <c r="E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2:20">
      <c r="B233" s="3"/>
      <c r="C233" s="3"/>
      <c r="D233" s="3"/>
      <c r="E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2:20">
      <c r="B234" s="3"/>
      <c r="C234" s="3"/>
      <c r="D234" s="3"/>
      <c r="E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2:20">
      <c r="B235" s="3"/>
      <c r="C235" s="3"/>
      <c r="D235" s="3"/>
      <c r="E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2:20">
      <c r="B236" s="3"/>
      <c r="C236" s="3"/>
      <c r="D236" s="3"/>
      <c r="E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2:20">
      <c r="B237" s="3"/>
      <c r="C237" s="3"/>
      <c r="D237" s="3"/>
      <c r="E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2:20">
      <c r="B238" s="3"/>
      <c r="C238" s="3"/>
      <c r="D238" s="3"/>
      <c r="E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2:20">
      <c r="B239" s="3"/>
      <c r="C239" s="3"/>
      <c r="D239" s="3"/>
      <c r="E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2:20">
      <c r="B240" s="3"/>
      <c r="C240" s="3"/>
      <c r="D240" s="3"/>
      <c r="E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2:20">
      <c r="B241" s="3"/>
      <c r="C241" s="3"/>
      <c r="D241" s="3"/>
      <c r="E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2:20">
      <c r="B242" s="3"/>
      <c r="C242" s="3"/>
      <c r="D242" s="3"/>
      <c r="E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baseColWidth="10" defaultRowHeight="12" x14ac:dyDescent="0"/>
  <sheetData>
    <row r="1" spans="1:14">
      <c r="A1" s="2" t="s">
        <v>477</v>
      </c>
    </row>
    <row r="2" spans="1:14" ht="13" thickBo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14">
      <c r="A3" s="114" t="s">
        <v>453</v>
      </c>
      <c r="B3" s="115" t="s">
        <v>454</v>
      </c>
      <c r="C3" s="116" t="s">
        <v>455</v>
      </c>
      <c r="D3" s="116" t="s">
        <v>475</v>
      </c>
      <c r="E3" s="117" t="s">
        <v>456</v>
      </c>
      <c r="F3" s="116" t="s">
        <v>457</v>
      </c>
      <c r="G3" s="116" t="s">
        <v>476</v>
      </c>
      <c r="H3" s="117" t="s">
        <v>458</v>
      </c>
      <c r="I3" s="115" t="s">
        <v>459</v>
      </c>
      <c r="J3" s="117" t="s">
        <v>460</v>
      </c>
      <c r="K3" s="118" t="s">
        <v>461</v>
      </c>
      <c r="L3" s="119" t="s">
        <v>462</v>
      </c>
      <c r="M3" s="119" t="s">
        <v>463</v>
      </c>
      <c r="N3" s="120" t="s">
        <v>464</v>
      </c>
    </row>
    <row r="4" spans="1:14" ht="13" thickBot="1">
      <c r="A4" s="121" t="s">
        <v>465</v>
      </c>
      <c r="B4" s="122" t="s">
        <v>431</v>
      </c>
      <c r="C4" s="123" t="s">
        <v>432</v>
      </c>
      <c r="D4" s="123" t="s">
        <v>433</v>
      </c>
      <c r="E4" s="124" t="s">
        <v>434</v>
      </c>
      <c r="F4" s="125" t="s">
        <v>435</v>
      </c>
      <c r="G4" s="123" t="s">
        <v>171</v>
      </c>
      <c r="H4" s="124" t="s">
        <v>436</v>
      </c>
      <c r="I4" s="125" t="s">
        <v>437</v>
      </c>
      <c r="J4" s="126" t="s">
        <v>438</v>
      </c>
      <c r="K4" s="127" t="s">
        <v>466</v>
      </c>
      <c r="L4" s="127" t="s">
        <v>467</v>
      </c>
      <c r="M4" s="127" t="s">
        <v>468</v>
      </c>
      <c r="N4" s="128" t="s">
        <v>469</v>
      </c>
    </row>
    <row r="5" spans="1:14">
      <c r="A5" s="129" t="s">
        <v>470</v>
      </c>
      <c r="B5" s="130">
        <v>4.9004470000000001E-2</v>
      </c>
      <c r="C5" s="131">
        <v>4.8335660000000003E-2</v>
      </c>
      <c r="D5" s="131">
        <v>5.3963030000000002E-2</v>
      </c>
      <c r="E5" s="132">
        <v>5.1671960000000003E-2</v>
      </c>
      <c r="F5" s="133">
        <v>4.8953330000000003E-2</v>
      </c>
      <c r="G5" s="131">
        <v>6.8700540000000004E-2</v>
      </c>
      <c r="H5" s="132">
        <v>6.2708509999999995E-2</v>
      </c>
      <c r="I5" s="131">
        <v>5.7065030000000003E-2</v>
      </c>
      <c r="J5" s="134">
        <v>6.1365389999999999E-2</v>
      </c>
      <c r="K5" s="131">
        <v>4.5703010000000002E-2</v>
      </c>
      <c r="L5" s="131">
        <v>4.4137900000000001E-2</v>
      </c>
      <c r="M5" s="131">
        <v>4.1678920000000001E-2</v>
      </c>
      <c r="N5" s="132">
        <v>4.1869749999999997E-2</v>
      </c>
    </row>
    <row r="6" spans="1:14">
      <c r="A6" s="135" t="s">
        <v>34</v>
      </c>
      <c r="B6" s="136">
        <v>0.1027073</v>
      </c>
      <c r="C6" s="137">
        <v>0.1146722</v>
      </c>
      <c r="D6" s="137">
        <v>0.11213040000000001</v>
      </c>
      <c r="E6" s="138">
        <v>0.103326</v>
      </c>
      <c r="F6" s="139">
        <v>0.10155210000000001</v>
      </c>
      <c r="G6" s="140">
        <v>0.1262441</v>
      </c>
      <c r="H6" s="138">
        <v>0.12753919999999999</v>
      </c>
      <c r="I6" s="137">
        <v>0.12819530000000001</v>
      </c>
      <c r="J6" s="138">
        <v>0.1107417</v>
      </c>
      <c r="K6" s="140">
        <v>0.1018497</v>
      </c>
      <c r="L6" s="140">
        <v>0.10512299999999999</v>
      </c>
      <c r="M6" s="140">
        <v>7.0138740000000005E-2</v>
      </c>
      <c r="N6" s="138">
        <v>8.4699280000000002E-2</v>
      </c>
    </row>
    <row r="7" spans="1:14">
      <c r="A7" s="135" t="s">
        <v>162</v>
      </c>
      <c r="B7" s="136">
        <v>0.1012961</v>
      </c>
      <c r="C7" s="137">
        <v>0.1151402</v>
      </c>
      <c r="D7" s="137">
        <v>0.12298679999999999</v>
      </c>
      <c r="E7" s="138">
        <v>0.1134585</v>
      </c>
      <c r="F7" s="139">
        <v>0.1002041</v>
      </c>
      <c r="G7" s="137">
        <v>0.1587529</v>
      </c>
      <c r="H7" s="138">
        <v>0.12065149999999999</v>
      </c>
      <c r="I7" s="137">
        <v>0.1049974</v>
      </c>
      <c r="J7" s="138">
        <v>0.14443929999999999</v>
      </c>
      <c r="K7" s="140">
        <v>8.2727040000000002E-2</v>
      </c>
      <c r="L7" s="140">
        <v>8.1275739999999999E-2</v>
      </c>
      <c r="M7" s="140">
        <v>9.3182479999999998E-2</v>
      </c>
      <c r="N7" s="138">
        <v>9.1239559999999997E-2</v>
      </c>
    </row>
    <row r="8" spans="1:14">
      <c r="A8" s="135" t="s">
        <v>30</v>
      </c>
      <c r="B8" s="136">
        <v>0.1251765</v>
      </c>
      <c r="C8" s="137">
        <v>0.15643299999999999</v>
      </c>
      <c r="D8" s="137">
        <v>0.1095652</v>
      </c>
      <c r="E8" s="138">
        <v>0.1427378</v>
      </c>
      <c r="F8" s="139">
        <v>0.1447872</v>
      </c>
      <c r="G8" s="137">
        <v>0.17375060000000001</v>
      </c>
      <c r="H8" s="138">
        <v>0.1248687</v>
      </c>
      <c r="I8" s="137">
        <v>0.1690962</v>
      </c>
      <c r="J8" s="138">
        <v>0.1722727</v>
      </c>
      <c r="K8" s="140">
        <v>0.12696250000000001</v>
      </c>
      <c r="L8" s="140">
        <v>0.13002259999999999</v>
      </c>
      <c r="M8" s="140">
        <v>0.1372302</v>
      </c>
      <c r="N8" s="138">
        <v>0.14303150000000001</v>
      </c>
    </row>
    <row r="9" spans="1:14">
      <c r="A9" s="135" t="s">
        <v>33</v>
      </c>
      <c r="B9" s="136">
        <v>0.15739929999999999</v>
      </c>
      <c r="C9" s="137">
        <v>0.15606329999999999</v>
      </c>
      <c r="D9" s="137">
        <v>0.16760069999999999</v>
      </c>
      <c r="E9" s="138">
        <v>0.17774509999999999</v>
      </c>
      <c r="F9" s="139">
        <v>0.17330609999999999</v>
      </c>
      <c r="G9" s="137">
        <v>0.23907149999999999</v>
      </c>
      <c r="H9" s="138">
        <v>0.16576740000000001</v>
      </c>
      <c r="I9" s="137">
        <v>0.18068780000000001</v>
      </c>
      <c r="J9" s="138">
        <v>0.193776</v>
      </c>
      <c r="K9" s="140">
        <v>0.157223</v>
      </c>
      <c r="L9" s="140">
        <v>0.1734859</v>
      </c>
      <c r="M9" s="140">
        <v>0.1524981</v>
      </c>
      <c r="N9" s="138">
        <v>0.15274950000000001</v>
      </c>
    </row>
    <row r="10" spans="1:14">
      <c r="A10" s="135" t="s">
        <v>371</v>
      </c>
      <c r="B10" s="136">
        <v>0.20614759999999999</v>
      </c>
      <c r="C10" s="137">
        <v>0.22791910000000001</v>
      </c>
      <c r="D10" s="137">
        <v>0.2456044</v>
      </c>
      <c r="E10" s="138">
        <v>0.25565919999999998</v>
      </c>
      <c r="F10" s="139">
        <v>0.19388810000000001</v>
      </c>
      <c r="G10" s="137">
        <v>0.26969159999999998</v>
      </c>
      <c r="H10" s="138">
        <v>0.25639650000000003</v>
      </c>
      <c r="I10" s="137">
        <v>0.26318839999999999</v>
      </c>
      <c r="J10" s="138">
        <v>0.25334509999999999</v>
      </c>
      <c r="K10" s="140">
        <v>0.2086298</v>
      </c>
      <c r="L10" s="140">
        <v>0.2121228</v>
      </c>
      <c r="M10" s="140">
        <v>0.2027467</v>
      </c>
      <c r="N10" s="138">
        <v>0.22159970000000001</v>
      </c>
    </row>
    <row r="11" spans="1:14">
      <c r="A11" s="135" t="s">
        <v>55</v>
      </c>
      <c r="B11" s="136">
        <v>0.23742869999999999</v>
      </c>
      <c r="C11" s="137">
        <v>0.2021491</v>
      </c>
      <c r="D11" s="137">
        <v>0.2478834</v>
      </c>
      <c r="E11" s="138">
        <v>0.1677215</v>
      </c>
      <c r="F11" s="139">
        <v>0.178011</v>
      </c>
      <c r="G11" s="140">
        <v>0.24194389999999999</v>
      </c>
      <c r="H11" s="138">
        <v>0.25275199999999998</v>
      </c>
      <c r="I11" s="137">
        <v>0.1794896</v>
      </c>
      <c r="J11" s="138">
        <v>0.17285059999999999</v>
      </c>
      <c r="K11" s="140">
        <v>0.18816920000000001</v>
      </c>
      <c r="L11" s="140">
        <v>0.1891969</v>
      </c>
      <c r="M11" s="140">
        <v>0.1657651</v>
      </c>
      <c r="N11" s="138">
        <v>0.1610356</v>
      </c>
    </row>
    <row r="12" spans="1:14">
      <c r="A12" s="129" t="s">
        <v>37</v>
      </c>
      <c r="B12" s="130">
        <v>0.2512065</v>
      </c>
      <c r="C12" s="131">
        <v>0.33709919999999999</v>
      </c>
      <c r="D12" s="131">
        <v>0.41250619999999999</v>
      </c>
      <c r="E12" s="132">
        <v>0.33895720000000001</v>
      </c>
      <c r="F12" s="133">
        <v>0.36424830000000002</v>
      </c>
      <c r="G12" s="131">
        <v>0.21166180000000001</v>
      </c>
      <c r="H12" s="132">
        <v>0.31166270000000001</v>
      </c>
      <c r="I12" s="131">
        <v>0.28783750000000002</v>
      </c>
      <c r="J12" s="132">
        <v>0.4116264</v>
      </c>
      <c r="K12" s="131">
        <v>0.32678819999999997</v>
      </c>
      <c r="L12" s="131">
        <v>0.33002359999999997</v>
      </c>
      <c r="M12" s="131">
        <v>0.19583300000000001</v>
      </c>
      <c r="N12" s="132">
        <v>0.23009379999999999</v>
      </c>
    </row>
    <row r="13" spans="1:14">
      <c r="A13" s="135" t="s">
        <v>471</v>
      </c>
      <c r="B13" s="136">
        <v>5.6814580000000003E-2</v>
      </c>
      <c r="C13" s="137">
        <v>4.7898969999999999E-2</v>
      </c>
      <c r="D13" s="137">
        <v>6.0082160000000003E-2</v>
      </c>
      <c r="E13" s="138">
        <v>5.5838190000000003E-2</v>
      </c>
      <c r="F13" s="139">
        <v>4.764844E-2</v>
      </c>
      <c r="G13" s="140">
        <v>7.8863080000000002E-2</v>
      </c>
      <c r="H13" s="138">
        <v>7.3184509999999994E-2</v>
      </c>
      <c r="I13" s="137">
        <v>6.7320729999999995E-2</v>
      </c>
      <c r="J13" s="141">
        <v>7.1719320000000003E-2</v>
      </c>
      <c r="K13" s="140">
        <v>4.9489350000000001E-2</v>
      </c>
      <c r="L13" s="140">
        <v>4.7251189999999998E-2</v>
      </c>
      <c r="M13" s="140">
        <v>4.2379809999999997E-2</v>
      </c>
      <c r="N13" s="138">
        <v>4.2951250000000003E-2</v>
      </c>
    </row>
    <row r="14" spans="1:14">
      <c r="A14" s="129" t="s">
        <v>472</v>
      </c>
      <c r="B14" s="130">
        <v>9.7681879999999999E-2</v>
      </c>
      <c r="C14" s="131">
        <v>0.1117509</v>
      </c>
      <c r="D14" s="131">
        <v>0.1079558</v>
      </c>
      <c r="E14" s="132">
        <v>0.11509809999999999</v>
      </c>
      <c r="F14" s="133">
        <v>0.1127673</v>
      </c>
      <c r="G14" s="131">
        <v>0.13973569999999999</v>
      </c>
      <c r="H14" s="132">
        <v>0.11833879999999999</v>
      </c>
      <c r="I14" s="131">
        <v>0.1190696</v>
      </c>
      <c r="J14" s="134">
        <v>0.1520012</v>
      </c>
      <c r="K14" s="131">
        <v>9.4644919999999993E-2</v>
      </c>
      <c r="L14" s="131">
        <v>9.4745670000000004E-2</v>
      </c>
      <c r="M14" s="131">
        <v>0.1004381</v>
      </c>
      <c r="N14" s="132">
        <v>0.1071691</v>
      </c>
    </row>
    <row r="15" spans="1:14" ht="14">
      <c r="A15" s="135" t="s">
        <v>473</v>
      </c>
      <c r="B15" s="137">
        <v>5.4809219999999999E-2</v>
      </c>
      <c r="C15" s="137">
        <v>4.8505109999999997E-2</v>
      </c>
      <c r="D15" s="137">
        <v>5.8341700000000003E-2</v>
      </c>
      <c r="E15" s="138">
        <v>5.3787450000000001E-2</v>
      </c>
      <c r="F15" s="139">
        <v>5.303269E-2</v>
      </c>
      <c r="G15" s="137">
        <v>7.3870259999999993E-2</v>
      </c>
      <c r="H15" s="138">
        <v>7.2344060000000002E-2</v>
      </c>
      <c r="I15" s="137">
        <v>6.2783770000000003E-2</v>
      </c>
      <c r="J15" s="138">
        <v>7.5035039999999997E-2</v>
      </c>
      <c r="K15" s="137">
        <v>5.2512900000000001E-2</v>
      </c>
      <c r="L15" s="137">
        <v>5.1001690000000002E-2</v>
      </c>
      <c r="M15" s="137">
        <v>4.4363050000000001E-2</v>
      </c>
      <c r="N15" s="138">
        <v>4.5506049999999999E-2</v>
      </c>
    </row>
    <row r="16" spans="1:14" ht="15" thickBot="1">
      <c r="A16" s="142" t="s">
        <v>474</v>
      </c>
      <c r="B16" s="143">
        <v>0.1118325</v>
      </c>
      <c r="C16" s="144">
        <v>0.12548219999999999</v>
      </c>
      <c r="D16" s="144">
        <v>0.1215784</v>
      </c>
      <c r="E16" s="145">
        <v>0.1302942</v>
      </c>
      <c r="F16" s="146">
        <v>0.12531390000000001</v>
      </c>
      <c r="G16" s="144">
        <v>0.1472842</v>
      </c>
      <c r="H16" s="145">
        <v>0.1020156</v>
      </c>
      <c r="I16" s="144">
        <v>0.1413423</v>
      </c>
      <c r="J16" s="145">
        <v>0.15851970000000001</v>
      </c>
      <c r="K16" s="144">
        <v>8.9886289999999994E-2</v>
      </c>
      <c r="L16" s="144">
        <v>0.11673509999999999</v>
      </c>
      <c r="M16" s="144">
        <v>0.1118027</v>
      </c>
      <c r="N16" s="145">
        <v>0.12787770000000001</v>
      </c>
    </row>
  </sheetData>
  <conditionalFormatting sqref="B5:J16">
    <cfRule type="colorScale" priority="2">
      <colorScale>
        <cfvo type="num" val="0"/>
        <cfvo type="max"/>
        <color theme="0"/>
        <color rgb="FFFF6600"/>
      </colorScale>
    </cfRule>
    <cfRule type="colorScale" priority="3">
      <colorScale>
        <cfvo type="num" val="0"/>
        <cfvo type="max"/>
        <color theme="0"/>
        <color rgb="FFFF0000"/>
      </colorScale>
    </cfRule>
  </conditionalFormatting>
  <conditionalFormatting sqref="K5:N16">
    <cfRule type="colorScale" priority="4">
      <colorScale>
        <cfvo type="num" val="0"/>
        <cfvo type="max"/>
        <color theme="0"/>
        <color rgb="FFFF6600"/>
      </colorScale>
    </cfRule>
  </conditionalFormatting>
  <conditionalFormatting sqref="B5:N16">
    <cfRule type="colorScale" priority="1">
      <colorScale>
        <cfvo type="num" val="0"/>
        <cfvo type="max"/>
        <color theme="0"/>
        <color rgb="FF3366FF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S2</vt:lpstr>
      <vt:lpstr>Table 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Traian Sulea</dc:creator>
  <cp:lastModifiedBy>Traian Sulea</cp:lastModifiedBy>
  <dcterms:created xsi:type="dcterms:W3CDTF">2014-05-12T20:06:35Z</dcterms:created>
  <dcterms:modified xsi:type="dcterms:W3CDTF">2016-05-24T16:37:22Z</dcterms:modified>
</cp:coreProperties>
</file>