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 activeTab="3"/>
  </bookViews>
  <sheets>
    <sheet name="제1작업" sheetId="1" r:id="rId1"/>
    <sheet name="제2작업" sheetId="2" r:id="rId2"/>
    <sheet name="제4작업" sheetId="4" r:id="rId3"/>
    <sheet name="제3작업" sheetId="5" r:id="rId4"/>
  </sheets>
  <definedNames>
    <definedName name="공사기간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5" l="1"/>
  <c r="F10" i="5"/>
  <c r="F5" i="5"/>
  <c r="F17" i="5" s="1"/>
  <c r="C16" i="5"/>
  <c r="C11" i="5"/>
  <c r="C6" i="5"/>
  <c r="C18" i="5" s="1"/>
  <c r="J14" i="1"/>
  <c r="J5" i="1"/>
  <c r="J13" i="1"/>
  <c r="E14" i="1"/>
  <c r="E13" i="1"/>
  <c r="J6" i="1"/>
  <c r="J7" i="1"/>
  <c r="J8" i="1"/>
  <c r="J9" i="1"/>
  <c r="J10" i="1"/>
  <c r="J11" i="1"/>
  <c r="J12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<sst xmlns="http://schemas.openxmlformats.org/spreadsheetml/2006/main" count="94" uniqueCount="52">
  <si>
    <t>관리번호</t>
    <phoneticPr fontId="2" type="noConversion"/>
  </si>
  <si>
    <t>주택명</t>
    <phoneticPr fontId="2" type="noConversion"/>
  </si>
  <si>
    <t>지역</t>
    <phoneticPr fontId="2" type="noConversion"/>
  </si>
  <si>
    <t>공사기간
(일)</t>
    <phoneticPr fontId="2" type="noConversion"/>
  </si>
  <si>
    <t>총공사비</t>
    <phoneticPr fontId="2" type="noConversion"/>
  </si>
  <si>
    <t>공사시작일</t>
    <phoneticPr fontId="2" type="noConversion"/>
  </si>
  <si>
    <t>공사내용</t>
    <phoneticPr fontId="2" type="noConversion"/>
  </si>
  <si>
    <t>구분</t>
    <phoneticPr fontId="2" type="noConversion"/>
  </si>
  <si>
    <t>선수금
(단위:원)</t>
    <phoneticPr fontId="2" type="noConversion"/>
  </si>
  <si>
    <t>B2-001</t>
    <phoneticPr fontId="2" type="noConversion"/>
  </si>
  <si>
    <t>K1-001</t>
    <phoneticPr fontId="2" type="noConversion"/>
  </si>
  <si>
    <t>K3-002</t>
    <phoneticPr fontId="2" type="noConversion"/>
  </si>
  <si>
    <t>A1-001</t>
    <phoneticPr fontId="2" type="noConversion"/>
  </si>
  <si>
    <t>B1-002</t>
    <phoneticPr fontId="2" type="noConversion"/>
  </si>
  <si>
    <t>B1-003</t>
    <phoneticPr fontId="2" type="noConversion"/>
  </si>
  <si>
    <t>A2-002</t>
    <phoneticPr fontId="2" type="noConversion"/>
  </si>
  <si>
    <t>K2-003</t>
    <phoneticPr fontId="2" type="noConversion"/>
  </si>
  <si>
    <t>욕실 총공사비 합계</t>
    <phoneticPr fontId="2" type="noConversion"/>
  </si>
  <si>
    <t>화이트빌</t>
    <phoneticPr fontId="2" type="noConversion"/>
  </si>
  <si>
    <t>푸르지오</t>
    <phoneticPr fontId="2" type="noConversion"/>
  </si>
  <si>
    <t>시그마</t>
    <phoneticPr fontId="2" type="noConversion"/>
  </si>
  <si>
    <t>아이파크</t>
    <phoneticPr fontId="2" type="noConversion"/>
  </si>
  <si>
    <t>파크타운</t>
    <phoneticPr fontId="2" type="noConversion"/>
  </si>
  <si>
    <t>트레스벨</t>
    <phoneticPr fontId="2" type="noConversion"/>
  </si>
  <si>
    <t>그린빌</t>
    <phoneticPr fontId="2" type="noConversion"/>
  </si>
  <si>
    <t>한솔마을</t>
    <phoneticPr fontId="2" type="noConversion"/>
  </si>
  <si>
    <t>경기</t>
    <phoneticPr fontId="2" type="noConversion"/>
  </si>
  <si>
    <t>서울</t>
    <phoneticPr fontId="2" type="noConversion"/>
  </si>
  <si>
    <t>경기</t>
    <phoneticPr fontId="2" type="noConversion"/>
  </si>
  <si>
    <t>인천</t>
    <phoneticPr fontId="2" type="noConversion"/>
  </si>
  <si>
    <t>경기</t>
    <phoneticPr fontId="2" type="noConversion"/>
  </si>
  <si>
    <t>서울</t>
    <phoneticPr fontId="2" type="noConversion"/>
  </si>
  <si>
    <t>인천</t>
    <phoneticPr fontId="2" type="noConversion"/>
  </si>
  <si>
    <t>욕실</t>
    <phoneticPr fontId="2" type="noConversion"/>
  </si>
  <si>
    <t>주방</t>
    <phoneticPr fontId="2" type="noConversion"/>
  </si>
  <si>
    <t>전체</t>
    <phoneticPr fontId="2" type="noConversion"/>
  </si>
  <si>
    <t>욕실</t>
    <phoneticPr fontId="2" type="noConversion"/>
  </si>
  <si>
    <t>전체</t>
    <phoneticPr fontId="2" type="noConversion"/>
  </si>
  <si>
    <t>주방</t>
    <phoneticPr fontId="2" type="noConversion"/>
  </si>
  <si>
    <t>가장 긴 공사기간(일)</t>
    <phoneticPr fontId="2" type="noConversion"/>
  </si>
  <si>
    <t>관리번호</t>
    <phoneticPr fontId="2" type="noConversion"/>
  </si>
  <si>
    <t>총공사비</t>
    <phoneticPr fontId="2" type="noConversion"/>
  </si>
  <si>
    <t>서울지역 총 공사건수</t>
    <phoneticPr fontId="2" type="noConversion"/>
  </si>
  <si>
    <t>K1-001</t>
  </si>
  <si>
    <t>전체 개수</t>
  </si>
  <si>
    <t>전체 평균</t>
  </si>
  <si>
    <t>인천 개수</t>
  </si>
  <si>
    <t>서울 개수</t>
  </si>
  <si>
    <t>경기 개수</t>
  </si>
  <si>
    <t>인천 평균</t>
  </si>
  <si>
    <t>서울 평균</t>
  </si>
  <si>
    <t>경기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</si>
</sst>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원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1" fontId="3" fillId="0" borderId="1" xfId="1" applyFont="1" applyBorder="1">
      <alignment vertical="center"/>
    </xf>
    <xf numFmtId="41" fontId="3" fillId="0" borderId="1" xfId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0" borderId="17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1" fontId="3" fillId="0" borderId="3" xfId="1" applyFont="1" applyBorder="1">
      <alignment vertical="center"/>
    </xf>
    <xf numFmtId="41" fontId="3" fillId="0" borderId="3" xfId="1" applyFont="1" applyBorder="1" applyAlignment="1">
      <alignment horizontal="right" vertical="center"/>
    </xf>
    <xf numFmtId="41" fontId="3" fillId="0" borderId="8" xfId="1" applyFont="1" applyBorder="1">
      <alignment vertical="center"/>
    </xf>
    <xf numFmtId="41" fontId="3" fillId="0" borderId="8" xfId="1" applyFont="1" applyBorder="1" applyAlignment="1">
      <alignment horizontal="right" vertical="center"/>
    </xf>
    <xf numFmtId="176" fontId="3" fillId="0" borderId="3" xfId="1" applyNumberFormat="1" applyFont="1" applyBorder="1" applyAlignment="1">
      <alignment horizontal="right" vertical="center"/>
    </xf>
    <xf numFmtId="176" fontId="3" fillId="0" borderId="1" xfId="1" applyNumberFormat="1" applyFont="1" applyBorder="1" applyAlignment="1">
      <alignment horizontal="right" vertical="center"/>
    </xf>
    <xf numFmtId="176" fontId="3" fillId="0" borderId="8" xfId="1" applyNumberFormat="1" applyFont="1" applyBorder="1" applyAlignment="1">
      <alignment horizontal="right" vertical="center"/>
    </xf>
    <xf numFmtId="0" fontId="3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6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1" fontId="3" fillId="0" borderId="0" xfId="1" applyFont="1" applyBorder="1">
      <alignment vertical="center"/>
    </xf>
    <xf numFmtId="176" fontId="3" fillId="0" borderId="0" xfId="1" applyNumberFormat="1" applyFont="1" applyBorder="1" applyAlignment="1">
      <alignment horizontal="right" vertical="center"/>
    </xf>
    <xf numFmtId="41" fontId="3" fillId="0" borderId="0" xfId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2"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>
                <a:latin typeface="굴림" panose="020B0600000101010101" pitchFamily="50" charset="-127"/>
                <a:ea typeface="굴림" panose="020B0600000101010101" pitchFamily="50" charset="-127"/>
              </a:rPr>
              <a:t>서울 및 경기지역 공사현황 분석</a:t>
            </a:r>
            <a:endParaRPr lang="ko-KR" sz="2000" b="1">
              <a:latin typeface="굴림" panose="020B0600000101010101" pitchFamily="50" charset="-127"/>
              <a:ea typeface="굴림" panose="020B0600000101010101" pitchFamily="50" charset="-127"/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제1작업!$F$4</c:f>
              <c:strCache>
                <c:ptCount val="1"/>
                <c:pt idx="0">
                  <c:v>총공사비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2D1-4893-B601-C3EDE8E097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(제1작업!$C$5,제1작업!$C$6,제1작업!$C$7,제1작업!$C$9,제1작업!$C$10,제1작업!$C$11)</c:f>
              <c:strCache>
                <c:ptCount val="6"/>
                <c:pt idx="0">
                  <c:v>화이트빌</c:v>
                </c:pt>
                <c:pt idx="1">
                  <c:v>푸르지오</c:v>
                </c:pt>
                <c:pt idx="2">
                  <c:v>시그마</c:v>
                </c:pt>
                <c:pt idx="3">
                  <c:v>파크타운</c:v>
                </c:pt>
                <c:pt idx="4">
                  <c:v>트레스벨</c:v>
                </c:pt>
                <c:pt idx="5">
                  <c:v>그린빌</c:v>
                </c:pt>
              </c:strCache>
            </c:strRef>
          </c:cat>
          <c:val>
            <c:numRef>
              <c:f>(제1작업!$F$5,제1작업!$F$6,제1작업!$F$7,제1작업!$F$9,제1작업!$F$10,제1작업!$F$11)</c:f>
              <c:numCache>
                <c:formatCode>#,##0"원"</c:formatCode>
                <c:ptCount val="6"/>
                <c:pt idx="0">
                  <c:v>8558000</c:v>
                </c:pt>
                <c:pt idx="1">
                  <c:v>10250000</c:v>
                </c:pt>
                <c:pt idx="2">
                  <c:v>7870000</c:v>
                </c:pt>
                <c:pt idx="3">
                  <c:v>5778000</c:v>
                </c:pt>
                <c:pt idx="4">
                  <c:v>9560000</c:v>
                </c:pt>
                <c:pt idx="5">
                  <c:v>32170000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1-4893-B601-C3EDE8E09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84164367"/>
        <c:axId val="1484164783"/>
      </c:barChart>
      <c:lineChart>
        <c:grouping val="standard"/>
        <c:varyColors val="0"/>
        <c:ser>
          <c:idx val="0"/>
          <c:order val="0"/>
          <c:tx>
            <c:v>공사기간(일)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(제1작업!$C$5,제1작업!$C$6,제1작업!$C$7,제1작업!$C$9,제1작업!$C$10,제1작업!$C$11)</c:f>
              <c:strCache>
                <c:ptCount val="6"/>
                <c:pt idx="0">
                  <c:v>화이트빌</c:v>
                </c:pt>
                <c:pt idx="1">
                  <c:v>푸르지오</c:v>
                </c:pt>
                <c:pt idx="2">
                  <c:v>시그마</c:v>
                </c:pt>
                <c:pt idx="3">
                  <c:v>파크타운</c:v>
                </c:pt>
                <c:pt idx="4">
                  <c:v>트레스벨</c:v>
                </c:pt>
                <c:pt idx="5">
                  <c:v>그린빌</c:v>
                </c:pt>
              </c:strCache>
            </c:strRef>
          </c:cat>
          <c:val>
            <c:numRef>
              <c:f>(제1작업!$E$5,제1작업!$E$6,제1작업!$E$7,제1작업!$E$9,제1작업!$E$10,제1작업!$E$11)</c:f>
              <c:numCache>
                <c:formatCode>_(* #,##0_);_(* \(#,##0\);_(* "-"_);_(@_)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1-4893-B601-C3EDE8E09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169007"/>
        <c:axId val="1489171503"/>
      </c:lineChart>
      <c:catAx>
        <c:axId val="148416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484164783"/>
        <c:crosses val="autoZero"/>
        <c:auto val="1"/>
        <c:lblAlgn val="ctr"/>
        <c:lblOffset val="100"/>
        <c:noMultiLvlLbl val="0"/>
      </c:catAx>
      <c:valAx>
        <c:axId val="14841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&quot;원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484164367"/>
        <c:crosses val="autoZero"/>
        <c:crossBetween val="between"/>
      </c:valAx>
      <c:valAx>
        <c:axId val="1489171503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489169007"/>
        <c:crosses val="max"/>
        <c:crossBetween val="between"/>
        <c:majorUnit val="5"/>
      </c:valAx>
      <c:catAx>
        <c:axId val="1489169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9171503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121229</xdr:colOff>
      <xdr:row>0</xdr:row>
      <xdr:rowOff>57982</xdr:rowOff>
    </xdr:from>
    <xdr:to>
      <xdr:col>6</xdr:col>
      <xdr:colOff>536865</xdr:colOff>
      <xdr:row>2</xdr:row>
      <xdr:rowOff>188323</xdr:rowOff>
    </xdr:to>
    <xdr:sp macro="" textlink="">
      <xdr:nvSpPr>
        <xdr:cNvPr id="2" name="배지 1"/>
        <xdr:cNvSpPr/>
      </xdr:nvSpPr>
      <xdr:spPr>
        <a:xfrm>
          <a:off x="121229" y="57982"/>
          <a:ext cx="4490679" cy="527906"/>
        </a:xfrm>
        <a:prstGeom prst="plaque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우리 인테리어 공사현황보고</a:t>
          </a:r>
        </a:p>
      </xdr:txBody>
    </xdr:sp>
    <xdr:clientData/>
  </xdr:twoCellAnchor>
  <xdr:twoCellAnchor editAs="oneCell">
    <xdr:from>
      <xdr:col>7</xdr:col>
      <xdr:colOff>1</xdr:colOff>
      <xdr:row>0</xdr:row>
      <xdr:rowOff>74547</xdr:rowOff>
    </xdr:from>
    <xdr:to>
      <xdr:col>9</xdr:col>
      <xdr:colOff>342901</xdr:colOff>
      <xdr:row>2</xdr:row>
      <xdr:rowOff>166366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9566" y="74547"/>
          <a:ext cx="1717813" cy="4893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0.33557</cdr:x>
      <cdr:y>0.39795</cdr:y>
    </cdr:from>
    <cdr:to>
      <cdr:x>0.47399</cdr:x>
      <cdr:y>0.53145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3122950" y="2420287"/>
          <a:ext cx="1288217" cy="811967"/>
        </a:xfrm>
        <a:prstGeom xmlns:a="http://schemas.openxmlformats.org/drawingml/2006/main" prst="wedgeRoundRectCallout">
          <a:avLst>
            <a:gd name="adj1" fmla="val -50563"/>
            <a:gd name="adj2" fmla="val 87500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최고급 자재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사용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zoomScale="115" zoomScaleNormal="115" workbookViewId="0">
      <selection activeCell="B4" sqref="B4:H12"/>
    </sheetView>
  </sheetViews>
  <sheetFormatPr defaultRowHeight="13.5" x14ac:dyDescent="0.3"/>
  <cols>
    <col min="1" max="1" width="1.625" style="1" customWidth="1"/>
    <col min="2" max="4" width="9" style="1"/>
    <col min="5" max="5" width="9.75" style="1" bestFit="1" customWidth="1"/>
    <col min="6" max="6" width="15" style="1" bestFit="1" customWidth="1"/>
    <col min="7" max="7" width="11.75" style="1" bestFit="1" customWidth="1"/>
    <col min="8" max="9" width="9" style="1"/>
    <col min="10" max="10" width="9.75" style="1" bestFit="1" customWidth="1"/>
    <col min="11" max="16384" width="9" style="1"/>
  </cols>
  <sheetData>
    <row r="1" spans="2:10" ht="15.75" customHeight="1" x14ac:dyDescent="0.3"/>
    <row r="2" spans="2:10" ht="15.75" customHeight="1" x14ac:dyDescent="0.3"/>
    <row r="3" spans="2:10" ht="18.75" customHeight="1" thickBot="1" x14ac:dyDescent="0.35"/>
    <row r="4" spans="2:10" ht="27.75" thickBot="1" x14ac:dyDescent="0.35">
      <c r="B4" s="8" t="s">
        <v>0</v>
      </c>
      <c r="C4" s="9" t="s">
        <v>1</v>
      </c>
      <c r="D4" s="9" t="s">
        <v>2</v>
      </c>
      <c r="E4" s="10" t="s">
        <v>3</v>
      </c>
      <c r="F4" s="9" t="s">
        <v>4</v>
      </c>
      <c r="G4" s="9" t="s">
        <v>5</v>
      </c>
      <c r="H4" s="9" t="s">
        <v>6</v>
      </c>
      <c r="I4" s="9" t="s">
        <v>7</v>
      </c>
      <c r="J4" s="11" t="s">
        <v>8</v>
      </c>
    </row>
    <row r="5" spans="2:10" x14ac:dyDescent="0.3">
      <c r="B5" s="13" t="s">
        <v>9</v>
      </c>
      <c r="C5" s="14" t="s">
        <v>18</v>
      </c>
      <c r="D5" s="14" t="s">
        <v>26</v>
      </c>
      <c r="E5" s="15">
        <v>5</v>
      </c>
      <c r="F5" s="19">
        <v>8558000</v>
      </c>
      <c r="G5" s="16">
        <v>44963</v>
      </c>
      <c r="H5" s="16" t="s">
        <v>33</v>
      </c>
      <c r="I5" s="14" t="str">
        <f>CHOOSE(MID(B5,2,1),"아파트","빌라","오피스텔")</f>
        <v>빌라</v>
      </c>
      <c r="J5" s="31">
        <f>ROUND(IF(H5="전체",F5*30%,F5*20%),-5)</f>
        <v>1700000</v>
      </c>
    </row>
    <row r="6" spans="2:10" x14ac:dyDescent="0.3">
      <c r="B6" s="5" t="s">
        <v>10</v>
      </c>
      <c r="C6" s="2" t="s">
        <v>19</v>
      </c>
      <c r="D6" s="2" t="s">
        <v>27</v>
      </c>
      <c r="E6" s="3">
        <v>4</v>
      </c>
      <c r="F6" s="20">
        <v>10250000</v>
      </c>
      <c r="G6" s="4">
        <v>45005</v>
      </c>
      <c r="H6" s="4" t="s">
        <v>34</v>
      </c>
      <c r="I6" s="2" t="str">
        <f t="shared" ref="I6:I12" si="0">CHOOSE(MID(B6,2,1),"아파트","빌라","오피스텔")</f>
        <v>아파트</v>
      </c>
      <c r="J6" s="33">
        <f t="shared" ref="J6:J12" si="1">ROUND(IF(H6="전체",F6*30%,F6*20%),-5)</f>
        <v>2100000</v>
      </c>
    </row>
    <row r="7" spans="2:10" x14ac:dyDescent="0.3">
      <c r="B7" s="5" t="s">
        <v>11</v>
      </c>
      <c r="C7" s="2" t="s">
        <v>20</v>
      </c>
      <c r="D7" s="2" t="s">
        <v>28</v>
      </c>
      <c r="E7" s="3">
        <v>3</v>
      </c>
      <c r="F7" s="20">
        <v>7870000</v>
      </c>
      <c r="G7" s="4">
        <v>44956</v>
      </c>
      <c r="H7" s="4" t="s">
        <v>34</v>
      </c>
      <c r="I7" s="2" t="str">
        <f t="shared" si="0"/>
        <v>오피스텔</v>
      </c>
      <c r="J7" s="33">
        <f t="shared" si="1"/>
        <v>1600000</v>
      </c>
    </row>
    <row r="8" spans="2:10" x14ac:dyDescent="0.3">
      <c r="B8" s="5" t="s">
        <v>12</v>
      </c>
      <c r="C8" s="2" t="s">
        <v>21</v>
      </c>
      <c r="D8" s="2" t="s">
        <v>29</v>
      </c>
      <c r="E8" s="3">
        <v>13</v>
      </c>
      <c r="F8" s="20">
        <v>28850000</v>
      </c>
      <c r="G8" s="4">
        <v>44977</v>
      </c>
      <c r="H8" s="4" t="s">
        <v>35</v>
      </c>
      <c r="I8" s="2" t="str">
        <f t="shared" si="0"/>
        <v>아파트</v>
      </c>
      <c r="J8" s="33">
        <f t="shared" si="1"/>
        <v>8700000</v>
      </c>
    </row>
    <row r="9" spans="2:10" x14ac:dyDescent="0.3">
      <c r="B9" s="5" t="s">
        <v>13</v>
      </c>
      <c r="C9" s="2" t="s">
        <v>22</v>
      </c>
      <c r="D9" s="2" t="s">
        <v>27</v>
      </c>
      <c r="E9" s="3">
        <v>5</v>
      </c>
      <c r="F9" s="20">
        <v>5778000</v>
      </c>
      <c r="G9" s="4">
        <v>44991</v>
      </c>
      <c r="H9" s="4" t="s">
        <v>36</v>
      </c>
      <c r="I9" s="2" t="str">
        <f t="shared" si="0"/>
        <v>아파트</v>
      </c>
      <c r="J9" s="33">
        <f t="shared" si="1"/>
        <v>1200000</v>
      </c>
    </row>
    <row r="10" spans="2:10" x14ac:dyDescent="0.3">
      <c r="B10" s="5" t="s">
        <v>14</v>
      </c>
      <c r="C10" s="2" t="s">
        <v>23</v>
      </c>
      <c r="D10" s="2" t="s">
        <v>30</v>
      </c>
      <c r="E10" s="3">
        <v>6</v>
      </c>
      <c r="F10" s="20">
        <v>9560000</v>
      </c>
      <c r="G10" s="4">
        <v>44970</v>
      </c>
      <c r="H10" s="4" t="s">
        <v>36</v>
      </c>
      <c r="I10" s="2" t="str">
        <f t="shared" si="0"/>
        <v>아파트</v>
      </c>
      <c r="J10" s="33">
        <f t="shared" si="1"/>
        <v>1900000</v>
      </c>
    </row>
    <row r="11" spans="2:10" x14ac:dyDescent="0.3">
      <c r="B11" s="5" t="s">
        <v>15</v>
      </c>
      <c r="C11" s="2" t="s">
        <v>24</v>
      </c>
      <c r="D11" s="2" t="s">
        <v>31</v>
      </c>
      <c r="E11" s="3">
        <v>17</v>
      </c>
      <c r="F11" s="20">
        <v>32170000</v>
      </c>
      <c r="G11" s="4">
        <v>44984</v>
      </c>
      <c r="H11" s="4" t="s">
        <v>37</v>
      </c>
      <c r="I11" s="2" t="str">
        <f t="shared" si="0"/>
        <v>빌라</v>
      </c>
      <c r="J11" s="33">
        <f t="shared" si="1"/>
        <v>9700000</v>
      </c>
    </row>
    <row r="12" spans="2:10" ht="14.25" thickBot="1" x14ac:dyDescent="0.35">
      <c r="B12" s="23" t="s">
        <v>16</v>
      </c>
      <c r="C12" s="24" t="s">
        <v>25</v>
      </c>
      <c r="D12" s="24" t="s">
        <v>32</v>
      </c>
      <c r="E12" s="17">
        <v>4</v>
      </c>
      <c r="F12" s="21">
        <v>6768000</v>
      </c>
      <c r="G12" s="18">
        <v>44993</v>
      </c>
      <c r="H12" s="18" t="s">
        <v>38</v>
      </c>
      <c r="I12" s="24" t="str">
        <f t="shared" si="0"/>
        <v>빌라</v>
      </c>
      <c r="J12" s="32">
        <f t="shared" si="1"/>
        <v>1400000</v>
      </c>
    </row>
    <row r="13" spans="2:10" x14ac:dyDescent="0.3">
      <c r="B13" s="25" t="s">
        <v>42</v>
      </c>
      <c r="C13" s="26"/>
      <c r="D13" s="26"/>
      <c r="E13" s="22" t="str">
        <f>COUNTIF(D5:D12,D6)&amp;"건"</f>
        <v>3건</v>
      </c>
      <c r="F13" s="29"/>
      <c r="G13" s="26" t="s">
        <v>39</v>
      </c>
      <c r="H13" s="26"/>
      <c r="I13" s="26"/>
      <c r="J13" s="12">
        <f>MAX(공사기간)</f>
        <v>17</v>
      </c>
    </row>
    <row r="14" spans="2:10" ht="14.25" thickBot="1" x14ac:dyDescent="0.35">
      <c r="B14" s="27" t="s">
        <v>17</v>
      </c>
      <c r="C14" s="28"/>
      <c r="D14" s="28"/>
      <c r="E14" s="24">
        <f>DSUM(B4:H12,F4,H4:H5)</f>
        <v>23896000</v>
      </c>
      <c r="F14" s="30"/>
      <c r="G14" s="6" t="s">
        <v>40</v>
      </c>
      <c r="H14" s="7" t="s">
        <v>43</v>
      </c>
      <c r="I14" s="6" t="s">
        <v>41</v>
      </c>
      <c r="J14" s="32">
        <f>VLOOKUP(H14,B5:F12,5,)</f>
        <v>10250000</v>
      </c>
    </row>
  </sheetData>
  <mergeCells count="4">
    <mergeCell ref="B13:D13"/>
    <mergeCell ref="B14:D14"/>
    <mergeCell ref="F13:F14"/>
    <mergeCell ref="G13:I13"/>
  </mergeCells>
  <phoneticPr fontId="2" type="noConversion"/>
  <conditionalFormatting sqref="B5:J12">
    <cfRule type="expression" dxfId="1" priority="1">
      <formula>$F5&lt;=8000000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3.5" x14ac:dyDescent="0.3"/>
  <cols>
    <col min="1" max="1" width="1.625" style="1" customWidth="1"/>
    <col min="2" max="16384" width="9" style="1"/>
  </cols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tabSelected="1" workbookViewId="0">
      <selection activeCell="G22" sqref="G22"/>
    </sheetView>
  </sheetViews>
  <sheetFormatPr defaultRowHeight="13.5" x14ac:dyDescent="0.3"/>
  <cols>
    <col min="1" max="1" width="1.625" style="1" customWidth="1"/>
    <col min="2" max="5" width="9" style="1"/>
    <col min="6" max="6" width="13.375" style="1" bestFit="1" customWidth="1"/>
    <col min="7" max="7" width="10.375" style="1" bestFit="1" customWidth="1"/>
    <col min="8" max="16384" width="9" style="1"/>
  </cols>
  <sheetData>
    <row r="1" spans="2:8" ht="14.25" thickBot="1" x14ac:dyDescent="0.35"/>
    <row r="2" spans="2:8" ht="27.75" thickBot="1" x14ac:dyDescent="0.35">
      <c r="B2" s="8" t="s">
        <v>0</v>
      </c>
      <c r="C2" s="9" t="s">
        <v>1</v>
      </c>
      <c r="D2" s="9" t="s">
        <v>2</v>
      </c>
      <c r="E2" s="10" t="s">
        <v>3</v>
      </c>
      <c r="F2" s="9" t="s">
        <v>4</v>
      </c>
      <c r="G2" s="9" t="s">
        <v>5</v>
      </c>
      <c r="H2" s="9" t="s">
        <v>6</v>
      </c>
    </row>
    <row r="3" spans="2:8" x14ac:dyDescent="0.3">
      <c r="B3" s="13" t="s">
        <v>12</v>
      </c>
      <c r="C3" s="14" t="s">
        <v>21</v>
      </c>
      <c r="D3" s="14" t="s">
        <v>29</v>
      </c>
      <c r="E3" s="15">
        <v>13</v>
      </c>
      <c r="F3" s="19">
        <v>28850000</v>
      </c>
      <c r="G3" s="16">
        <v>44977</v>
      </c>
      <c r="H3" s="16" t="s">
        <v>35</v>
      </c>
    </row>
    <row r="4" spans="2:8" x14ac:dyDescent="0.3">
      <c r="B4" s="5" t="s">
        <v>16</v>
      </c>
      <c r="C4" s="2" t="s">
        <v>25</v>
      </c>
      <c r="D4" s="2" t="s">
        <v>29</v>
      </c>
      <c r="E4" s="3">
        <v>4</v>
      </c>
      <c r="F4" s="20">
        <v>6768000</v>
      </c>
      <c r="G4" s="4">
        <v>44993</v>
      </c>
      <c r="H4" s="4" t="s">
        <v>38</v>
      </c>
    </row>
    <row r="5" spans="2:8" x14ac:dyDescent="0.3">
      <c r="B5" s="5"/>
      <c r="C5" s="2"/>
      <c r="D5" s="34" t="s">
        <v>49</v>
      </c>
      <c r="E5" s="3"/>
      <c r="F5" s="20">
        <f>SUBTOTAL(1,F3:F4)</f>
        <v>17809000</v>
      </c>
      <c r="G5" s="4"/>
      <c r="H5" s="4"/>
    </row>
    <row r="6" spans="2:8" x14ac:dyDescent="0.3">
      <c r="B6" s="5"/>
      <c r="C6" s="2">
        <f>SUBTOTAL(3,C3:C4)</f>
        <v>2</v>
      </c>
      <c r="D6" s="34" t="s">
        <v>46</v>
      </c>
      <c r="E6" s="3"/>
      <c r="F6" s="20"/>
      <c r="G6" s="4"/>
      <c r="H6" s="4"/>
    </row>
    <row r="7" spans="2:8" x14ac:dyDescent="0.3">
      <c r="B7" s="5" t="s">
        <v>10</v>
      </c>
      <c r="C7" s="2" t="s">
        <v>19</v>
      </c>
      <c r="D7" s="2" t="s">
        <v>27</v>
      </c>
      <c r="E7" s="3">
        <v>4</v>
      </c>
      <c r="F7" s="20">
        <v>10250000</v>
      </c>
      <c r="G7" s="4">
        <v>45005</v>
      </c>
      <c r="H7" s="4" t="s">
        <v>34</v>
      </c>
    </row>
    <row r="8" spans="2:8" x14ac:dyDescent="0.3">
      <c r="B8" s="5" t="s">
        <v>13</v>
      </c>
      <c r="C8" s="2" t="s">
        <v>22</v>
      </c>
      <c r="D8" s="2" t="s">
        <v>27</v>
      </c>
      <c r="E8" s="3">
        <v>5</v>
      </c>
      <c r="F8" s="20">
        <v>5778000</v>
      </c>
      <c r="G8" s="4">
        <v>44991</v>
      </c>
      <c r="H8" s="4" t="s">
        <v>36</v>
      </c>
    </row>
    <row r="9" spans="2:8" x14ac:dyDescent="0.3">
      <c r="B9" s="5" t="s">
        <v>15</v>
      </c>
      <c r="C9" s="2" t="s">
        <v>24</v>
      </c>
      <c r="D9" s="2" t="s">
        <v>27</v>
      </c>
      <c r="E9" s="3">
        <v>17</v>
      </c>
      <c r="F9" s="20">
        <v>32170000</v>
      </c>
      <c r="G9" s="4">
        <v>44984</v>
      </c>
      <c r="H9" s="4" t="s">
        <v>35</v>
      </c>
    </row>
    <row r="10" spans="2:8" x14ac:dyDescent="0.3">
      <c r="B10" s="5"/>
      <c r="C10" s="2"/>
      <c r="D10" s="34" t="s">
        <v>50</v>
      </c>
      <c r="E10" s="3"/>
      <c r="F10" s="20">
        <f>SUBTOTAL(1,F7:F9)</f>
        <v>16066000</v>
      </c>
      <c r="G10" s="4"/>
      <c r="H10" s="4"/>
    </row>
    <row r="11" spans="2:8" x14ac:dyDescent="0.3">
      <c r="B11" s="5"/>
      <c r="C11" s="2">
        <f>SUBTOTAL(3,C7:C9)</f>
        <v>3</v>
      </c>
      <c r="D11" s="34" t="s">
        <v>47</v>
      </c>
      <c r="E11" s="3"/>
      <c r="F11" s="20"/>
      <c r="G11" s="4"/>
      <c r="H11" s="4"/>
    </row>
    <row r="12" spans="2:8" x14ac:dyDescent="0.3">
      <c r="B12" s="5" t="s">
        <v>9</v>
      </c>
      <c r="C12" s="2" t="s">
        <v>18</v>
      </c>
      <c r="D12" s="2" t="s">
        <v>26</v>
      </c>
      <c r="E12" s="3">
        <v>5</v>
      </c>
      <c r="F12" s="20">
        <v>8558000</v>
      </c>
      <c r="G12" s="4">
        <v>44963</v>
      </c>
      <c r="H12" s="4" t="s">
        <v>33</v>
      </c>
    </row>
    <row r="13" spans="2:8" x14ac:dyDescent="0.3">
      <c r="B13" s="5" t="s">
        <v>11</v>
      </c>
      <c r="C13" s="2" t="s">
        <v>20</v>
      </c>
      <c r="D13" s="2" t="s">
        <v>26</v>
      </c>
      <c r="E13" s="3">
        <v>3</v>
      </c>
      <c r="F13" s="20">
        <v>7870000</v>
      </c>
      <c r="G13" s="4">
        <v>44956</v>
      </c>
      <c r="H13" s="4" t="s">
        <v>34</v>
      </c>
    </row>
    <row r="14" spans="2:8" ht="14.25" thickBot="1" x14ac:dyDescent="0.35">
      <c r="B14" s="23" t="s">
        <v>14</v>
      </c>
      <c r="C14" s="24" t="s">
        <v>23</v>
      </c>
      <c r="D14" s="24" t="s">
        <v>30</v>
      </c>
      <c r="E14" s="17">
        <v>6</v>
      </c>
      <c r="F14" s="21">
        <v>9560000</v>
      </c>
      <c r="G14" s="18">
        <v>44970</v>
      </c>
      <c r="H14" s="18" t="s">
        <v>36</v>
      </c>
    </row>
    <row r="15" spans="2:8" x14ac:dyDescent="0.3">
      <c r="B15" s="35"/>
      <c r="C15" s="35"/>
      <c r="D15" s="39" t="s">
        <v>51</v>
      </c>
      <c r="E15" s="36"/>
      <c r="F15" s="37">
        <f>SUBTOTAL(1,F12:F14)</f>
        <v>8662666.666666666</v>
      </c>
      <c r="G15" s="38"/>
      <c r="H15" s="38"/>
    </row>
    <row r="16" spans="2:8" x14ac:dyDescent="0.3">
      <c r="B16" s="35"/>
      <c r="C16" s="35">
        <f>SUBTOTAL(3,C12:C14)</f>
        <v>3</v>
      </c>
      <c r="D16" s="39" t="s">
        <v>48</v>
      </c>
      <c r="E16" s="36"/>
      <c r="F16" s="37"/>
      <c r="G16" s="38"/>
      <c r="H16" s="38"/>
    </row>
    <row r="17" spans="2:8" x14ac:dyDescent="0.3">
      <c r="B17" s="35"/>
      <c r="C17" s="35"/>
      <c r="D17" s="39" t="s">
        <v>45</v>
      </c>
      <c r="E17" s="36"/>
      <c r="F17" s="37">
        <f>SUBTOTAL(1,F3:F14)</f>
        <v>13725500</v>
      </c>
      <c r="G17" s="38"/>
      <c r="H17" s="38"/>
    </row>
    <row r="18" spans="2:8" x14ac:dyDescent="0.3">
      <c r="B18" s="35"/>
      <c r="C18" s="35">
        <f>SUBTOTAL(3,C3:C14)</f>
        <v>8</v>
      </c>
      <c r="D18" s="39" t="s">
        <v>44</v>
      </c>
      <c r="E18" s="36"/>
      <c r="F18" s="37"/>
      <c r="G18" s="38"/>
      <c r="H18" s="38"/>
    </row>
  </sheetData>
  <sortState ref="B3:H10">
    <sortCondition descending="1" ref="D3:D10"/>
  </sortState>
  <phoneticPr fontId="2" type="noConversion"/>
  <conditionalFormatting sqref="B3:H18">
    <cfRule type="expression" dxfId="0" priority="1">
      <formula>$F3&lt;=8000000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제1작업</vt:lpstr>
      <vt:lpstr>제2작업</vt:lpstr>
      <vt:lpstr>제3작업</vt:lpstr>
      <vt:lpstr>제4작업</vt:lpstr>
      <vt:lpstr>공사기간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2023-05-17T04:58:12Z</dcterms:created>
  <dcterms:modified xsi:type="dcterms:W3CDTF">2023-05-31T06:39:55Z</dcterms:modified>
</cp:coreProperties>
</file>