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F451A62F-823B-437D-A95A-6EE0A685F378}" xr6:coauthVersionLast="46" xr6:coauthVersionMax="46" xr10:uidLastSave="{00000000-0000-0000-0000-000000000000}"/>
  <bookViews>
    <workbookView xWindow="56535" yWindow="1440" windowWidth="28800" windowHeight="15465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K18" i="2"/>
  <c r="K19" i="2"/>
  <c r="K20" i="2"/>
  <c r="K16" i="2"/>
  <c r="J20" i="2"/>
  <c r="J19" i="2"/>
  <c r="J18" i="2"/>
  <c r="J17" i="2"/>
  <c r="J16" i="2"/>
  <c r="J2" i="2"/>
  <c r="J3" i="2"/>
  <c r="J4" i="2"/>
  <c r="J5" i="2"/>
  <c r="J6" i="2"/>
  <c r="J7" i="2"/>
  <c r="J8" i="2"/>
  <c r="J9" i="2"/>
  <c r="J10" i="2"/>
  <c r="J11" i="2"/>
  <c r="J12" i="2"/>
  <c r="J13" i="2"/>
  <c r="G9" i="2" l="1"/>
  <c r="K3" i="2"/>
  <c r="K7" i="2"/>
  <c r="N7" i="2" s="1"/>
  <c r="K8" i="2"/>
  <c r="K10" i="2"/>
  <c r="K11" i="2"/>
  <c r="K12" i="2"/>
  <c r="N12" i="2" s="1"/>
  <c r="K13" i="2"/>
  <c r="N13" i="2" s="1"/>
  <c r="L11" i="2"/>
  <c r="L13" i="2"/>
  <c r="G8" i="2"/>
  <c r="H8" i="2" s="1"/>
  <c r="L8" i="2" s="1"/>
  <c r="H9" i="2"/>
  <c r="L9" i="2" s="1"/>
  <c r="H10" i="2"/>
  <c r="H3" i="2"/>
  <c r="L3" i="2" s="1"/>
  <c r="H4" i="2"/>
  <c r="L4" i="2" s="1"/>
  <c r="H7" i="2"/>
  <c r="L7" i="2" s="1"/>
  <c r="M7" i="2" s="1"/>
  <c r="H11" i="2"/>
  <c r="H12" i="2"/>
  <c r="L12" i="2" s="1"/>
  <c r="H13" i="2"/>
  <c r="D3" i="2"/>
  <c r="D4" i="2"/>
  <c r="D5" i="2"/>
  <c r="D6" i="2"/>
  <c r="D7" i="2"/>
  <c r="D8" i="2"/>
  <c r="D9" i="2"/>
  <c r="D10" i="2"/>
  <c r="D11" i="2"/>
  <c r="D12" i="2"/>
  <c r="D13" i="2"/>
  <c r="D2" i="2"/>
  <c r="F5" i="2"/>
  <c r="K5" i="2" s="1"/>
  <c r="F2" i="2"/>
  <c r="F9" i="2"/>
  <c r="K9" i="2" s="1"/>
  <c r="M11" i="2" l="1"/>
  <c r="O11" i="2" s="1"/>
  <c r="N11" i="2" s="1"/>
  <c r="F6" i="2"/>
  <c r="K6" i="2" s="1"/>
  <c r="M8" i="2"/>
  <c r="O8" i="2" s="1"/>
  <c r="N8" i="2" s="1"/>
  <c r="M4" i="2"/>
  <c r="O4" i="2" s="1"/>
  <c r="L10" i="2"/>
  <c r="M10" i="2" s="1"/>
  <c r="O10" i="2" s="1"/>
  <c r="N10" i="2" s="1"/>
  <c r="M12" i="2"/>
  <c r="M13" i="2"/>
  <c r="M9" i="2"/>
  <c r="O9" i="2" s="1"/>
  <c r="N9" i="2" s="1"/>
  <c r="M3" i="2"/>
  <c r="O3" i="2" s="1"/>
  <c r="N3" i="2" s="1"/>
  <c r="G2" i="2"/>
  <c r="H2" i="2" l="1"/>
  <c r="G5" i="2"/>
  <c r="K4" i="2" l="1"/>
  <c r="N4" i="2" s="1"/>
  <c r="K2" i="2"/>
  <c r="L2" i="2"/>
  <c r="M2" i="2" s="1"/>
  <c r="O2" i="2" s="1"/>
  <c r="G6" i="2"/>
  <c r="H6" i="2" s="1"/>
  <c r="H5" i="2"/>
  <c r="N2" i="2" l="1"/>
  <c r="L5" i="2"/>
  <c r="M5" i="2" s="1"/>
  <c r="O5" i="2" s="1"/>
  <c r="N5" i="2" s="1"/>
  <c r="L6" i="2"/>
  <c r="M6" i="2" s="1"/>
  <c r="O6" i="2" s="1"/>
  <c r="N6" i="2" s="1"/>
</calcChain>
</file>

<file path=xl/sharedStrings.xml><?xml version="1.0" encoding="utf-8"?>
<sst xmlns="http://schemas.openxmlformats.org/spreadsheetml/2006/main" count="49" uniqueCount="37">
  <si>
    <t>Table</t>
  </si>
  <si>
    <t>fudge factor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</si>
  <si>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</si>
  <si>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</si>
  <si>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</si>
  <si>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</si>
  <si>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</si>
  <si>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</si>
  <si>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NEXT EXTENT size</t>
  </si>
  <si>
    <t>Tables to place in this tablespace</t>
  </si>
  <si>
    <t>PCTFREE (calculated)</t>
  </si>
  <si>
    <t>PCTFREE (value used)</t>
  </si>
  <si>
    <t>Expansion</t>
  </si>
  <si>
    <t>Growth per year (number of rows)</t>
  </si>
  <si>
    <t>CP_ACCOUNT</t>
  </si>
  <si>
    <t>CP_AGENCY</t>
  </si>
  <si>
    <t>CP_CHURCH</t>
  </si>
  <si>
    <t>CP_CONTRIBUTION</t>
  </si>
  <si>
    <t>CP_CONTRIBUTION_DETAIL</t>
  </si>
  <si>
    <t>CP_COUNTY</t>
  </si>
  <si>
    <t>CP_COUNTY_AGENCY</t>
  </si>
  <si>
    <t>CP_NEED</t>
  </si>
  <si>
    <t>CP_PERSON</t>
  </si>
  <si>
    <t>CP_REQUEST</t>
  </si>
  <si>
    <t>CP_STATE</t>
  </si>
  <si>
    <t>CP_TIER</t>
  </si>
  <si>
    <t>Est. table size 
(KiB)</t>
  </si>
  <si>
    <t>Est. 1/2 year growth
(KiB)</t>
  </si>
  <si>
    <t>INITIAL EXTENT SIZE 
( KiB)</t>
  </si>
  <si>
    <t>NEXT extent size 
(KiB)</t>
  </si>
  <si>
    <t>T_64</t>
  </si>
  <si>
    <t>T_128</t>
  </si>
  <si>
    <t>T_512</t>
  </si>
  <si>
    <t>T_2048</t>
  </si>
  <si>
    <t>T_256</t>
  </si>
  <si>
    <t>Size (KiB)</t>
  </si>
  <si>
    <t>Size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</si>
</sst>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8" formatCode="_-* #,##0.000_-;\-* #,##0.000_-;_-* &quot;-&quot;?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left" indent="3"/>
    </xf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70" zoomScaleNormal="70" workbookViewId="0">
      <selection activeCell="D15" sqref="D15"/>
    </sheetView>
  </sheetViews>
  <sheetFormatPr defaultRowHeight="14.5" x14ac:dyDescent="0.35"/>
  <cols>
    <col min="1" max="1" width="24.6328125" bestFit="1" customWidth="1"/>
    <col min="2" max="2" width="25" customWidth="1"/>
    <col min="3" max="3" width="30.6328125" bestFit="1" customWidth="1"/>
    <col min="4" max="4" width="18.453125" customWidth="1"/>
    <col min="5" max="5" width="20.08984375" bestFit="1" customWidth="1"/>
    <col min="6" max="7" width="20.90625" customWidth="1"/>
    <col min="8" max="8" width="19.453125" style="6" bestFit="1" customWidth="1"/>
    <col min="9" max="9" width="11.6328125" style="6" bestFit="1" customWidth="1"/>
    <col min="10" max="10" width="13.453125" bestFit="1" customWidth="1"/>
    <col min="11" max="11" width="17.1796875" bestFit="1" customWidth="1"/>
    <col min="12" max="12" width="16.90625" customWidth="1"/>
    <col min="13" max="13" width="17" customWidth="1"/>
    <col min="14" max="14" width="18.54296875" bestFit="1" customWidth="1"/>
    <col min="15" max="15" width="15.90625" customWidth="1"/>
    <col min="16" max="16" width="5.54296875" bestFit="1" customWidth="1"/>
    <col min="18" max="18" width="15.08984375" bestFit="1" customWidth="1"/>
    <col min="19" max="19" width="12.54296875" bestFit="1" customWidth="1"/>
    <col min="20" max="20" width="27.90625" customWidth="1"/>
  </cols>
  <sheetData>
    <row r="1" spans="1:15" ht="43.5" x14ac:dyDescent="0.35">
      <c r="A1" s="1" t="s">
        <v>0</v>
      </c>
      <c r="B1" s="9" t="s">
        <v>7</v>
      </c>
      <c r="C1" s="9" t="s">
        <v>12</v>
      </c>
      <c r="D1" s="1" t="s">
        <v>10</v>
      </c>
      <c r="E1" s="1" t="s">
        <v>11</v>
      </c>
      <c r="F1" s="8" t="s">
        <v>4</v>
      </c>
      <c r="G1" s="8" t="s">
        <v>13</v>
      </c>
      <c r="H1" s="7" t="s">
        <v>3</v>
      </c>
      <c r="I1" s="1" t="s">
        <v>1</v>
      </c>
      <c r="J1" s="10" t="s">
        <v>6</v>
      </c>
      <c r="K1" s="9" t="s">
        <v>26</v>
      </c>
      <c r="L1" s="9" t="s">
        <v>5</v>
      </c>
      <c r="M1" s="9" t="s">
        <v>27</v>
      </c>
      <c r="N1" s="9" t="s">
        <v>28</v>
      </c>
      <c r="O1" s="9" t="s">
        <v>29</v>
      </c>
    </row>
    <row r="2" spans="1:15" x14ac:dyDescent="0.35">
      <c r="A2" t="s">
        <v>14</v>
      </c>
      <c r="B2">
        <v>19</v>
      </c>
      <c r="C2">
        <v>5</v>
      </c>
      <c r="D2" t="str">
        <f>_xlfn.CONCAT("≈",_xlfn.CEILING.MATH(C2/(B2+C2)*100, 0.1), "%")</f>
        <v>≈20.9%</v>
      </c>
      <c r="E2">
        <v>25</v>
      </c>
      <c r="F2" s="2">
        <f>F10*0.75</f>
        <v>11250</v>
      </c>
      <c r="G2" s="2">
        <f>G10*0.75</f>
        <v>2250</v>
      </c>
      <c r="H2" s="2">
        <f>G2/2</f>
        <v>1125</v>
      </c>
      <c r="I2" s="2">
        <v>10</v>
      </c>
      <c r="J2">
        <f>B2*F2*(1+E2/100)*(1+I2/100)</f>
        <v>293906.25</v>
      </c>
      <c r="K2" s="11">
        <f>J2/1024</f>
        <v>287.017822265625</v>
      </c>
      <c r="L2" s="4">
        <f>_xlfn.CEILING.MATH(B2*H2*(1+E2/100)*(1+I2/100),1)</f>
        <v>29391</v>
      </c>
      <c r="M2" s="2">
        <f>L2/1024</f>
        <v>28.7021484375</v>
      </c>
      <c r="N2" s="4">
        <f>O2*_xlfn.CEILING.MATH(K2/O2)</f>
        <v>320</v>
      </c>
      <c r="O2" s="5" t="str">
        <f>IF(2^_xlfn.CEILING.MATH(LOG(M2,2),1) &lt; 64, "64", 2^_xlfn.CEILING.MATH(LOG(M2,2),1))</f>
        <v>64</v>
      </c>
    </row>
    <row r="3" spans="1:15" x14ac:dyDescent="0.35">
      <c r="A3" t="s">
        <v>15</v>
      </c>
      <c r="B3">
        <v>189</v>
      </c>
      <c r="C3">
        <v>2</v>
      </c>
      <c r="D3" t="str">
        <f t="shared" ref="D3:D13" si="0">_xlfn.CONCAT("≈",_xlfn.CEILING.MATH(C3/(B3+C3)*100, 0.1), "%")</f>
        <v>≈1.1%</v>
      </c>
      <c r="E3">
        <v>5</v>
      </c>
      <c r="F3" s="2">
        <v>200</v>
      </c>
      <c r="G3" s="2">
        <v>10</v>
      </c>
      <c r="H3" s="2">
        <f t="shared" ref="H3:H13" si="1">G3/2</f>
        <v>5</v>
      </c>
      <c r="I3" s="2">
        <v>10</v>
      </c>
      <c r="J3">
        <f t="shared" ref="J3:J13" si="2">B3*F3*(1+E3/100)*(1+I3/100)</f>
        <v>43659</v>
      </c>
      <c r="K3" s="11">
        <f t="shared" ref="K3:K13" si="3">J3/1024</f>
        <v>42.6357421875</v>
      </c>
      <c r="L3" s="4">
        <f t="shared" ref="L3:L13" si="4">_xlfn.CEILING.MATH(B3*H3*(1+E3/100)*(1+I3/100),1)</f>
        <v>1092</v>
      </c>
      <c r="M3" s="2">
        <f t="shared" ref="M3:M13" si="5">L3/1024</f>
        <v>1.06640625</v>
      </c>
      <c r="N3" s="4">
        <f t="shared" ref="N3:N5" si="6">O3*_xlfn.CEILING.MATH(K3/O3)</f>
        <v>64</v>
      </c>
      <c r="O3" s="5" t="str">
        <f t="shared" ref="O3:O11" si="7">IF(2^_xlfn.CEILING.MATH(LOG(M3,2),1) &lt; 64, "64", 2^_xlfn.CEILING.MATH(LOG(M3,2),1))</f>
        <v>64</v>
      </c>
    </row>
    <row r="4" spans="1:15" x14ac:dyDescent="0.35">
      <c r="A4" t="s">
        <v>16</v>
      </c>
      <c r="B4">
        <v>146</v>
      </c>
      <c r="C4">
        <v>10</v>
      </c>
      <c r="D4" t="str">
        <f t="shared" si="0"/>
        <v>≈6.5%</v>
      </c>
      <c r="E4">
        <v>10</v>
      </c>
      <c r="F4" s="2">
        <v>2632</v>
      </c>
      <c r="G4" s="2">
        <v>300</v>
      </c>
      <c r="H4" s="2">
        <f t="shared" si="1"/>
        <v>150</v>
      </c>
      <c r="I4" s="2">
        <v>10</v>
      </c>
      <c r="J4">
        <f t="shared" si="2"/>
        <v>464969.12000000005</v>
      </c>
      <c r="K4" s="11">
        <f t="shared" si="3"/>
        <v>454.07140625000005</v>
      </c>
      <c r="L4" s="4">
        <f t="shared" si="4"/>
        <v>26499</v>
      </c>
      <c r="M4" s="2">
        <f t="shared" si="5"/>
        <v>25.8779296875</v>
      </c>
      <c r="N4" s="4">
        <f t="shared" si="6"/>
        <v>512</v>
      </c>
      <c r="O4" s="5" t="str">
        <f t="shared" si="7"/>
        <v>64</v>
      </c>
    </row>
    <row r="5" spans="1:15" x14ac:dyDescent="0.35">
      <c r="A5" t="s">
        <v>17</v>
      </c>
      <c r="B5">
        <v>19</v>
      </c>
      <c r="C5">
        <v>0</v>
      </c>
      <c r="D5" t="str">
        <f t="shared" si="0"/>
        <v>≈0%</v>
      </c>
      <c r="E5">
        <v>0</v>
      </c>
      <c r="F5" s="2">
        <f>F2*2.5</f>
        <v>28125</v>
      </c>
      <c r="G5" s="2">
        <f>G2*2.5</f>
        <v>5625</v>
      </c>
      <c r="H5" s="2">
        <f t="shared" si="1"/>
        <v>2812.5</v>
      </c>
      <c r="I5" s="2">
        <v>10</v>
      </c>
      <c r="J5">
        <f t="shared" si="2"/>
        <v>587812.5</v>
      </c>
      <c r="K5" s="11">
        <f t="shared" si="3"/>
        <v>574.03564453125</v>
      </c>
      <c r="L5" s="4">
        <f>_xlfn.CEILING.MATH(B5*H5*(1+E5/100)*(1+I5/100),1)</f>
        <v>58782</v>
      </c>
      <c r="M5" s="2">
        <f t="shared" si="5"/>
        <v>57.404296875</v>
      </c>
      <c r="N5" s="4">
        <f t="shared" si="6"/>
        <v>576</v>
      </c>
      <c r="O5" s="5">
        <f t="shared" si="7"/>
        <v>64</v>
      </c>
    </row>
    <row r="6" spans="1:15" x14ac:dyDescent="0.35">
      <c r="A6" t="s">
        <v>18</v>
      </c>
      <c r="B6">
        <v>17</v>
      </c>
      <c r="C6">
        <v>0</v>
      </c>
      <c r="D6" t="str">
        <f t="shared" si="0"/>
        <v>≈0%</v>
      </c>
      <c r="E6">
        <v>10</v>
      </c>
      <c r="F6" s="2">
        <f>F5*3</f>
        <v>84375</v>
      </c>
      <c r="G6" s="2">
        <f>G5*3</f>
        <v>16875</v>
      </c>
      <c r="H6" s="2">
        <f t="shared" si="1"/>
        <v>8437.5</v>
      </c>
      <c r="I6" s="2">
        <v>10</v>
      </c>
      <c r="J6">
        <f t="shared" si="2"/>
        <v>1735593.7500000005</v>
      </c>
      <c r="K6" s="11">
        <f t="shared" si="3"/>
        <v>1694.9157714843755</v>
      </c>
      <c r="L6" s="4">
        <f t="shared" si="4"/>
        <v>173560</v>
      </c>
      <c r="M6" s="2">
        <f t="shared" si="5"/>
        <v>169.4921875</v>
      </c>
      <c r="N6" s="4">
        <f>O6*_xlfn.CEILING.MATH(K6/O6)</f>
        <v>1792</v>
      </c>
      <c r="O6" s="5">
        <f t="shared" si="7"/>
        <v>256</v>
      </c>
    </row>
    <row r="7" spans="1:15" x14ac:dyDescent="0.35">
      <c r="A7" t="s">
        <v>19</v>
      </c>
      <c r="B7">
        <v>18</v>
      </c>
      <c r="C7">
        <v>0</v>
      </c>
      <c r="D7" t="str">
        <f t="shared" si="0"/>
        <v>≈0%</v>
      </c>
      <c r="E7">
        <v>0</v>
      </c>
      <c r="F7" s="2">
        <v>3222</v>
      </c>
      <c r="G7" s="2">
        <v>0</v>
      </c>
      <c r="H7" s="2">
        <f t="shared" si="1"/>
        <v>0</v>
      </c>
      <c r="I7" s="2">
        <v>10</v>
      </c>
      <c r="J7">
        <f t="shared" si="2"/>
        <v>63795.600000000006</v>
      </c>
      <c r="K7" s="11">
        <f t="shared" si="3"/>
        <v>62.300390625000006</v>
      </c>
      <c r="L7" s="4">
        <f t="shared" si="4"/>
        <v>0</v>
      </c>
      <c r="M7" s="2">
        <f>L7/1024</f>
        <v>0</v>
      </c>
      <c r="N7" s="4">
        <f>O7*_xlfn.CEILING.MATH(K7/O7)</f>
        <v>64</v>
      </c>
      <c r="O7" s="5">
        <v>64</v>
      </c>
    </row>
    <row r="8" spans="1:15" x14ac:dyDescent="0.35">
      <c r="A8" t="s">
        <v>20</v>
      </c>
      <c r="B8">
        <v>22</v>
      </c>
      <c r="C8">
        <v>0</v>
      </c>
      <c r="D8" t="str">
        <f t="shared" si="0"/>
        <v>≈0%</v>
      </c>
      <c r="E8">
        <v>0</v>
      </c>
      <c r="F8" s="2">
        <v>600</v>
      </c>
      <c r="G8" s="2">
        <f>G3*3</f>
        <v>30</v>
      </c>
      <c r="H8" s="2">
        <f t="shared" si="1"/>
        <v>15</v>
      </c>
      <c r="I8" s="2">
        <v>10</v>
      </c>
      <c r="J8">
        <f t="shared" si="2"/>
        <v>14520.000000000002</v>
      </c>
      <c r="K8" s="11">
        <f>J8/1024</f>
        <v>14.179687500000002</v>
      </c>
      <c r="L8" s="4">
        <f t="shared" si="4"/>
        <v>363</v>
      </c>
      <c r="M8" s="2">
        <f t="shared" si="5"/>
        <v>0.3544921875</v>
      </c>
      <c r="N8" s="4">
        <f t="shared" ref="N8:N13" si="8">O8*_xlfn.CEILING.MATH(K8/O8)</f>
        <v>64</v>
      </c>
      <c r="O8" s="5" t="str">
        <f t="shared" si="7"/>
        <v>64</v>
      </c>
    </row>
    <row r="9" spans="1:15" x14ac:dyDescent="0.35">
      <c r="A9" t="s">
        <v>21</v>
      </c>
      <c r="B9">
        <v>37</v>
      </c>
      <c r="C9">
        <v>10</v>
      </c>
      <c r="D9" t="str">
        <f t="shared" si="0"/>
        <v>≈21.3%</v>
      </c>
      <c r="E9">
        <v>25</v>
      </c>
      <c r="F9" s="2">
        <f>F11*2.5</f>
        <v>75000</v>
      </c>
      <c r="G9" s="2">
        <f>G11*2.5</f>
        <v>15000</v>
      </c>
      <c r="H9" s="2">
        <f t="shared" si="1"/>
        <v>7500</v>
      </c>
      <c r="I9" s="2">
        <v>10</v>
      </c>
      <c r="J9">
        <f t="shared" si="2"/>
        <v>3815625.0000000005</v>
      </c>
      <c r="K9" s="11">
        <f t="shared" si="3"/>
        <v>3726.1962890625005</v>
      </c>
      <c r="L9" s="4">
        <f t="shared" si="4"/>
        <v>381563</v>
      </c>
      <c r="M9" s="2">
        <f t="shared" si="5"/>
        <v>372.6201171875</v>
      </c>
      <c r="N9" s="4">
        <f t="shared" si="8"/>
        <v>4096</v>
      </c>
      <c r="O9" s="5">
        <f t="shared" si="7"/>
        <v>512</v>
      </c>
    </row>
    <row r="10" spans="1:15" x14ac:dyDescent="0.35">
      <c r="A10" t="s">
        <v>22</v>
      </c>
      <c r="B10">
        <v>48</v>
      </c>
      <c r="C10">
        <v>9</v>
      </c>
      <c r="D10" t="str">
        <f t="shared" si="0"/>
        <v>≈15.8%</v>
      </c>
      <c r="E10">
        <v>20</v>
      </c>
      <c r="F10" s="2">
        <v>15000</v>
      </c>
      <c r="G10" s="2">
        <v>3000</v>
      </c>
      <c r="H10" s="2">
        <f t="shared" si="1"/>
        <v>1500</v>
      </c>
      <c r="I10" s="2">
        <v>10</v>
      </c>
      <c r="J10">
        <f t="shared" si="2"/>
        <v>950400.00000000012</v>
      </c>
      <c r="K10" s="11">
        <f t="shared" si="3"/>
        <v>928.12500000000011</v>
      </c>
      <c r="L10" s="4">
        <f t="shared" si="4"/>
        <v>95040</v>
      </c>
      <c r="M10" s="2">
        <f t="shared" si="5"/>
        <v>92.8125</v>
      </c>
      <c r="N10" s="4">
        <f t="shared" si="8"/>
        <v>1024</v>
      </c>
      <c r="O10" s="5">
        <f t="shared" si="7"/>
        <v>128</v>
      </c>
    </row>
    <row r="11" spans="1:15" x14ac:dyDescent="0.35">
      <c r="A11" t="s">
        <v>23</v>
      </c>
      <c r="B11">
        <v>472</v>
      </c>
      <c r="C11">
        <v>25</v>
      </c>
      <c r="D11" t="str">
        <f t="shared" si="0"/>
        <v>≈5.1%</v>
      </c>
      <c r="E11">
        <v>10</v>
      </c>
      <c r="F11" s="2">
        <v>30000</v>
      </c>
      <c r="G11" s="2">
        <v>6000</v>
      </c>
      <c r="H11" s="2">
        <f t="shared" si="1"/>
        <v>3000</v>
      </c>
      <c r="I11" s="2">
        <v>10</v>
      </c>
      <c r="J11">
        <f t="shared" si="2"/>
        <v>17133600.000000004</v>
      </c>
      <c r="K11" s="11">
        <f t="shared" si="3"/>
        <v>16732.031250000004</v>
      </c>
      <c r="L11" s="4">
        <f t="shared" si="4"/>
        <v>1713360</v>
      </c>
      <c r="M11" s="2">
        <f t="shared" si="5"/>
        <v>1673.203125</v>
      </c>
      <c r="N11" s="4">
        <f t="shared" si="8"/>
        <v>18432</v>
      </c>
      <c r="O11" s="5">
        <f t="shared" si="7"/>
        <v>2048</v>
      </c>
    </row>
    <row r="12" spans="1:15" x14ac:dyDescent="0.35">
      <c r="A12" t="s">
        <v>24</v>
      </c>
      <c r="B12">
        <v>13</v>
      </c>
      <c r="C12">
        <v>0</v>
      </c>
      <c r="D12" t="str">
        <f t="shared" si="0"/>
        <v>≈0%</v>
      </c>
      <c r="E12">
        <v>0</v>
      </c>
      <c r="F12" s="2">
        <v>53</v>
      </c>
      <c r="G12" s="2">
        <v>0</v>
      </c>
      <c r="H12" s="2">
        <f t="shared" si="1"/>
        <v>0</v>
      </c>
      <c r="I12" s="2">
        <v>10</v>
      </c>
      <c r="J12">
        <f t="shared" si="2"/>
        <v>757.90000000000009</v>
      </c>
      <c r="K12" s="11">
        <f t="shared" si="3"/>
        <v>0.74013671875000009</v>
      </c>
      <c r="L12" s="4">
        <f>_xlfn.CEILING.MATH(B12*H12*(1+E12/100)*(1+I12/100),1)</f>
        <v>0</v>
      </c>
      <c r="M12" s="2">
        <f t="shared" si="5"/>
        <v>0</v>
      </c>
      <c r="N12" s="4">
        <f t="shared" si="8"/>
        <v>64</v>
      </c>
      <c r="O12" s="5">
        <v>64</v>
      </c>
    </row>
    <row r="13" spans="1:15" x14ac:dyDescent="0.35">
      <c r="A13" t="s">
        <v>25</v>
      </c>
      <c r="B13">
        <v>133</v>
      </c>
      <c r="C13">
        <v>0</v>
      </c>
      <c r="D13" t="str">
        <f t="shared" si="0"/>
        <v>≈0%</v>
      </c>
      <c r="E13">
        <v>0</v>
      </c>
      <c r="F13" s="5">
        <v>3</v>
      </c>
      <c r="G13" s="5">
        <v>0</v>
      </c>
      <c r="H13" s="2">
        <f t="shared" si="1"/>
        <v>0</v>
      </c>
      <c r="I13" s="2">
        <v>10</v>
      </c>
      <c r="J13">
        <f t="shared" si="2"/>
        <v>438.90000000000003</v>
      </c>
      <c r="K13" s="11">
        <f t="shared" si="3"/>
        <v>0.42861328125000003</v>
      </c>
      <c r="L13" s="4">
        <f t="shared" si="4"/>
        <v>0</v>
      </c>
      <c r="M13" s="2">
        <f t="shared" si="5"/>
        <v>0</v>
      </c>
      <c r="N13" s="4">
        <f t="shared" si="8"/>
        <v>64</v>
      </c>
      <c r="O13" s="5">
        <v>64</v>
      </c>
    </row>
    <row r="14" spans="1:15" x14ac:dyDescent="0.35">
      <c r="K14" s="3"/>
      <c r="L14" s="4"/>
      <c r="M14" s="4"/>
      <c r="N14" s="4"/>
    </row>
    <row r="15" spans="1:15" x14ac:dyDescent="0.35">
      <c r="A15" t="s">
        <v>2</v>
      </c>
      <c r="B15" t="s">
        <v>8</v>
      </c>
      <c r="C15" t="s">
        <v>9</v>
      </c>
      <c r="F15" s="6"/>
      <c r="G15" s="6"/>
      <c r="J15" t="s">
        <v>35</v>
      </c>
      <c r="K15" s="3" t="s">
        <v>36</v>
      </c>
      <c r="L15" s="4"/>
      <c r="M15" s="4"/>
      <c r="N15" s="4"/>
    </row>
    <row r="16" spans="1:15" x14ac:dyDescent="0.35">
      <c r="A16" t="s">
        <v>30</v>
      </c>
      <c r="B16">
        <v>64</v>
      </c>
      <c r="C16" t="s">
        <v>14</v>
      </c>
      <c r="D16" s="4"/>
      <c r="E16" s="4"/>
      <c r="G16" s="5"/>
      <c r="J16" s="12">
        <f>(N2+2*O2) + (N3+2*O3) +(N4+2*O4) +(N5+2*O5) + (N7+2*O7) +(N8+2*O8) +(N12+2*O12) +(N13+2*O13)</f>
        <v>2752</v>
      </c>
      <c r="K16" s="4">
        <f>J16/1024</f>
        <v>2.6875</v>
      </c>
      <c r="L16" s="4"/>
      <c r="M16" s="4"/>
      <c r="N16" s="4"/>
    </row>
    <row r="17" spans="1:14" x14ac:dyDescent="0.35">
      <c r="C17" t="s">
        <v>15</v>
      </c>
      <c r="D17" s="4"/>
      <c r="E17" s="4"/>
      <c r="G17" s="5"/>
      <c r="J17" s="12">
        <f>(N10+2*O10)</f>
        <v>1280</v>
      </c>
      <c r="K17" s="4">
        <f t="shared" ref="K17:K20" si="9">J17/1024</f>
        <v>1.25</v>
      </c>
      <c r="L17" s="4"/>
      <c r="M17" s="4"/>
      <c r="N17" s="4"/>
    </row>
    <row r="18" spans="1:14" x14ac:dyDescent="0.35">
      <c r="C18" t="s">
        <v>16</v>
      </c>
      <c r="D18" s="4"/>
      <c r="E18" s="4"/>
      <c r="J18" s="12">
        <f>(N6+2*O6)</f>
        <v>2304</v>
      </c>
      <c r="K18" s="4">
        <f t="shared" si="9"/>
        <v>2.25</v>
      </c>
      <c r="L18" s="4"/>
      <c r="M18" s="4"/>
      <c r="N18" s="4"/>
    </row>
    <row r="19" spans="1:14" x14ac:dyDescent="0.35">
      <c r="C19" t="s">
        <v>17</v>
      </c>
      <c r="D19" s="4"/>
      <c r="E19" s="4"/>
      <c r="J19">
        <f>(N9+2*O9)</f>
        <v>5120</v>
      </c>
      <c r="K19" s="4">
        <f t="shared" si="9"/>
        <v>5</v>
      </c>
    </row>
    <row r="20" spans="1:14" x14ac:dyDescent="0.35">
      <c r="C20" t="s">
        <v>19</v>
      </c>
      <c r="D20" s="4"/>
      <c r="E20" s="4"/>
      <c r="J20" s="3">
        <f>(N11+2*O11)</f>
        <v>22528</v>
      </c>
      <c r="K20" s="4">
        <f t="shared" si="9"/>
        <v>22</v>
      </c>
    </row>
    <row r="21" spans="1:14" x14ac:dyDescent="0.35">
      <c r="C21" t="s">
        <v>20</v>
      </c>
      <c r="D21" s="4"/>
      <c r="E21" s="4"/>
    </row>
    <row r="22" spans="1:14" x14ac:dyDescent="0.35">
      <c r="C22" t="s">
        <v>24</v>
      </c>
      <c r="D22" s="4"/>
      <c r="E22" s="4"/>
    </row>
    <row r="23" spans="1:14" x14ac:dyDescent="0.35">
      <c r="C23" t="s">
        <v>25</v>
      </c>
      <c r="D23" s="4"/>
      <c r="E23" s="4"/>
    </row>
    <row r="24" spans="1:14" x14ac:dyDescent="0.35">
      <c r="E24" s="4"/>
    </row>
    <row r="25" spans="1:14" x14ac:dyDescent="0.35">
      <c r="A25" t="s">
        <v>31</v>
      </c>
      <c r="B25">
        <v>128</v>
      </c>
      <c r="C25" t="s">
        <v>22</v>
      </c>
      <c r="E25" s="4"/>
    </row>
    <row r="26" spans="1:14" x14ac:dyDescent="0.35">
      <c r="E26" s="4"/>
      <c r="H26" s="4"/>
      <c r="I26" s="4"/>
    </row>
    <row r="27" spans="1:14" x14ac:dyDescent="0.35">
      <c r="A27" t="s">
        <v>34</v>
      </c>
      <c r="B27">
        <v>256</v>
      </c>
      <c r="C27" t="s">
        <v>18</v>
      </c>
      <c r="E27" s="4"/>
      <c r="H27" s="4"/>
      <c r="I27" s="4"/>
    </row>
    <row r="28" spans="1:14" x14ac:dyDescent="0.35">
      <c r="E28" s="4"/>
      <c r="H28" s="4"/>
      <c r="I28" s="4"/>
    </row>
    <row r="29" spans="1:14" x14ac:dyDescent="0.35">
      <c r="A29" t="s">
        <v>32</v>
      </c>
      <c r="B29">
        <v>512</v>
      </c>
      <c r="C29" t="s">
        <v>21</v>
      </c>
      <c r="E29" s="4"/>
      <c r="H29" s="4"/>
      <c r="I29" s="4"/>
    </row>
    <row r="30" spans="1:14" x14ac:dyDescent="0.35">
      <c r="E30" s="4"/>
      <c r="H30" s="4"/>
      <c r="I30" s="4"/>
    </row>
    <row r="31" spans="1:14" x14ac:dyDescent="0.35">
      <c r="A31" t="s">
        <v>33</v>
      </c>
      <c r="B31">
        <v>2048</v>
      </c>
      <c r="C31" t="s">
        <v>23</v>
      </c>
      <c r="E31" s="4"/>
      <c r="H31" s="4"/>
      <c r="I31" s="4"/>
    </row>
    <row r="32" spans="1:14" x14ac:dyDescent="0.35">
      <c r="E32" s="4"/>
      <c r="H32" s="4"/>
      <c r="I32" s="4"/>
    </row>
    <row r="33" spans="5:9" x14ac:dyDescent="0.35">
      <c r="E33" s="4"/>
      <c r="H33" s="4"/>
      <c r="I33" s="4"/>
    </row>
    <row r="34" spans="5:9" x14ac:dyDescent="0.35">
      <c r="E34" s="4"/>
      <c r="H34" s="4"/>
      <c r="I34" s="4"/>
    </row>
    <row r="35" spans="5:9" x14ac:dyDescent="0.35">
      <c r="E35" s="4"/>
      <c r="H35" s="4"/>
      <c r="I35" s="4"/>
    </row>
    <row r="36" spans="5:9" x14ac:dyDescent="0.35">
      <c r="H36" s="4"/>
      <c r="I36" s="4"/>
    </row>
    <row r="37" spans="5:9" x14ac:dyDescent="0.35">
      <c r="H37" s="4"/>
      <c r="I37" s="4"/>
    </row>
    <row r="38" spans="5:9" x14ac:dyDescent="0.35">
      <c r="H38" s="4"/>
      <c r="I38" s="4"/>
    </row>
    <row r="39" spans="5:9" x14ac:dyDescent="0.35">
      <c r="H39" s="4"/>
      <c r="I3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2021-04-27T12:27:58Z</dcterms:modified>
</cp:coreProperties>
</file>