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E203DBB0-2B14-4C79-876A-1CBFB1481874}" xr6:coauthVersionLast="47" xr6:coauthVersionMax="47" xr10:uidLastSave="{00000000-0000-0000-0000-000000000000}"/>
  <bookViews>
    <workbookView xWindow="810" yWindow="-120" windowWidth="28110" windowHeight="16440" tabRatio="726" firstSheet="4" activeTab="11"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Crop!$K$14</definedName>
    <definedName name="a_c2_c0" localSheetId="11">Sheep!$K$245:$M$245</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Crop!$T$161:$T$239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0" i="28" l="1"/>
  <c r="I70" i="28" s="1"/>
  <c r="G43" i="6" l="1"/>
  <c r="E140" i="10"/>
  <c r="G108" i="10"/>
  <c r="G28" i="23"/>
  <c r="G78" i="23" s="1"/>
  <c r="I98" i="23" s="1"/>
  <c r="G883" i="1"/>
  <c r="I837" i="1"/>
  <c r="I696" i="1"/>
  <c r="H105" i="1"/>
  <c r="T105" i="1" s="1"/>
  <c r="U105" i="1"/>
  <c r="V105" i="1"/>
  <c r="W105" i="1"/>
  <c r="X105" i="1"/>
  <c r="Y105" i="1"/>
  <c r="Z105" i="1"/>
  <c r="AA105" i="1"/>
  <c r="AB105" i="1"/>
  <c r="AC105" i="1"/>
  <c r="AD105" i="1"/>
  <c r="H52" i="1"/>
  <c r="H83" i="1" s="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53" i="1"/>
  <c r="H84" i="1" s="1"/>
  <c r="H54" i="1"/>
  <c r="H85" i="1" s="1"/>
  <c r="H55" i="1"/>
  <c r="H86" i="1" s="1"/>
  <c r="H56" i="1"/>
  <c r="H87" i="1" s="1"/>
  <c r="H57" i="1"/>
  <c r="H88" i="1" s="1"/>
  <c r="H58" i="1"/>
  <c r="H89" i="1" s="1"/>
  <c r="H59" i="1"/>
  <c r="H90" i="1" s="1"/>
  <c r="H60" i="1"/>
  <c r="H91" i="1" s="1"/>
  <c r="H61" i="1"/>
  <c r="H92" i="1" s="1"/>
  <c r="H62" i="1"/>
  <c r="H93" i="1" s="1"/>
  <c r="H45" i="1"/>
  <c r="H76" i="1" s="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7" i="18"/>
  <c r="C406" i="18"/>
  <c r="C405" i="18"/>
  <c r="C404" i="18"/>
  <c r="C403" i="18"/>
  <c r="C402" i="18"/>
  <c r="C401" i="18"/>
  <c r="C400" i="18"/>
  <c r="I91" i="23" l="1"/>
  <c r="D67" i="23"/>
  <c r="D169" i="23"/>
  <c r="D172" i="23" s="1"/>
  <c r="G84" i="22"/>
  <c r="M119" i="22"/>
  <c r="G121" i="22"/>
  <c r="J144" i="22"/>
  <c r="M144" i="22"/>
  <c r="G146" i="22"/>
  <c r="D46" i="23" l="1"/>
  <c r="D49" i="23" s="1"/>
  <c r="D113" i="23"/>
  <c r="D116"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78" i="18" l="1"/>
  <c r="AH78" i="18" s="1"/>
  <c r="AI107" i="18"/>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86" i="18" l="1" a="1"/>
  <c r="V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42"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BG36" i="19" s="1"/>
  <c r="IA40" i="19"/>
  <c r="IA41" i="19" s="1"/>
  <c r="IA42"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BD39"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42"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9" i="1"/>
  <c r="I808" i="1"/>
  <c r="I80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<sst xmlns="http://schemas.openxmlformats.org/spreadsheetml/2006/main" count="7502" uniqueCount="1240">
  <si>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</si>
  <si>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</si>
  <si>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</si>
  <si>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</si>
  <si>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</si>
  <si>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</si>
  <si>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</si>
  <si>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</si>
  <si>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</si>
  <si>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</si>
  <si>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</si>
  <si>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</si>
  <si>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</si>
  <si>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</si>
  <si>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</si>
  <si>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</si>
  <si>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</si>
  <si>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</si>
  <si>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</si>
  <si>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</si>
  <si>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</si>
  <si>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</si>
  <si>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</si>
  <si>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</si>
  <si>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</si>
  <si>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</si>
  <si>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</si>
  <si>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</si>
  <si>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</si>
  <si>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</si>
  <si>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</si>
  <si>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</si>
  <si>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</si>
  <si>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</si>
  <si>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</si>
  <si>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</si>
  <si>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</si>
  <si>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</si>
  <si>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</si>
  <si>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</si>
  <si>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</si>
  <si>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</si>
  <si>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</si>
  <si>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</si>
  <si>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</si>
  <si>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</si>
  <si>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</si>
  <si>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</si>
  <si>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</si>
  <si>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</si>
  <si>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</si>
  <si>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</si>
  <si>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</si>
  <si>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</si>
  <si>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</si>
  <si>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</si>
  <si>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</si>
  <si>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</si>
  <si>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</si>
  <si>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</si>
  <si>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</si>
  <si>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</si>
  <si>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</si>
  <si>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</si>
  <si>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</si>
  <si>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</si>
  <si>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</si>
  <si>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</si>
  <si>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</si>
  <si>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</si>
  <si>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</si>
  <si>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</si>
  <si>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</si>
  <si>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</si>
  <si>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</si>
  <si>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</si>
  <si>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</si>
  <si>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</si>
  <si>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</si>
  <si>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</si>
  <si>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</si>
  <si>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</si>
  <si>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</si>
  <si>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</si>
  <si>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</si>
  <si>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</si>
  <si>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</si>
  <si>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</si>
  <si>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</si>
  <si>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</si>
  <si>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</si>
  <si>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</si>
  <si>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</si>
  <si>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</si>
  <si>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</si>
  <si>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</si>
  <si>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</si>
  <si>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</si>
  <si>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</si>
  <si>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</si>
  <si>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</si>
  <si>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</si>
  <si>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</si>
  <si>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</si>
  <si>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</si>
  <si>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</si>
  <si>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</si>
  <si>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</si>
  <si>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</si>
  <si>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</si>
  <si>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</si>
  <si>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</si>
  <si>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</si>
  <si>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</si>
  <si>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</si>
  <si>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</si>
  <si>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</si>
  <si>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</si>
  <si>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</si>
  <si>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</si>
  <si>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</si>
  <si>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</si>
  <si>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</si>
  <si>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</si>
  <si>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</si>
  <si>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</si>
  <si>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</si>
  <si>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</si>
  <si>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</si>
  <si>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</si>
  <si>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</si>
  <si>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</si>
  <si>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</si>
  <si>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</si>
  <si>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</si>
  <si>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</si>
  <si>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</si>
  <si>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</si>
  <si>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</si>
  <si>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</si>
  <si>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</si>
  <si>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</si>
  <si>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</si>
  <si>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</si>
  <si>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</si>
  <si>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</si>
  <si>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</si>
  <si>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</si>
  <si>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</si>
  <si>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</si>
  <si>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</si>
  <si>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</si>
  <si>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</si>
  <si>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</si>
  <si>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</si>
  <si>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</si>
  <si>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</si>
  <si>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</si>
  <si>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</si>
  <si>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</si>
  <si>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</si>
  <si>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</si>
  <si>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</si>
  <si>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</si>
  <si>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</si>
  <si>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</si>
  <si>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</si>
  <si>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</si>
  <si>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</si>
  <si>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</si>
  <si>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</si>
  <si>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</si>
  <si>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</si>
  <si>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</si>
  <si>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</si>
  <si>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</si>
  <si>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</si>
  <si>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</si>
  <si>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</si>
  <si>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</si>
  <si>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</si>
  <si>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</si>
  <si>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</si>
  <si>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</si>
  <si>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</si>
  <si>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</si>
  <si>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</si>
  <si>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</si>
  <si>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</si>
  <si>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</si>
  <si>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</si>
  <si>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</si>
  <si>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</si>
  <si>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</si>
  <si>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</si>
  <si>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</si>
  <si>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</si>
  <si>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</si>
  <si>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</si>
  <si>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</si>
  <si>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</si>
  <si>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</si>
  <si>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</si>
  <si>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</si>
  <si>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</si>
  <si>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</si>
  <si>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</si>
  <si>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</si>
  <si>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</si>
  <si>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</si>
  <si>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</si>
  <si>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</si>
  <si>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</si>
  <si>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</si>
  <si>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</si>
  <si>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</si>
  <si>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</si>
  <si>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</si>
  <si>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</si>
  <si>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</si>
  <si>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</si>
  <si>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</si>
  <si>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</si>
  <si>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</si>
  <si>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</si>
  <si>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</si>
  <si>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</si>
  <si>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</si>
  <si>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</si>
  <si>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</si>
  <si>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</si>
  <si>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</si>
  <si>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</si>
  <si>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</si>
  <si>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</si>
  <si>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</si>
  <si>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</si>
  <si>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</si>
  <si>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</si>
  <si>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</si>
  <si>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</si>
  <si>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</si>
  <si>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</si>
  <si>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</si>
  <si>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</si>
  <si>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</si>
  <si>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</si>
  <si>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</si>
  <si>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</si>
  <si>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</si>
  <si>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</si>
  <si>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</si>
  <si>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</si>
  <si>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</si>
  <si>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</si>
  <si>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</si>
  <si>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</si>
  <si>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</si>
  <si>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</si>
  <si>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</si>
  <si>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</si>
  <si>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</si>
  <si>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</si>
  <si>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</si>
  <si>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</si>
  <si>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</si>
  <si>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</si>
  <si>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</si>
  <si>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</si>
  <si>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</si>
  <si>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</si>
  <si>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</si>
  <si>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</si>
  <si>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</si>
  <si>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</si>
  <si>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</si>
  <si>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</si>
  <si>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</si>
  <si>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</si>
  <si>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</si>
  <si>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</si>
  <si>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</si>
  <si>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</si>
  <si>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</si>
  <si>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</si>
  <si>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</si>
  <si>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</si>
  <si>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</si>
  <si>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</si>
  <si>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</si>
  <si>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</si>
  <si>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</si>
  <si>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</si>
  <si>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</si>
  <si>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</si>
  <si>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</si>
  <si>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</si>
  <si>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</si>
  <si>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</si>
  <si>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</si>
  <si>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</si>
  <si>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</si>
  <si>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</si>
  <si>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</si>
  <si>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</si>
  <si>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</si>
  <si>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</si>
  <si>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</si>
  <si>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</si>
  <si>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</si>
  <si>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</si>
  <si>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</si>
  <si>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</si>
  <si>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</si>
  <si>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</si>
  <si>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</si>
  <si>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</si>
  <si>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</si>
  <si>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</si>
  <si>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</si>
  <si>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</si>
  <si>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</si>
  <si>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</si>
  <si>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</si>
  <si>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</si>
  <si>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</si>
  <si>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</si>
  <si>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</si>
  <si>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</si>
  <si>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</si>
  <si>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</si>
  <si>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</si>
  <si>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</si>
  <si>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</si>
  <si>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</si>
  <si>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</si>
  <si>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</si>
  <si>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</si>
  <si>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</si>
  <si>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</si>
  <si>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</si>
  <si>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</si>
  <si>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</si>
  <si>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</si>
  <si>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</si>
  <si>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</si>
  <si>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</si>
  <si>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</si>
  <si>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</si>
  <si>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</si>
  <si>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</si>
  <si>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</si>
  <si>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</si>
  <si>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</si>
  <si>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</si>
  <si>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</si>
  <si>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</si>
  <si>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</si>
  <si>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</si>
  <si>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</si>
  <si>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</si>
  <si>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</si>
  <si>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</si>
  <si>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</si>
  <si>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</si>
  <si>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</si>
  <si>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</si>
  <si>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</si>
  <si>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</si>
  <si>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</si>
  <si>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</si>
  <si>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</si>
  <si>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</si>
  <si>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</si>
  <si>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</si>
  <si>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</si>
  <si>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</si>
  <si>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</si>
  <si>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</si>
  <si>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</si>
  <si>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</si>
  <si>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</si>
  <si>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</si>
  <si>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</si>
  <si>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</si>
  <si>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</si>
  <si>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</si>
  <si>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</si>
  <si>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</si>
  <si>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</si>
  <si>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</si>
  <si>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</si>
  <si>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</si>
  <si>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</si>
  <si>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</si>
  <si>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</si>
  <si>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</si>
  <si>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</si>
  <si>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</si>
  <si>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</si>
  <si>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</si>
  <si>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</si>
  <si>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</si>
  <si>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</si>
  <si>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</si>
  <si>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</si>
  <si>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</si>
  <si>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</si>
  <si>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</si>
  <si>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</si>
  <si>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</si>
  <si>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</si>
  <si>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</si>
  <si>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</si>
  <si>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</si>
  <si>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</si>
  <si>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</si>
  <si>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</si>
  <si>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</si>
  <si>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</si>
  <si>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</si>
  <si>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</si>
  <si>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</si>
  <si>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</si>
  <si>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</si>
  <si>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</si>
  <si>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</si>
  <si>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</si>
  <si>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</si>
  <si>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</si>
  <si>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</si>
  <si>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</si>
  <si>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</si>
  <si>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</si>
  <si>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</si>
  <si>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</si>
  <si>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</si>
  <si>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</si>
  <si>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</si>
  <si>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</si>
  <si>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</si>
  <si>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</si>
  <si>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</si>
  <si>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</si>
  <si>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</si>
  <si>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</si>
  <si>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</si>
  <si>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</si>
  <si>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</si>
  <si>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</si>
  <si>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</si>
  <si>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</si>
  <si>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</si>
  <si>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</si>
  <si>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</si>
  <si>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</si>
  <si>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</si>
  <si>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</si>
  <si>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</si>
  <si>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</si>
  <si>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</si>
  <si>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</si>
  <si>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</si>
  <si>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</si>
  <si>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</si>
  <si>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</si>
  <si>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</si>
  <si>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</si>
  <si>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</si>
  <si>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</si>
  <si>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</si>
  <si>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</si>
  <si>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</si>
  <si>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</si>
  <si>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</si>
  <si>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</si>
  <si>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</si>
  <si>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</si>
  <si>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</si>
  <si>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</si>
  <si>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</si>
  <si>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</si>
  <si>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</si>
  <si>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</si>
  <si>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</si>
  <si>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</si>
  <si>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</si>
  <si>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</si>
  <si>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</si>
  <si>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</si>
  <si>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</si>
  <si>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</si>
  <si>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</si>
  <si>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</si>
  <si>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</si>
  <si>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</si>
  <si>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</si>
  <si>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</si>
  <si>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</si>
  <si>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</si>
  <si>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</si>
  <si>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</si>
  <si>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</si>
  <si>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</si>
  <si>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</si>
  <si>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</si>
  <si>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</si>
  <si>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</si>
  <si>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</si>
  <si>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</si>
  <si>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</si>
  <si>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</si>
  <si>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</si>
  <si>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</si>
  <si>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</si>
  <si>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</si>
  <si>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</si>
  <si>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</si>
  <si>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</si>
  <si>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</si>
  <si>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</si>
  <si>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</si>
  <si>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</si>
  <si>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</si>
  <si>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</si>
  <si>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</si>
  <si>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</si>
  <si>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</si>
  <si>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</si>
  <si>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</si>
  <si>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</si>
  <si>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</si>
  <si>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</si>
  <si>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</si>
  <si>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</si>
  <si>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</si>
  <si>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</si>
  <si>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</si>
  <si>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</si>
  <si>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</si>
  <si>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</si>
  <si>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</si>
  <si>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</si>
  <si>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</si>
  <si>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</si>
  <si>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</si>
  <si>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</si>
  <si>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</si>
  <si>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</si>
  <si>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</si>
  <si>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</si>
  <si>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</si>
  <si>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</si>
  <si>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</si>
  <si>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</si>
  <si>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</si>
  <si>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</si>
  <si>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</si>
  <si>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</si>
  <si>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</si>
  <si>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</si>
  <si>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</si>
  <si>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</si>
  <si>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</si>
  <si>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</si>
  <si>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</si>
  <si>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</si>
  <si>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</si>
  <si>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</si>
  <si>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</si>
  <si>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</si>
  <si>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</si>
  <si>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</si>
  <si>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</si>
  <si>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</si>
  <si>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</si>
  <si>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</si>
  <si>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</si>
  <si>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</si>
  <si>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</si>
  <si>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</si>
  <si>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</si>
  <si>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</si>
  <si>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</si>
  <si>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</si>
  <si>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</si>
  <si>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</si>
  <si>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</si>
  <si>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</si>
  <si>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</si>
  <si>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</si>
  <si>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</si>
  <si>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</si>
  <si>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</si>
  <si>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</si>
  <si>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</si>
  <si>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</si>
  <si>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</si>
  <si>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</si>
  <si>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</si>
  <si>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</si>
  <si>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</si>
  <si>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</si>
  <si>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</si>
  <si>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</si>
  <si>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</si>
  <si>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</si>
  <si>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</si>
  <si>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</si>
  <si>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</si>
  <si>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</si>
  <si>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</si>
  <si>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</si>
  <si>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</si>
  <si>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</si>
  <si>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</si>
  <si>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</si>
  <si>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</si>
  <si>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</si>
  <si>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</si>
  <si>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</si>
  <si>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</si>
  <si>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</si>
  <si>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</si>
  <si>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</si>
  <si>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</si>
  <si>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</si>
  <si>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</si>
  <si>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</si>
  <si>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</si>
  <si>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</si>
  <si>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</si>
  <si>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</si>
  <si>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</si>
  <si>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</si>
  <si>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</si>
  <si>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</si>
  <si>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</si>
  <si>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</si>
  <si>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</si>
  <si>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</si>
  <si>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</si>
  <si>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</si>
  <si>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</si>
  <si>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</si>
  <si>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</si>
  <si>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</si>
  <si>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</si>
  <si>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</si>
  <si>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</si>
  <si>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</si>
  <si>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</si>
  <si>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</si>
  <si>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</si>
  <si>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</si>
  <si>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</si>
  <si>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</si>
  <si>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</si>
  <si>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</si>
  <si>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</si>
  <si>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</si>
  <si>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</si>
  <si>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</si>
  <si>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</si>
  <si>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</si>
  <si>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</si>
  <si>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</si>
  <si>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</si>
  <si>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</si>
  <si>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</si>
  <si>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</si>
  <si>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</si>
  <si>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</si>
  <si>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</si>
  <si>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</si>
  <si>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</si>
  <si>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</si>
  <si>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</si>
  <si>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</si>
  <si>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</si>
  <si>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</si>
  <si>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</si>
  <si>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</si>
  <si>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</si>
  <si>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</si>
  <si>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</si>
  <si>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</si>
  <si>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</si>
  <si>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</si>
  <si>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</si>
  <si>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</si>
  <si>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</si>
  <si>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</si>
  <si>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</si>
  <si>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</si>
  <si>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</si>
  <si>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</si>
  <si>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</si>
  <si>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</si>
  <si>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</si>
  <si>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</si>
  <si>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</si>
  <si>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</si>
  <si>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</si>
  <si>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</si>
  <si>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</si>
  <si>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</si>
  <si>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</si>
  <si>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</si>
  <si>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</si>
  <si>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</si>
  <si>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</si>
  <si>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</si>
  <si>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</si>
  <si>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</si>
  <si>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</si>
  <si>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</si>
  <si>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</si>
  <si>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</si>
  <si>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</si>
  <si>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</si>
  <si>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</si>
  <si>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</si>
  <si>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</si>
  <si>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</si>
  <si>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</si>
  <si>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</si>
  <si>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</si>
  <si>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</si>
  <si>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</si>
  <si>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</si>
  <si>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</si>
  <si>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</si>
  <si>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</si>
  <si>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</si>
  <si>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</si>
  <si>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</si>
  <si>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</si>
  <si>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</si>
  <si>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</si>
  <si>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</si>
  <si>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</si>
  <si>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</si>
  <si>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</si>
  <si>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</si>
  <si>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</si>
  <si>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</si>
  <si>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</si>
  <si>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</si>
  <si>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</si>
  <si>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</si>
  <si>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</si>
  <si>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</si>
  <si>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</si>
  <si>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</si>
  <si>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</si>
  <si>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</si>
  <si>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</si>
  <si>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</si>
  <si>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</si>
  <si>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</si>
  <si>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</si>
  <si>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</si>
  <si>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</si>
  <si>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</si>
  <si>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</si>
  <si>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</si>
  <si>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</si>
  <si>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</si>
  <si>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</si>
  <si>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</si>
  <si>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</si>
  <si>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</si>
  <si>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</si>
  <si>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</si>
  <si>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</si>
  <si>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</si>
  <si>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</si>
  <si>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</si>
  <si>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</si>
  <si>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</si>
  <si>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</si>
  <si>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</si>
  <si>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</si>
  <si>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</si>
  <si>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</si>
  <si>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</si>
  <si>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</si>
  <si>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</si>
  <si>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</si>
  <si>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</si>
  <si>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</si>
  <si>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</si>
  <si>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</si>
  <si>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</si>
  <si>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</si>
  <si>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</si>
  <si>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</si>
  <si>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</si>
  <si>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</si>
  <si>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</si>
  <si>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</si>
  <si>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</si>
  <si>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</si>
  <si>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</si>
  <si>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</si>
  <si>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</si>
  <si>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</si>
  <si>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</si>
  <si>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</si>
  <si>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</si>
  <si>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</si>
  <si>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</si>
  <si>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</si>
  <si>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</si>
  <si>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</si>
  <si>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</si>
  <si>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</si>
  <si>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</si>
  <si>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</si>
  <si>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</si>
  <si>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</si>
  <si>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</si>
  <si>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</si>
  <si>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</si>
  <si>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</si>
  <si>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</si>
  <si>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</si>
  <si>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</si>
  <si>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</si>
  <si>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</si>
  <si>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</si>
  <si>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</si>
  <si>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</si>
  <si>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</si>
  <si>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</si>
  <si>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</si>
  <si>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</si>
  <si>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</si>
  <si>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</si>
  <si>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</si>
  <si>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</si>
  <si>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</si>
  <si>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</si>
  <si>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</si>
  <si>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</si>
  <si>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</si>
  <si>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</si>
  <si>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</si>
  <si>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</si>
  <si>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</si>
  <si>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</si>
  <si>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</si>
  <si>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</si>
  <si>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</si>
  <si>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</si>
  <si>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</si>
  <si>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</si>
  <si>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</si>
  <si>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</si>
  <si>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</si>
  <si>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</si>
  <si>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</si>
  <si>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</si>
  <si>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</si>
  <si>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</si>
  <si>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</si>
  <si>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</si>
  <si>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</si>
  <si>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</si>
  <si>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</si>
  <si>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</si>
  <si>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</si>
  <si>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</si>
  <si>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</si>
  <si>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</si>
  <si>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</si>
  <si>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</si>
  <si>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</si>
  <si>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</si>
  <si>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</si>
  <si>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</si>
  <si>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</si>
  <si>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</si>
  <si>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</si>
  <si>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</si>
  <si>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</si>
  <si>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</si>
  <si>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</si>
  <si>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</si>
  <si>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</si>
  <si>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</si>
  <si>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</si>
  <si>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</si>
  <si>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</si>
  <si>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</si>
  <si>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</si>
  <si>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</si>
  <si>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</si>
  <si>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</si>
  <si>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</si>
  <si>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</si>
  <si>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</si>
  <si>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</si>
  <si>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</si>
  <si>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</si>
  <si>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</si>
  <si>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</si>
  <si>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</si>
  <si>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</si>
  <si>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</si>
  <si>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</si>
  <si>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</si>
  <si>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</si>
  <si>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</si>
  <si>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</si>
  <si>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</si>
  <si>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</si>
  <si>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</si>
  <si>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</si>
  <si>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</si>
  <si>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</si>
  <si>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</si>
  <si>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</si>
  <si>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</si>
  <si>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</si>
  <si>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</si>
  <si>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</si>
  <si>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</si>
  <si>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</si>
  <si>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</si>
  <si>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</si>
  <si>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</si>
  <si>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</si>
  <si>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</si>
  <si>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</si>
  <si>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</si>
  <si>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</si>
  <si>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</si>
  <si>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</si>
  <si>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</si>
  <si>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</si>
  <si>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</si>
  <si>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</si>
  <si>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</si>
  <si>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</si>
  <si>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</si>
  <si>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</si>
  <si>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</si>
  <si>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</si>
  <si>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</si>
  <si>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</si>
  <si>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</si>
  <si>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</si>
  <si>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</si>
  <si>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</si>
  <si>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</si>
  <si>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</si>
  <si>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</si>
  <si>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</si>
  <si>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</si>
  <si>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</si>
  <si>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</si>
  <si>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</si>
  <si>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</si>
  <si>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</si>
  <si>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</si>
  <si>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</si>
  <si>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</si>
  <si>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</si>
  <si>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</si>
  <si>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</si>
  <si>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</si>
  <si>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</si>
  <si>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</si>
  <si>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</si>
  <si>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</si>
  <si>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</si>
  <si>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</si>
  <si>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</si>
  <si>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</si>
  <si>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</si>
  <si>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</si>
  <si>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</si>
  <si>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</si>
  <si>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</si>
  <si>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</si>
  <si>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</si>
  <si>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</si>
  <si>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</si>
  <si>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</si>
  <si>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</si>
  <si>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</si>
  <si>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</si>
  <si>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</si>
  <si>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</si>
  <si>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</si>
  <si>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</si>
  <si>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</si>
  <si>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</si>
  <si>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</si>
  <si>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</si>
  <si>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</si>
  <si>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</si>
  <si>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</si>
  <si>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</si>
  <si>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</si>
  <si>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</si>
  <si>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</si>
  <si>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</si>
  <si>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</si>
  <si>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</si>
  <si>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</si>
  <si>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</si>
  <si>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</si>
  <si>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</si>
  <si>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</si>
  <si>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</si>
  <si>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</si>
  <si>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</si>
  <si>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</si>
  <si>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</si>
  <si>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</si>
  <si>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</si>
  <si>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</si>
  <si>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</si>
  <si>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</si>
  <si>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</si>
  <si>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</si>
  <si>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</si>
  <si>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</si>
  <si>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</si>
  <si>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</si>
  <si>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</si>
  <si>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</si>
  <si>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</si>
  <si>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</si>
  <si>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</si>
  <si>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</si>
  <si>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</si>
  <si>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</si>
  <si>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</si>
  <si>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</si>
  <si>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</si>
  <si>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</si>
  <si>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</si>
  <si>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</si>
  <si>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</si>
  <si>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</si>
  <si>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</si>
  <si>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</si>
  <si>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</si>
  <si>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</si>
  <si>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</si>
  <si>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</si>
  <si>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</si>
  <si>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</si>
  <si>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</si>
  <si>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</si>
  <si>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</si>
  <si>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</si>
  <si>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</si>
  <si>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</si>
  <si>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</si>
  <si>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</si>
  <si>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</si>
  <si>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</si>
  <si>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</si>
  <si>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</si>
  <si>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</si>
  <si>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</si>
  <si>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</si>
  <si>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</si>
  <si>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</si>
  <si>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</si>
  <si>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</si>
  <si>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</si>
  <si>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</si>
  <si>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</si>
  <si>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</si>
  <si>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</si>
  <si>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</si>
  <si>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</si>
  <si>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</si>
  <si>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</si>
  <si>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</si>
  <si>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</si>
  <si>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</si>
  <si>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</si>
  <si>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</si>
  <si>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</si>
  <si>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</si>
  <si>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</si>
  <si>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</si>
  <si>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</si>
  <si>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</si>
  <si>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</si>
  <si>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</si>
  <si>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</si>
  <si>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</si>
  <si>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</si>
  <si>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</si>
  <si>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</si>
  <si>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</si>
  <si>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</si>
  <si>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</si>
  <si>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</si>
  <si>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</si>
  <si>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</si>
  <si>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</si>
  <si>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</si>
  <si>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</si>
  <si>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</si>
  <si>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</si>
  <si>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</si>
  <si>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</si>
  <si>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</si>
  <si>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</si>
  <si>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</si>
  <si>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</si>
  <si>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</si>
  <si>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</si>
  <si>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</si>
  <si>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</si>
  <si>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</si>
  <si>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</si>
  <si>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</si>
  <si>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</si>
  <si>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</si>
  <si>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</si>
  <si>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</si>
  <si>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</si>
  <si>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</si>
  <si>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</si>
  <si>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</si>
  <si>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</si>
  <si>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</si>
  <si>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</si>
  <si>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</si>
  <si>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</si>
  <si>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</si>
  <si>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</si>
  <si>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</si>
  <si>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</si>
  <si>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</si>
  <si>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</si>
  <si>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</si>
  <si>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</si>
  <si>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</si>
  <si>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</si>
  <si>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</si>
  <si>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</si>
  <si>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</si>
  <si>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</si>
  <si>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</si>
  <si>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</si>
  <si>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</si>
  <si>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</si>
  <si>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</si>
  <si>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</si>
  <si>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</si>
  <si>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</si>
  <si>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</si>
  <si>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</si>
  <si>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</si>
  <si>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</si>
  <si>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</si>
  <si>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</si>
  <si>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</si>
  <si>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</si>
  <si>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</si>
  <si>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</si>
  <si>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</si>
  <si>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</si>
  <si>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</si>
  <si>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</si>
  <si>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</si>
  <si>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</si>
  <si>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</si>
  <si>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</si>
  <si>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</si>
  <si>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</si>
  <si>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</si>
  <si>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</si>
  <si>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</si>
  <si>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</si>
  <si>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</si>
  <si>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</si>
  <si>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</si>
  <si>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</si>
  <si>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</si>
  <si>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</si>
  <si>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</si>
  <si>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</si>
  <si>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</si>
  <si>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</si>
  <si>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</si>
  <si>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</si>
  <si>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</si>
  <si>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</si>
  <si>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</si>
  <si>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</si>
  <si>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</si>
  <si>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</si>
  <si>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</si>
  <si>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</si>
  <si>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</si>
  <si>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</si>
  <si>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</si>
  <si>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</si>
  <si>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</si>
  <si>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</si>
  <si>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</si>
  <si>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</si>
  <si>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</si>
  <si>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</si>
  <si>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</si>
  <si>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</si>
  <si>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</si>
  <si>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</si>
  <si>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</si>
  <si>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</si>
  <si>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</si>
  <si>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</si>
  <si>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</si>
  <si>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</si>
  <si>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</si>
  <si>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</si>
  <si>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</si>
  <si>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</si>
  <si>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</si>
  <si>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</si>
  <si>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</si>
  <si>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</si>
  <si>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</si>
  <si>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</si>
  <si>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</si>
  <si>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</si>
  <si>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</si>
  <si>
    <t>21Jun24: Create Pingelly GEPEP farm. TOL 1Jul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</si>
</sst>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O29" sqref="O29"/>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979</v>
      </c>
      <c r="H4" s="14"/>
      <c r="I4" s="14" t="s">
        <v>306</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980</v>
      </c>
      <c r="I6" s="248" t="s">
        <v>1167</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29" t="s">
        <v>958</v>
      </c>
      <c r="H14" s="33"/>
      <c r="I14" s="35" t="s">
        <v>960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1164</v>
      </c>
      <c r="Q15" s="33"/>
      <c r="R15" s="33"/>
      <c r="S15" s="33"/>
      <c r="T15" s="35" t="s">
        <v>1112</v>
      </c>
      <c r="U15" s="33"/>
      <c r="V15" s="33"/>
      <c r="W15" s="17"/>
      <c r="X15" s="9"/>
      <c r="Y15" s="9"/>
      <c r="Z15" s="9"/>
    </row>
    <row r="16" spans="1:26" customFormat="1" ht="12" customHeight="1" outlineLevel="1" x14ac:dyDescent="0.25">
      <c r="A16" s="7"/>
      <c r="B16" s="8"/>
      <c r="C16" s="18"/>
      <c r="D16" s="18"/>
      <c r="E16" s="18"/>
      <c r="F16" s="27"/>
      <c r="G16" t="s">
        <v>952</v>
      </c>
      <c r="H16" s="33" t="s">
        <v>1165</v>
      </c>
      <c r="I16" t="s">
        <v>1166</v>
      </c>
      <c r="K16" t="s">
        <v>959</v>
      </c>
      <c r="L16" s="33" t="s">
        <v>1165</v>
      </c>
      <c r="M16" t="s">
        <v>1166</v>
      </c>
      <c r="N16" s="33"/>
      <c r="O16" t="s">
        <v>953</v>
      </c>
      <c r="P16" s="33" t="s">
        <v>933</v>
      </c>
      <c r="Q16" s="33" t="s">
        <v>934</v>
      </c>
      <c r="R16" s="33" t="s">
        <v>895</v>
      </c>
      <c r="S16" s="33"/>
      <c r="T16" s="33" t="s">
        <v>933</v>
      </c>
      <c r="U16" s="33" t="s">
        <v>934</v>
      </c>
      <c r="V16" s="33" t="s">
        <v>895</v>
      </c>
      <c r="W16" s="17"/>
      <c r="X16" s="9"/>
      <c r="Y16" s="9"/>
      <c r="Z16" s="9"/>
    </row>
    <row r="17" spans="1:26" customFormat="1" ht="12" customHeight="1" outlineLevel="1" x14ac:dyDescent="0.2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25">
      <c r="A18" s="7"/>
      <c r="B18" s="8"/>
      <c r="C18" s="18"/>
      <c r="D18" s="18"/>
      <c r="E18" s="18"/>
      <c r="F18" s="27"/>
      <c r="G18" s="485" t="s">
        <v>922</v>
      </c>
      <c r="H18" s="206" t="b">
        <v>1</v>
      </c>
      <c r="I18" s="206" t="b">
        <v>1</v>
      </c>
      <c r="K18" s="646" t="s">
        <v>802</v>
      </c>
      <c r="L18" s="206" t="b">
        <v>1</v>
      </c>
      <c r="M18" s="797" t="b">
        <v>1</v>
      </c>
      <c r="N18" s="33"/>
      <c r="O18" s="485" t="s">
        <v>802</v>
      </c>
      <c r="P18" s="206" t="b">
        <v>1</v>
      </c>
      <c r="Q18" s="206" t="b">
        <v>1</v>
      </c>
      <c r="R18" s="206" t="b">
        <v>0</v>
      </c>
      <c r="S18" s="33"/>
      <c r="T18" s="206" t="b">
        <v>1</v>
      </c>
      <c r="U18" s="206" t="b">
        <v>1</v>
      </c>
      <c r="V18" s="206" t="b">
        <v>0</v>
      </c>
      <c r="W18" s="17"/>
      <c r="X18" s="9"/>
      <c r="Y18" s="9"/>
      <c r="Z18" s="9"/>
    </row>
    <row r="19" spans="1:26" customFormat="1" ht="12" customHeight="1" outlineLevel="1" x14ac:dyDescent="0.2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25">
      <c r="A20" s="7"/>
      <c r="B20" s="8"/>
      <c r="C20" s="18"/>
      <c r="D20" s="18"/>
      <c r="E20" s="18"/>
      <c r="F20" s="27"/>
      <c r="G20" t="s">
        <v>69</v>
      </c>
      <c r="H20" s="798" t="b">
        <v>1</v>
      </c>
      <c r="I20" s="625" t="b">
        <v>1</v>
      </c>
      <c r="K20" s="485" t="s">
        <v>329</v>
      </c>
      <c r="L20" s="206" t="b">
        <v>0</v>
      </c>
      <c r="M20" s="241" t="b">
        <v>0</v>
      </c>
      <c r="N20" s="33"/>
      <c r="O20" s="485" t="s">
        <v>922</v>
      </c>
      <c r="P20" s="206" t="b">
        <v>1</v>
      </c>
      <c r="Q20" s="206" t="b">
        <v>1</v>
      </c>
      <c r="R20" s="206" t="b">
        <v>0</v>
      </c>
      <c r="S20" s="33"/>
      <c r="T20" s="206" t="b">
        <v>1</v>
      </c>
      <c r="U20" s="206" t="b">
        <v>0</v>
      </c>
      <c r="V20" s="206" t="b">
        <v>0</v>
      </c>
      <c r="W20" s="17"/>
      <c r="X20" s="9"/>
      <c r="Y20" s="9"/>
      <c r="Z20" s="9"/>
    </row>
    <row r="21" spans="1:26" customFormat="1" ht="12" customHeight="1" outlineLevel="1" x14ac:dyDescent="0.25">
      <c r="A21" s="7"/>
      <c r="B21" s="8"/>
      <c r="C21" s="18"/>
      <c r="D21" s="18"/>
      <c r="E21" s="18"/>
      <c r="F21" s="27"/>
      <c r="G21" s="485" t="s">
        <v>72</v>
      </c>
      <c r="H21" s="206" t="b">
        <v>0</v>
      </c>
      <c r="I21" s="241" t="b">
        <v>0</v>
      </c>
      <c r="K21" s="485" t="s">
        <v>954</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2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25">
      <c r="A23" s="7"/>
      <c r="B23" s="8"/>
      <c r="C23" s="18"/>
      <c r="D23" s="18"/>
      <c r="E23" s="18"/>
      <c r="F23" s="27"/>
      <c r="G23" s="485" t="s">
        <v>68</v>
      </c>
      <c r="H23" s="206" t="b">
        <v>1</v>
      </c>
      <c r="I23" s="206" t="b">
        <v>1</v>
      </c>
      <c r="K23" s="646" t="s">
        <v>1046</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25">
      <c r="A24" s="7"/>
      <c r="B24" s="8"/>
      <c r="C24" s="18"/>
      <c r="D24" s="18"/>
      <c r="E24" s="18"/>
      <c r="F24" s="27"/>
      <c r="G24" s="485" t="s">
        <v>1236</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25">
      <c r="A25" s="7"/>
      <c r="B25" s="8"/>
      <c r="C25" s="18"/>
      <c r="D25" s="18"/>
      <c r="E25" s="18"/>
      <c r="F25" s="27"/>
      <c r="G25" s="485" t="s">
        <v>66</v>
      </c>
      <c r="H25" s="206" t="b">
        <v>1</v>
      </c>
      <c r="I25" s="206" t="b">
        <v>1</v>
      </c>
      <c r="K25" s="646" t="s">
        <v>955</v>
      </c>
      <c r="L25" s="206" t="b">
        <v>0</v>
      </c>
      <c r="M25" s="206" t="b">
        <v>0</v>
      </c>
      <c r="N25" s="33"/>
      <c r="O25" s="485" t="s">
        <v>954</v>
      </c>
      <c r="P25" s="206" t="b">
        <v>1</v>
      </c>
      <c r="Q25" s="206" t="b">
        <v>1</v>
      </c>
      <c r="R25" s="206" t="b">
        <v>0</v>
      </c>
      <c r="S25" s="33"/>
      <c r="T25" s="206" t="b">
        <v>1</v>
      </c>
      <c r="U25" s="206" t="b">
        <v>0</v>
      </c>
      <c r="V25" s="206" t="b">
        <v>0</v>
      </c>
      <c r="W25" s="17"/>
      <c r="X25" s="9"/>
      <c r="Y25" s="9"/>
      <c r="Z25" s="9"/>
    </row>
    <row r="26" spans="1:26" customFormat="1" ht="12" customHeight="1" outlineLevel="1" x14ac:dyDescent="0.25">
      <c r="A26" s="7"/>
      <c r="B26" s="8"/>
      <c r="C26" s="18"/>
      <c r="D26" s="18"/>
      <c r="E26" s="18"/>
      <c r="F26" s="27"/>
      <c r="G26" s="485" t="s">
        <v>923</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25">
      <c r="A27" s="7"/>
      <c r="B27" s="8"/>
      <c r="C27" s="18"/>
      <c r="D27" s="18"/>
      <c r="E27" s="18"/>
      <c r="F27" s="27"/>
      <c r="G27" s="485" t="s">
        <v>217</v>
      </c>
      <c r="H27" s="206" t="b">
        <v>1</v>
      </c>
      <c r="I27" s="206" t="b">
        <v>1</v>
      </c>
      <c r="K27" s="647" t="s">
        <v>956</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2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25">
      <c r="A29" s="7"/>
      <c r="B29" s="8"/>
      <c r="C29" s="18"/>
      <c r="D29" s="18"/>
      <c r="E29" s="18"/>
      <c r="F29" s="27"/>
      <c r="G29" s="485" t="s">
        <v>925</v>
      </c>
      <c r="H29" s="206" t="b">
        <v>1</v>
      </c>
      <c r="I29" s="206" t="b">
        <v>1</v>
      </c>
      <c r="K29" s="647" t="s">
        <v>957</v>
      </c>
      <c r="L29" s="206" t="b">
        <v>0</v>
      </c>
      <c r="M29" s="206" t="b">
        <v>0</v>
      </c>
      <c r="N29" s="33"/>
      <c r="O29" s="485" t="s">
        <v>1236</v>
      </c>
      <c r="P29" s="206" t="b">
        <v>1</v>
      </c>
      <c r="Q29" s="206" t="b">
        <v>1</v>
      </c>
      <c r="R29" s="206" t="b">
        <v>0</v>
      </c>
      <c r="S29" s="33"/>
      <c r="T29" s="206" t="b">
        <v>1</v>
      </c>
      <c r="U29" s="206" t="b">
        <v>0</v>
      </c>
      <c r="V29" s="206" t="b">
        <v>0</v>
      </c>
      <c r="W29" s="17"/>
      <c r="X29" s="9"/>
      <c r="Y29" s="9"/>
      <c r="Z29" s="9"/>
    </row>
    <row r="30" spans="1:26" customFormat="1" ht="12" customHeight="1" outlineLevel="1" x14ac:dyDescent="0.2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25">
      <c r="A31" s="7"/>
      <c r="B31" s="8"/>
      <c r="C31" s="18"/>
      <c r="D31" s="18"/>
      <c r="E31" s="18"/>
      <c r="F31" s="27"/>
      <c r="G31" s="485" t="s">
        <v>64</v>
      </c>
      <c r="H31" s="206" t="b">
        <v>1</v>
      </c>
      <c r="I31" s="206" t="b">
        <v>1</v>
      </c>
      <c r="K31" s="33"/>
      <c r="L31" s="33"/>
      <c r="M31" s="33"/>
      <c r="N31" s="33"/>
      <c r="O31" s="485" t="s">
        <v>923</v>
      </c>
      <c r="P31" s="206" t="b">
        <v>1</v>
      </c>
      <c r="Q31" s="206" t="b">
        <v>1</v>
      </c>
      <c r="R31" s="206" t="b">
        <v>0</v>
      </c>
      <c r="S31" s="33"/>
      <c r="T31" s="206" t="b">
        <v>1</v>
      </c>
      <c r="U31" s="206" t="b">
        <v>0</v>
      </c>
      <c r="V31" s="206" t="b">
        <v>0</v>
      </c>
      <c r="W31" s="17"/>
      <c r="X31" s="9"/>
      <c r="Y31" s="9"/>
      <c r="Z31" s="9"/>
    </row>
    <row r="32" spans="1:26" customFormat="1" ht="12" customHeight="1" outlineLevel="1" x14ac:dyDescent="0.25">
      <c r="A32" s="7"/>
      <c r="B32" s="8"/>
      <c r="C32" s="18"/>
      <c r="D32" s="18"/>
      <c r="E32" s="18"/>
      <c r="F32" s="27"/>
      <c r="G32" s="485" t="s">
        <v>921</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2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25">
      <c r="A34" s="7"/>
      <c r="B34" s="8"/>
      <c r="C34" s="18"/>
      <c r="D34" s="18"/>
      <c r="E34" s="18"/>
      <c r="F34" s="27"/>
      <c r="G34" s="486" t="s">
        <v>924</v>
      </c>
      <c r="H34" s="206" t="b">
        <v>1</v>
      </c>
      <c r="I34" s="206" t="b">
        <v>1</v>
      </c>
      <c r="K34" s="33"/>
      <c r="L34" s="33"/>
      <c r="M34" s="33"/>
      <c r="N34" s="33"/>
      <c r="O34" s="485" t="s">
        <v>925</v>
      </c>
      <c r="P34" s="206" t="b">
        <v>1</v>
      </c>
      <c r="Q34" s="206" t="b">
        <v>1</v>
      </c>
      <c r="R34" s="206" t="b">
        <v>0</v>
      </c>
      <c r="S34" s="33"/>
      <c r="T34" s="206" t="b">
        <v>1</v>
      </c>
      <c r="U34" s="206" t="b">
        <v>0</v>
      </c>
      <c r="V34" s="206" t="b">
        <v>0</v>
      </c>
      <c r="W34" s="17"/>
      <c r="X34" s="9"/>
      <c r="Y34" s="9"/>
      <c r="Z34" s="9"/>
    </row>
    <row r="35" spans="1:26" customFormat="1" ht="12" customHeight="1" outlineLevel="1" x14ac:dyDescent="0.2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25">
      <c r="A36" s="7"/>
      <c r="B36" s="8"/>
      <c r="C36" s="18"/>
      <c r="D36" s="18"/>
      <c r="E36" s="18"/>
      <c r="F36" s="27"/>
      <c r="K36" s="33"/>
      <c r="L36" s="33"/>
      <c r="M36" s="33"/>
      <c r="N36" s="33"/>
      <c r="O36" s="485" t="s">
        <v>1046</v>
      </c>
      <c r="P36" s="206" t="b">
        <v>1</v>
      </c>
      <c r="Q36" s="206" t="b">
        <v>1</v>
      </c>
      <c r="R36" s="206" t="b">
        <v>0</v>
      </c>
      <c r="S36" s="33"/>
      <c r="T36" s="206" t="b">
        <v>1</v>
      </c>
      <c r="U36" s="206" t="b">
        <v>0</v>
      </c>
      <c r="V36" s="206" t="b">
        <v>0</v>
      </c>
      <c r="W36" s="17"/>
      <c r="X36" s="9"/>
      <c r="Y36" s="9"/>
      <c r="Z36" s="9"/>
    </row>
    <row r="37" spans="1:26" customFormat="1" ht="12" customHeight="1" outlineLevel="1" x14ac:dyDescent="0.2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25">
      <c r="A38" s="7"/>
      <c r="B38" s="8"/>
      <c r="C38" s="18"/>
      <c r="D38" s="18"/>
      <c r="E38" s="18"/>
      <c r="F38" s="27"/>
      <c r="K38" s="33"/>
      <c r="L38" s="33"/>
      <c r="M38" s="33"/>
      <c r="N38" s="33"/>
      <c r="O38" s="485" t="s">
        <v>955</v>
      </c>
      <c r="P38" s="206" t="b">
        <v>1</v>
      </c>
      <c r="Q38" s="206" t="b">
        <v>1</v>
      </c>
      <c r="R38" s="206" t="b">
        <v>0</v>
      </c>
      <c r="S38" s="33"/>
      <c r="T38" s="206" t="b">
        <v>1</v>
      </c>
      <c r="U38" s="206" t="b">
        <v>0</v>
      </c>
      <c r="V38" s="206" t="b">
        <v>0</v>
      </c>
      <c r="W38" s="17"/>
      <c r="X38" s="9"/>
      <c r="Y38" s="9"/>
      <c r="Z38" s="9"/>
    </row>
    <row r="39" spans="1:26" customFormat="1" ht="12" customHeight="1" outlineLevel="1" x14ac:dyDescent="0.2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25">
      <c r="A40" s="7"/>
      <c r="B40" s="8"/>
      <c r="C40" s="18"/>
      <c r="D40" s="18"/>
      <c r="E40" s="18"/>
      <c r="F40" s="27"/>
      <c r="K40" s="33"/>
      <c r="L40" s="33"/>
      <c r="M40" s="33"/>
      <c r="N40" s="33"/>
      <c r="O40" s="485" t="s">
        <v>956</v>
      </c>
      <c r="P40" s="206" t="b">
        <v>1</v>
      </c>
      <c r="Q40" s="206" t="b">
        <v>1</v>
      </c>
      <c r="R40" s="206" t="b">
        <v>0</v>
      </c>
      <c r="S40" s="33"/>
      <c r="T40" s="206" t="b">
        <v>1</v>
      </c>
      <c r="U40" s="206" t="b">
        <v>0</v>
      </c>
      <c r="V40" s="206" t="b">
        <v>0</v>
      </c>
      <c r="W40" s="17"/>
      <c r="X40" s="9"/>
      <c r="Y40" s="9"/>
      <c r="Z40" s="9"/>
    </row>
    <row r="41" spans="1:26" customFormat="1" ht="12" customHeight="1" outlineLevel="1" x14ac:dyDescent="0.2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2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25">
      <c r="A43" s="7"/>
      <c r="B43" s="8"/>
      <c r="C43" s="18"/>
      <c r="D43" s="18"/>
      <c r="E43" s="18"/>
      <c r="F43" s="27"/>
      <c r="K43" s="33"/>
      <c r="L43" s="33"/>
      <c r="M43" s="33"/>
      <c r="N43" s="33"/>
      <c r="O43" s="485" t="s">
        <v>921</v>
      </c>
      <c r="P43" s="206" t="b">
        <v>1</v>
      </c>
      <c r="Q43" s="206" t="b">
        <v>1</v>
      </c>
      <c r="R43" s="206" t="b">
        <v>0</v>
      </c>
      <c r="S43" s="33"/>
      <c r="T43" s="206" t="b">
        <v>1</v>
      </c>
      <c r="U43" s="206" t="b">
        <v>0</v>
      </c>
      <c r="V43" s="206" t="b">
        <v>0</v>
      </c>
      <c r="W43" s="17"/>
      <c r="X43" s="9"/>
      <c r="Y43" s="9"/>
      <c r="Z43" s="9"/>
    </row>
    <row r="44" spans="1:26" customFormat="1" ht="12" customHeight="1" outlineLevel="1" x14ac:dyDescent="0.2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25">
      <c r="A45" s="7"/>
      <c r="B45" s="8"/>
      <c r="C45" s="18"/>
      <c r="D45" s="18"/>
      <c r="E45" s="18"/>
      <c r="F45" s="27"/>
      <c r="K45" s="33"/>
      <c r="L45" s="33"/>
      <c r="M45" s="33"/>
      <c r="N45" s="33"/>
      <c r="O45" s="485" t="s">
        <v>957</v>
      </c>
      <c r="P45" s="206" t="b">
        <v>1</v>
      </c>
      <c r="Q45" s="206" t="b">
        <v>1</v>
      </c>
      <c r="R45" s="206" t="b">
        <v>0</v>
      </c>
      <c r="S45" s="39"/>
      <c r="T45" s="206" t="b">
        <v>1</v>
      </c>
      <c r="U45" s="206" t="b">
        <v>0</v>
      </c>
      <c r="V45" s="206" t="b">
        <v>0</v>
      </c>
      <c r="W45" s="17"/>
      <c r="X45" s="9"/>
      <c r="Y45" s="9"/>
      <c r="Z45" s="9"/>
    </row>
    <row r="46" spans="1:26" customFormat="1" ht="12" customHeight="1" outlineLevel="1" x14ac:dyDescent="0.2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25">
      <c r="A47" s="7"/>
      <c r="B47" s="8"/>
      <c r="C47" s="18"/>
      <c r="D47" s="18"/>
      <c r="E47" s="18"/>
      <c r="F47" s="27"/>
      <c r="K47" s="33"/>
      <c r="L47" s="33"/>
      <c r="M47" s="33"/>
      <c r="N47" s="33"/>
      <c r="O47" s="486" t="s">
        <v>924</v>
      </c>
      <c r="P47" s="206" t="b">
        <v>1</v>
      </c>
      <c r="Q47" s="206" t="b">
        <v>1</v>
      </c>
      <c r="R47" s="206" t="b">
        <v>0</v>
      </c>
      <c r="S47" s="39"/>
      <c r="T47" s="206" t="b">
        <v>1</v>
      </c>
      <c r="U47" s="206" t="b">
        <v>0</v>
      </c>
      <c r="V47" s="206" t="b">
        <v>0</v>
      </c>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 outlineLevel="1" x14ac:dyDescent="0.25">
      <c r="A68" s="7"/>
      <c r="B68" s="8"/>
      <c r="C68" s="18"/>
      <c r="D68" s="18"/>
      <c r="E68" s="18"/>
      <c r="F68" s="27"/>
      <c r="G68" t="s">
        <v>212</v>
      </c>
      <c r="H68" t="s">
        <v>213</v>
      </c>
      <c r="I68" s="809" t="s">
        <v>1184</v>
      </c>
      <c r="J68" s="809" t="s">
        <v>1183</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2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85" t="s">
        <v>861</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85" t="s">
        <v>862</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85" t="s">
        <v>863</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86" t="s">
        <v>1104</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769</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770</v>
      </c>
      <c r="J90" s="14" t="s">
        <v>780</v>
      </c>
      <c r="K90" s="14" t="s">
        <v>781</v>
      </c>
      <c r="L90" s="14" t="s">
        <v>1049</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1101</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771</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1002</v>
      </c>
      <c r="K106" s="18"/>
      <c r="L106" s="18"/>
      <c r="M106" s="24"/>
      <c r="N106" s="823" t="s">
        <v>898</v>
      </c>
      <c r="O106" s="25"/>
      <c r="P106" s="658" t="s">
        <v>897</v>
      </c>
      <c r="Q106" s="658"/>
      <c r="R106" s="658"/>
      <c r="S106" s="25"/>
      <c r="T106" s="23" t="s">
        <v>949</v>
      </c>
      <c r="U106" s="23"/>
      <c r="V106" s="658" t="s">
        <v>897</v>
      </c>
      <c r="W106" s="658"/>
      <c r="X106" s="658"/>
      <c r="Y106" s="25"/>
      <c r="Z106" s="23" t="s">
        <v>949</v>
      </c>
      <c r="AA106" s="23"/>
      <c r="AB106" s="23" t="s">
        <v>1118</v>
      </c>
      <c r="AC106" s="23"/>
      <c r="AD106" s="23"/>
      <c r="AE106" s="134" t="s">
        <v>1115</v>
      </c>
      <c r="AF106" s="23"/>
      <c r="AG106" s="17"/>
      <c r="AH106" s="9"/>
      <c r="AI106" s="9"/>
      <c r="AJ106" s="9"/>
    </row>
    <row r="107" spans="1:36" customFormat="1" ht="12" customHeight="1" outlineLevel="1" x14ac:dyDescent="0.25">
      <c r="A107" s="7"/>
      <c r="B107" s="8"/>
      <c r="C107" s="18"/>
      <c r="D107" s="18"/>
      <c r="E107" s="18"/>
      <c r="F107" s="18"/>
      <c r="G107" s="199" t="s">
        <v>896</v>
      </c>
      <c r="H107" s="199"/>
      <c r="I107" s="199"/>
      <c r="J107" s="23" t="s">
        <v>1013</v>
      </c>
      <c r="K107" s="18"/>
      <c r="L107" s="24" t="s">
        <v>337</v>
      </c>
      <c r="M107" s="24" t="s">
        <v>339</v>
      </c>
      <c r="N107" s="824"/>
      <c r="O107" s="25"/>
      <c r="P107" s="25" t="s">
        <v>933</v>
      </c>
      <c r="Q107" s="25" t="s">
        <v>934</v>
      </c>
      <c r="R107" s="25" t="s">
        <v>895</v>
      </c>
      <c r="S107" s="25"/>
      <c r="T107" s="23"/>
      <c r="U107" s="23"/>
      <c r="V107" s="25" t="s">
        <v>933</v>
      </c>
      <c r="W107" s="25" t="s">
        <v>934</v>
      </c>
      <c r="X107" s="25" t="s">
        <v>895</v>
      </c>
      <c r="Y107" s="25"/>
      <c r="Z107" s="23"/>
      <c r="AA107" s="23"/>
      <c r="AB107" s="23" t="s">
        <v>1116</v>
      </c>
      <c r="AC107" s="23" t="s">
        <v>1117</v>
      </c>
      <c r="AD107" s="23"/>
      <c r="AE107" s="23" t="s">
        <v>1113</v>
      </c>
      <c r="AF107" s="23" t="s">
        <v>1114</v>
      </c>
      <c r="AG107" s="17"/>
      <c r="AH107" s="9"/>
      <c r="AI107" s="9"/>
      <c r="AJ107" s="9"/>
    </row>
    <row r="108" spans="1:36" customFormat="1" ht="12" customHeight="1" outlineLevel="1" x14ac:dyDescent="0.25">
      <c r="A108" s="7"/>
      <c r="B108" s="8"/>
      <c r="C108" s="18"/>
      <c r="D108" s="18"/>
      <c r="E108" s="18"/>
      <c r="F108" s="27"/>
      <c r="G108" s="206" t="b">
        <v>1</v>
      </c>
      <c r="J108" s="163" t="s">
        <v>1003</v>
      </c>
      <c r="K108" s="487" t="s">
        <v>800</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25">
      <c r="A109" s="7"/>
      <c r="B109" s="8"/>
      <c r="C109" s="18"/>
      <c r="D109" s="18"/>
      <c r="E109" s="18"/>
      <c r="F109" s="27"/>
      <c r="J109" s="163" t="s">
        <v>1004</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894</v>
      </c>
      <c r="J110" s="163" t="s">
        <v>1005</v>
      </c>
      <c r="K110" s="488" t="s">
        <v>772</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25">
      <c r="A111" s="7"/>
      <c r="B111" s="8"/>
      <c r="C111" s="18"/>
      <c r="D111" s="18"/>
      <c r="E111" s="18"/>
      <c r="F111" s="27"/>
      <c r="G111" s="206" t="b">
        <v>0</v>
      </c>
      <c r="J111" s="163" t="s">
        <v>1006</v>
      </c>
      <c r="K111" s="488" t="s">
        <v>773</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1007</v>
      </c>
      <c r="K112" s="488" t="s">
        <v>774</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930</v>
      </c>
      <c r="J113" s="163" t="s">
        <v>1008</v>
      </c>
      <c r="K113" s="488" t="s">
        <v>775</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25">
      <c r="A114" s="7"/>
      <c r="B114" s="8"/>
      <c r="C114" s="18"/>
      <c r="D114" s="18"/>
      <c r="E114" s="18"/>
      <c r="F114" s="27"/>
      <c r="G114" s="248">
        <v>1</v>
      </c>
      <c r="J114" s="163" t="s">
        <v>1009</v>
      </c>
      <c r="K114" s="488" t="s">
        <v>776</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1010</v>
      </c>
      <c r="K115" s="488" t="s">
        <v>777</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1011</v>
      </c>
      <c r="K116" s="488" t="s">
        <v>778</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687" t="s">
        <v>1012</v>
      </c>
      <c r="K117" s="489" t="s">
        <v>779</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3"/>
      <c r="M118" s="33"/>
      <c r="N118" s="33"/>
      <c r="O118" s="166" t="s">
        <v>893</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1149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1148</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1150</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1151</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1145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1146</v>
      </c>
      <c r="L31" s="30"/>
      <c r="N31" t="s">
        <v>1147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2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2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2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1039</v>
      </c>
      <c r="I78" s="181" t="s">
        <v>310</v>
      </c>
      <c r="J78" s="181" t="s">
        <v>307</v>
      </c>
      <c r="M78" s="182"/>
      <c r="N78" s="182" t="s">
        <v>1039</v>
      </c>
      <c r="O78" s="182" t="s">
        <v>308</v>
      </c>
      <c r="P78" s="188" t="s">
        <v>309</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2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2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2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2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2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topLeftCell="A40" zoomScale="87" zoomScaleNormal="87" workbookViewId="0">
      <selection activeCell="I52" sqref="I52:P52"/>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929</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927</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928</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951</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7" t="s">
        <v>748</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x14ac:dyDescent="0.2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x14ac:dyDescent="0.25">
      <c r="A43" s="7"/>
      <c r="B43" s="8"/>
      <c r="C43" s="18"/>
      <c r="D43" s="18"/>
      <c r="E43" s="18"/>
      <c r="F43" s="27"/>
      <c r="G43" s="36" t="s">
        <v>1235</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6"/>
      <c r="H52" s="630" t="str">
        <f>General!G24</f>
        <v>ms</v>
      </c>
      <c r="I52" s="229">
        <v>25</v>
      </c>
      <c r="J52" s="229">
        <v>22.5</v>
      </c>
      <c r="K52" s="229">
        <v>0</v>
      </c>
      <c r="L52" s="229">
        <v>0</v>
      </c>
      <c r="M52" s="229">
        <v>0</v>
      </c>
      <c r="N52" s="229">
        <v>-23.75</v>
      </c>
      <c r="O52" s="229">
        <v>-33.75</v>
      </c>
      <c r="P52" s="229">
        <v>-42.5</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outlineLevel="1" x14ac:dyDescent="0.2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3"/>
      <c r="H64" s="160" t="s">
        <v>212</v>
      </c>
      <c r="I64" s="105">
        <f>I44</f>
        <v>106</v>
      </c>
      <c r="J64" s="105">
        <f t="shared" ref="J64:P64" si="2">J44</f>
        <v>113</v>
      </c>
      <c r="K64" s="105">
        <f t="shared" si="2"/>
        <v>120</v>
      </c>
      <c r="L64" s="105">
        <f t="shared" si="2"/>
        <v>127</v>
      </c>
      <c r="M64" s="105">
        <f t="shared" si="2"/>
        <v>134</v>
      </c>
      <c r="N64" s="105">
        <f t="shared" si="2"/>
        <v>141</v>
      </c>
      <c r="O64" s="105">
        <f t="shared" si="2"/>
        <v>148</v>
      </c>
      <c r="P64" s="105">
        <f t="shared" si="2"/>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6"/>
      <c r="H70" s="630" t="s">
        <v>861</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6"/>
      <c r="H71" s="630" t="s">
        <v>862</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6"/>
      <c r="H72" s="630" t="s">
        <v>863</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6"/>
      <c r="H73" s="630" t="s">
        <v>1104</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3"/>
      <c r="H75" s="160" t="s">
        <v>785</v>
      </c>
      <c r="I75" s="36" t="s">
        <v>800</v>
      </c>
      <c r="J75" s="36" t="s">
        <v>380</v>
      </c>
      <c r="K75" s="27" t="s">
        <v>772</v>
      </c>
      <c r="L75" s="27" t="s">
        <v>773</v>
      </c>
      <c r="M75" s="27" t="s">
        <v>774</v>
      </c>
      <c r="N75" s="36" t="s">
        <v>775</v>
      </c>
      <c r="O75" s="36" t="s">
        <v>776</v>
      </c>
      <c r="P75" s="36" t="s">
        <v>777</v>
      </c>
      <c r="Q75" s="36" t="s">
        <v>778</v>
      </c>
      <c r="R75" s="36" t="s">
        <v>779</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6"/>
      <c r="H76" s="630" t="str">
        <f t="shared" ref="H76:H93" si="3">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6"/>
      <c r="H77" s="630" t="str">
        <f t="shared" si="3"/>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6"/>
      <c r="H78" s="630" t="str">
        <f t="shared" si="3"/>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6"/>
      <c r="H79" s="630" t="str">
        <f t="shared" si="3"/>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6"/>
      <c r="H80" s="630" t="str">
        <f t="shared" si="3"/>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5" outlineLevel="1" x14ac:dyDescent="0.25">
      <c r="A81" s="7"/>
      <c r="B81" s="8"/>
      <c r="C81" s="18"/>
      <c r="D81" s="18"/>
      <c r="E81" s="18"/>
      <c r="F81" s="27"/>
      <c r="G81" s="36"/>
      <c r="H81" s="630" t="str">
        <f t="shared" si="3"/>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5" outlineLevel="1" x14ac:dyDescent="0.25">
      <c r="A82" s="7"/>
      <c r="B82" s="8"/>
      <c r="C82" s="18"/>
      <c r="D82" s="18"/>
      <c r="E82" s="18"/>
      <c r="F82" s="27"/>
      <c r="G82" s="36"/>
      <c r="H82" s="630" t="str">
        <f t="shared" si="3"/>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5" outlineLevel="1" x14ac:dyDescent="0.25">
      <c r="A83" s="7"/>
      <c r="B83" s="8"/>
      <c r="C83" s="18"/>
      <c r="D83" s="18"/>
      <c r="E83" s="18"/>
      <c r="F83" s="27"/>
      <c r="G83" s="36"/>
      <c r="H83" s="630" t="str">
        <f t="shared" si="3"/>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5" outlineLevel="1" x14ac:dyDescent="0.25">
      <c r="A84" s="7"/>
      <c r="B84" s="8"/>
      <c r="C84" s="18"/>
      <c r="D84" s="18"/>
      <c r="E84" s="18"/>
      <c r="F84" s="27"/>
      <c r="G84" s="36"/>
      <c r="H84" s="630" t="str">
        <f t="shared" si="3"/>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5" outlineLevel="1" x14ac:dyDescent="0.25">
      <c r="A85" s="7"/>
      <c r="B85" s="8"/>
      <c r="C85" s="18"/>
      <c r="D85" s="18"/>
      <c r="E85" s="18"/>
      <c r="F85" s="27"/>
      <c r="G85" s="36"/>
      <c r="H85" s="630" t="str">
        <f t="shared" si="3"/>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5" outlineLevel="1" x14ac:dyDescent="0.25">
      <c r="A86" s="7"/>
      <c r="B86" s="8"/>
      <c r="C86" s="18"/>
      <c r="D86" s="18"/>
      <c r="E86" s="18"/>
      <c r="F86" s="27"/>
      <c r="G86" s="36"/>
      <c r="H86" s="630" t="str">
        <f t="shared" si="3"/>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5" outlineLevel="1" x14ac:dyDescent="0.25">
      <c r="A87" s="7"/>
      <c r="B87" s="8"/>
      <c r="C87" s="18"/>
      <c r="D87" s="18"/>
      <c r="E87" s="18"/>
      <c r="F87" s="27"/>
      <c r="G87" s="36"/>
      <c r="H87" s="630" t="str">
        <f t="shared" si="3"/>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5" outlineLevel="1" x14ac:dyDescent="0.25">
      <c r="A88" s="7"/>
      <c r="B88" s="8"/>
      <c r="C88" s="18"/>
      <c r="D88" s="18"/>
      <c r="E88" s="18"/>
      <c r="F88" s="27"/>
      <c r="G88" s="36"/>
      <c r="H88" s="630" t="str">
        <f t="shared" si="3"/>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5" outlineLevel="1" x14ac:dyDescent="0.25">
      <c r="A89" s="7"/>
      <c r="B89" s="8"/>
      <c r="C89" s="18"/>
      <c r="D89" s="18"/>
      <c r="E89" s="18"/>
      <c r="F89" s="27"/>
      <c r="G89" s="36"/>
      <c r="H89" s="630" t="str">
        <f t="shared" si="3"/>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5" outlineLevel="1" x14ac:dyDescent="0.25">
      <c r="A90" s="7"/>
      <c r="B90" s="8"/>
      <c r="C90" s="18"/>
      <c r="D90" s="18"/>
      <c r="E90" s="18"/>
      <c r="F90" s="27"/>
      <c r="G90" s="36"/>
      <c r="H90" s="630" t="str">
        <f t="shared" si="3"/>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5" outlineLevel="1" x14ac:dyDescent="0.25">
      <c r="A91" s="7"/>
      <c r="B91" s="8"/>
      <c r="C91" s="18"/>
      <c r="D91" s="18"/>
      <c r="E91" s="18"/>
      <c r="F91" s="27"/>
      <c r="G91" s="36"/>
      <c r="H91" s="630" t="str">
        <f t="shared" si="3"/>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5" outlineLevel="1" x14ac:dyDescent="0.25">
      <c r="A92" s="7"/>
      <c r="B92" s="8"/>
      <c r="C92" s="18"/>
      <c r="D92" s="18"/>
      <c r="E92" s="18"/>
      <c r="F92" s="27"/>
      <c r="G92" s="36"/>
      <c r="H92" s="630" t="str">
        <f t="shared" si="3"/>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5" outlineLevel="1" x14ac:dyDescent="0.25">
      <c r="A93" s="7"/>
      <c r="B93" s="8"/>
      <c r="C93" s="18"/>
      <c r="D93" s="18"/>
      <c r="E93" s="18"/>
      <c r="F93" s="27"/>
      <c r="G93" s="36"/>
      <c r="H93" s="630" t="str">
        <f t="shared" si="3"/>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5" outlineLevel="1" x14ac:dyDescent="0.2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5" outlineLevel="1" x14ac:dyDescent="0.2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5" x14ac:dyDescent="0.2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5" outlineLevel="1" x14ac:dyDescent="0.25">
      <c r="A97" s="7"/>
      <c r="B97" s="8"/>
      <c r="C97" s="18"/>
      <c r="D97" s="18"/>
      <c r="E97" s="18"/>
      <c r="F97" s="27"/>
      <c r="G97" s="35"/>
      <c r="H97" s="36" t="s">
        <v>98</v>
      </c>
      <c r="I97" s="36" t="s">
        <v>800</v>
      </c>
      <c r="J97" s="36" t="s">
        <v>380</v>
      </c>
      <c r="K97" s="27" t="s">
        <v>772</v>
      </c>
      <c r="L97" s="27" t="s">
        <v>773</v>
      </c>
      <c r="M97" s="27" t="s">
        <v>774</v>
      </c>
      <c r="N97" s="36" t="s">
        <v>775</v>
      </c>
      <c r="O97" s="36" t="s">
        <v>776</v>
      </c>
      <c r="P97" s="36" t="s">
        <v>777</v>
      </c>
      <c r="Q97" s="36" t="s">
        <v>778</v>
      </c>
      <c r="R97" s="36" t="s">
        <v>779</v>
      </c>
      <c r="S97" s="36"/>
      <c r="T97" s="36" t="s">
        <v>98</v>
      </c>
      <c r="U97" s="36" t="s">
        <v>800</v>
      </c>
      <c r="V97" s="36" t="s">
        <v>380</v>
      </c>
      <c r="W97" s="27" t="s">
        <v>772</v>
      </c>
      <c r="X97" s="27" t="s">
        <v>773</v>
      </c>
      <c r="Y97" s="27" t="s">
        <v>774</v>
      </c>
      <c r="Z97" s="36" t="s">
        <v>775</v>
      </c>
      <c r="AA97" s="36" t="s">
        <v>776</v>
      </c>
      <c r="AB97" s="36" t="s">
        <v>777</v>
      </c>
      <c r="AC97" s="36" t="s">
        <v>778</v>
      </c>
      <c r="AD97" s="36" t="s">
        <v>779</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5" outlineLevel="1" x14ac:dyDescent="0.2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4">MIN(364,INT((J98 - DATE(YEAR(J98),1,1))))</f>
        <v>338</v>
      </c>
      <c r="W98" s="676">
        <f t="shared" si="4"/>
        <v>338</v>
      </c>
      <c r="X98" s="676">
        <f t="shared" si="4"/>
        <v>338</v>
      </c>
      <c r="Y98" s="676">
        <f t="shared" si="4"/>
        <v>338</v>
      </c>
      <c r="Z98" s="676">
        <f t="shared" si="4"/>
        <v>338</v>
      </c>
      <c r="AA98" s="676">
        <f t="shared" si="4"/>
        <v>338</v>
      </c>
      <c r="AB98" s="676">
        <f t="shared" si="4"/>
        <v>338</v>
      </c>
      <c r="AC98" s="676">
        <f t="shared" si="4"/>
        <v>338</v>
      </c>
      <c r="AD98" s="676">
        <f t="shared" si="4"/>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5" outlineLevel="1" x14ac:dyDescent="0.2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5">H99</f>
        <v>bd</v>
      </c>
      <c r="U99" s="676">
        <f t="shared" ref="U99:U115" si="6">MIN(364,INT((I99 - DATE(YEAR(I99),1,1))))</f>
        <v>338</v>
      </c>
      <c r="V99" s="676">
        <f t="shared" ref="V99:V115" si="7">MIN(364,INT((J99 - DATE(YEAR(J99),1,1))))</f>
        <v>338</v>
      </c>
      <c r="W99" s="676">
        <f t="shared" ref="W99:W115" si="8">MIN(364,INT((K99 - DATE(YEAR(K99),1,1))))</f>
        <v>338</v>
      </c>
      <c r="X99" s="676">
        <f t="shared" ref="X99:X115" si="9">MIN(364,INT((L99 - DATE(YEAR(L99),1,1))))</f>
        <v>338</v>
      </c>
      <c r="Y99" s="676">
        <f t="shared" ref="Y99:Y115" si="10">MIN(364,INT((M99 - DATE(YEAR(M99),1,1))))</f>
        <v>338</v>
      </c>
      <c r="Z99" s="676">
        <f t="shared" ref="Z99:Z115" si="11">MIN(364,INT((N99 - DATE(YEAR(N99),1,1))))</f>
        <v>338</v>
      </c>
      <c r="AA99" s="676">
        <f t="shared" ref="AA99:AA115" si="12">MIN(364,INT((O99 - DATE(YEAR(O99),1,1))))</f>
        <v>338</v>
      </c>
      <c r="AB99" s="676">
        <f t="shared" ref="AB99:AB115" si="13">MIN(364,INT((P99 - DATE(YEAR(P99),1,1))))</f>
        <v>338</v>
      </c>
      <c r="AC99" s="676">
        <f t="shared" ref="AC99:AC115" si="14">MIN(364,INT((Q99 - DATE(YEAR(Q99),1,1))))</f>
        <v>338</v>
      </c>
      <c r="AD99" s="676">
        <f t="shared" ref="AD99:AD115" si="15">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5" outlineLevel="1" x14ac:dyDescent="0.2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5"/>
        <v>f</v>
      </c>
      <c r="U100" s="676">
        <f t="shared" si="6"/>
        <v>338</v>
      </c>
      <c r="V100" s="676">
        <f t="shared" si="7"/>
        <v>338</v>
      </c>
      <c r="W100" s="676">
        <f t="shared" si="8"/>
        <v>338</v>
      </c>
      <c r="X100" s="676">
        <f t="shared" si="9"/>
        <v>338</v>
      </c>
      <c r="Y100" s="676">
        <f t="shared" si="10"/>
        <v>338</v>
      </c>
      <c r="Z100" s="676">
        <f t="shared" si="11"/>
        <v>338</v>
      </c>
      <c r="AA100" s="676">
        <f t="shared" si="12"/>
        <v>338</v>
      </c>
      <c r="AB100" s="676">
        <f t="shared" si="13"/>
        <v>338</v>
      </c>
      <c r="AC100" s="676">
        <f t="shared" si="14"/>
        <v>338</v>
      </c>
      <c r="AD100" s="676">
        <f t="shared" si="15"/>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5" outlineLevel="1" x14ac:dyDescent="0.2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5"/>
        <v>h</v>
      </c>
      <c r="U101" s="676">
        <f t="shared" si="6"/>
        <v>328</v>
      </c>
      <c r="V101" s="676">
        <f t="shared" si="7"/>
        <v>328</v>
      </c>
      <c r="W101" s="676">
        <f t="shared" si="8"/>
        <v>328</v>
      </c>
      <c r="X101" s="676">
        <f t="shared" si="9"/>
        <v>328</v>
      </c>
      <c r="Y101" s="676">
        <f t="shared" si="10"/>
        <v>328</v>
      </c>
      <c r="Z101" s="676">
        <f t="shared" si="11"/>
        <v>328</v>
      </c>
      <c r="AA101" s="676">
        <f t="shared" si="12"/>
        <v>328</v>
      </c>
      <c r="AB101" s="676">
        <f t="shared" si="13"/>
        <v>328</v>
      </c>
      <c r="AC101" s="676">
        <f t="shared" si="14"/>
        <v>328</v>
      </c>
      <c r="AD101" s="676">
        <f t="shared" si="15"/>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5" outlineLevel="1" x14ac:dyDescent="0.2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5"/>
        <v>i</v>
      </c>
      <c r="U102" s="676">
        <f t="shared" si="6"/>
        <v>338</v>
      </c>
      <c r="V102" s="676">
        <f t="shared" si="7"/>
        <v>338</v>
      </c>
      <c r="W102" s="676">
        <f t="shared" si="8"/>
        <v>338</v>
      </c>
      <c r="X102" s="676">
        <f t="shared" si="9"/>
        <v>338</v>
      </c>
      <c r="Y102" s="676">
        <f t="shared" si="10"/>
        <v>338</v>
      </c>
      <c r="Z102" s="676">
        <f t="shared" si="11"/>
        <v>338</v>
      </c>
      <c r="AA102" s="676">
        <f t="shared" si="12"/>
        <v>338</v>
      </c>
      <c r="AB102" s="676">
        <f t="shared" si="13"/>
        <v>338</v>
      </c>
      <c r="AC102" s="676">
        <f t="shared" si="14"/>
        <v>338</v>
      </c>
      <c r="AD102" s="676">
        <f t="shared" si="15"/>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5" outlineLevel="1" x14ac:dyDescent="0.2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5"/>
        <v>k</v>
      </c>
      <c r="U103" s="676">
        <f t="shared" si="6"/>
        <v>338</v>
      </c>
      <c r="V103" s="676">
        <f t="shared" si="7"/>
        <v>338</v>
      </c>
      <c r="W103" s="676">
        <f t="shared" si="8"/>
        <v>338</v>
      </c>
      <c r="X103" s="676">
        <f t="shared" si="9"/>
        <v>338</v>
      </c>
      <c r="Y103" s="676">
        <f t="shared" si="10"/>
        <v>338</v>
      </c>
      <c r="Z103" s="676">
        <f t="shared" si="11"/>
        <v>338</v>
      </c>
      <c r="AA103" s="676">
        <f t="shared" si="12"/>
        <v>338</v>
      </c>
      <c r="AB103" s="676">
        <f t="shared" si="13"/>
        <v>338</v>
      </c>
      <c r="AC103" s="676">
        <f t="shared" si="14"/>
        <v>338</v>
      </c>
      <c r="AD103" s="676">
        <f t="shared" si="15"/>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5" outlineLevel="1" x14ac:dyDescent="0.2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5"/>
        <v>l</v>
      </c>
      <c r="U104" s="676">
        <f t="shared" si="6"/>
        <v>338</v>
      </c>
      <c r="V104" s="676">
        <f t="shared" si="7"/>
        <v>338</v>
      </c>
      <c r="W104" s="676">
        <f t="shared" si="8"/>
        <v>338</v>
      </c>
      <c r="X104" s="676">
        <f t="shared" si="9"/>
        <v>338</v>
      </c>
      <c r="Y104" s="676">
        <f t="shared" si="10"/>
        <v>338</v>
      </c>
      <c r="Z104" s="676">
        <f t="shared" si="11"/>
        <v>338</v>
      </c>
      <c r="AA104" s="676">
        <f t="shared" si="12"/>
        <v>338</v>
      </c>
      <c r="AB104" s="676">
        <f t="shared" si="13"/>
        <v>338</v>
      </c>
      <c r="AC104" s="676">
        <f t="shared" si="14"/>
        <v>338</v>
      </c>
      <c r="AD104" s="676">
        <f t="shared" si="15"/>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5" outlineLevel="1" x14ac:dyDescent="0.2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6">H105</f>
        <v>ms</v>
      </c>
      <c r="U105" s="676">
        <f t="shared" ref="U105" si="17">MIN(364,INT((I105 - DATE(YEAR(I105),1,1))))</f>
        <v>338</v>
      </c>
      <c r="V105" s="676">
        <f t="shared" ref="V105" si="18">MIN(364,INT((J105 - DATE(YEAR(J105),1,1))))</f>
        <v>338</v>
      </c>
      <c r="W105" s="676">
        <f t="shared" ref="W105" si="19">MIN(364,INT((K105 - DATE(YEAR(K105),1,1))))</f>
        <v>338</v>
      </c>
      <c r="X105" s="676">
        <f t="shared" ref="X105" si="20">MIN(364,INT((L105 - DATE(YEAR(L105),1,1))))</f>
        <v>338</v>
      </c>
      <c r="Y105" s="676">
        <f t="shared" ref="Y105" si="21">MIN(364,INT((M105 - DATE(YEAR(M105),1,1))))</f>
        <v>338</v>
      </c>
      <c r="Z105" s="676">
        <f t="shared" ref="Z105" si="22">MIN(364,INT((N105 - DATE(YEAR(N105),1,1))))</f>
        <v>338</v>
      </c>
      <c r="AA105" s="676">
        <f t="shared" ref="AA105" si="23">MIN(364,INT((O105 - DATE(YEAR(O105),1,1))))</f>
        <v>338</v>
      </c>
      <c r="AB105" s="676">
        <f t="shared" ref="AB105" si="24">MIN(364,INT((P105 - DATE(YEAR(P105),1,1))))</f>
        <v>338</v>
      </c>
      <c r="AC105" s="676">
        <f t="shared" ref="AC105" si="25">MIN(364,INT((Q105 - DATE(YEAR(Q105),1,1))))</f>
        <v>338</v>
      </c>
      <c r="AD105" s="676">
        <f t="shared" ref="AD105" si="26">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5" outlineLevel="1" x14ac:dyDescent="0.2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5"/>
        <v>o</v>
      </c>
      <c r="U106" s="676">
        <f t="shared" si="6"/>
        <v>338</v>
      </c>
      <c r="V106" s="676">
        <f t="shared" si="7"/>
        <v>338</v>
      </c>
      <c r="W106" s="676">
        <f t="shared" si="8"/>
        <v>338</v>
      </c>
      <c r="X106" s="676">
        <f t="shared" si="9"/>
        <v>338</v>
      </c>
      <c r="Y106" s="676">
        <f t="shared" si="10"/>
        <v>338</v>
      </c>
      <c r="Z106" s="676">
        <f t="shared" si="11"/>
        <v>338</v>
      </c>
      <c r="AA106" s="676">
        <f t="shared" si="12"/>
        <v>338</v>
      </c>
      <c r="AB106" s="676">
        <f t="shared" si="13"/>
        <v>338</v>
      </c>
      <c r="AC106" s="676">
        <f t="shared" si="14"/>
        <v>338</v>
      </c>
      <c r="AD106" s="676">
        <f t="shared" si="15"/>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5" outlineLevel="1" x14ac:dyDescent="0.2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5"/>
        <v>od</v>
      </c>
      <c r="U107" s="676">
        <f t="shared" si="6"/>
        <v>338</v>
      </c>
      <c r="V107" s="676">
        <f t="shared" si="7"/>
        <v>338</v>
      </c>
      <c r="W107" s="676">
        <f t="shared" si="8"/>
        <v>338</v>
      </c>
      <c r="X107" s="676">
        <f t="shared" si="9"/>
        <v>338</v>
      </c>
      <c r="Y107" s="676">
        <f t="shared" si="10"/>
        <v>338</v>
      </c>
      <c r="Z107" s="676">
        <f t="shared" si="11"/>
        <v>338</v>
      </c>
      <c r="AA107" s="676">
        <f t="shared" si="12"/>
        <v>338</v>
      </c>
      <c r="AB107" s="676">
        <f t="shared" si="13"/>
        <v>338</v>
      </c>
      <c r="AC107" s="676">
        <f t="shared" si="14"/>
        <v>338</v>
      </c>
      <c r="AD107" s="676">
        <f t="shared" si="15"/>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5" outlineLevel="1" x14ac:dyDescent="0.2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5"/>
        <v>of</v>
      </c>
      <c r="U108" s="676">
        <f t="shared" si="6"/>
        <v>328</v>
      </c>
      <c r="V108" s="676">
        <f t="shared" si="7"/>
        <v>328</v>
      </c>
      <c r="W108" s="676">
        <f t="shared" si="8"/>
        <v>328</v>
      </c>
      <c r="X108" s="676">
        <f t="shared" si="9"/>
        <v>328</v>
      </c>
      <c r="Y108" s="676">
        <f t="shared" si="10"/>
        <v>328</v>
      </c>
      <c r="Z108" s="676">
        <f t="shared" si="11"/>
        <v>328</v>
      </c>
      <c r="AA108" s="676">
        <f t="shared" si="12"/>
        <v>328</v>
      </c>
      <c r="AB108" s="676">
        <f t="shared" si="13"/>
        <v>328</v>
      </c>
      <c r="AC108" s="676">
        <f t="shared" si="14"/>
        <v>328</v>
      </c>
      <c r="AD108" s="676">
        <f t="shared" si="15"/>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5" outlineLevel="1" x14ac:dyDescent="0.2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5"/>
        <v>r</v>
      </c>
      <c r="U109" s="676">
        <f t="shared" si="6"/>
        <v>328</v>
      </c>
      <c r="V109" s="676">
        <f t="shared" si="7"/>
        <v>328</v>
      </c>
      <c r="W109" s="676">
        <f t="shared" si="8"/>
        <v>328</v>
      </c>
      <c r="X109" s="676">
        <f t="shared" si="9"/>
        <v>328</v>
      </c>
      <c r="Y109" s="676">
        <f t="shared" si="10"/>
        <v>328</v>
      </c>
      <c r="Z109" s="676">
        <f t="shared" si="11"/>
        <v>328</v>
      </c>
      <c r="AA109" s="676">
        <f t="shared" si="12"/>
        <v>328</v>
      </c>
      <c r="AB109" s="676">
        <f t="shared" si="13"/>
        <v>328</v>
      </c>
      <c r="AC109" s="676">
        <f t="shared" si="14"/>
        <v>328</v>
      </c>
      <c r="AD109" s="676">
        <f t="shared" si="15"/>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5" outlineLevel="1" x14ac:dyDescent="0.2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5"/>
        <v>rd</v>
      </c>
      <c r="U110" s="676">
        <f t="shared" si="6"/>
        <v>328</v>
      </c>
      <c r="V110" s="676">
        <f t="shared" si="7"/>
        <v>328</v>
      </c>
      <c r="W110" s="676">
        <f t="shared" si="8"/>
        <v>328</v>
      </c>
      <c r="X110" s="676">
        <f t="shared" si="9"/>
        <v>328</v>
      </c>
      <c r="Y110" s="676">
        <f t="shared" si="10"/>
        <v>328</v>
      </c>
      <c r="Z110" s="676">
        <f t="shared" si="11"/>
        <v>328</v>
      </c>
      <c r="AA110" s="676">
        <f t="shared" si="12"/>
        <v>328</v>
      </c>
      <c r="AB110" s="676">
        <f t="shared" si="13"/>
        <v>328</v>
      </c>
      <c r="AC110" s="676">
        <f t="shared" si="14"/>
        <v>328</v>
      </c>
      <c r="AD110" s="676">
        <f t="shared" si="15"/>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5" outlineLevel="1" x14ac:dyDescent="0.2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5"/>
        <v>v</v>
      </c>
      <c r="U111" s="676">
        <f t="shared" si="6"/>
        <v>338</v>
      </c>
      <c r="V111" s="676">
        <f t="shared" si="7"/>
        <v>338</v>
      </c>
      <c r="W111" s="676">
        <f t="shared" si="8"/>
        <v>338</v>
      </c>
      <c r="X111" s="676">
        <f t="shared" si="9"/>
        <v>338</v>
      </c>
      <c r="Y111" s="676">
        <f t="shared" si="10"/>
        <v>338</v>
      </c>
      <c r="Z111" s="676">
        <f t="shared" si="11"/>
        <v>338</v>
      </c>
      <c r="AA111" s="676">
        <f t="shared" si="12"/>
        <v>338</v>
      </c>
      <c r="AB111" s="676">
        <f t="shared" si="13"/>
        <v>338</v>
      </c>
      <c r="AC111" s="676">
        <f t="shared" si="14"/>
        <v>338</v>
      </c>
      <c r="AD111" s="676">
        <f t="shared" si="15"/>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5" outlineLevel="1" x14ac:dyDescent="0.2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5"/>
        <v>w</v>
      </c>
      <c r="U112" s="676">
        <f t="shared" si="6"/>
        <v>338</v>
      </c>
      <c r="V112" s="676">
        <f t="shared" si="7"/>
        <v>338</v>
      </c>
      <c r="W112" s="676">
        <f t="shared" si="8"/>
        <v>338</v>
      </c>
      <c r="X112" s="676">
        <f t="shared" si="9"/>
        <v>338</v>
      </c>
      <c r="Y112" s="676">
        <f t="shared" si="10"/>
        <v>338</v>
      </c>
      <c r="Z112" s="676">
        <f t="shared" si="11"/>
        <v>338</v>
      </c>
      <c r="AA112" s="676">
        <f t="shared" si="12"/>
        <v>338</v>
      </c>
      <c r="AB112" s="676">
        <f t="shared" si="13"/>
        <v>338</v>
      </c>
      <c r="AC112" s="676">
        <f t="shared" si="14"/>
        <v>338</v>
      </c>
      <c r="AD112" s="676">
        <f t="shared" si="15"/>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5" outlineLevel="1" x14ac:dyDescent="0.2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5"/>
        <v>wd</v>
      </c>
      <c r="U113" s="676">
        <f t="shared" si="6"/>
        <v>338</v>
      </c>
      <c r="V113" s="676">
        <f t="shared" si="7"/>
        <v>338</v>
      </c>
      <c r="W113" s="676">
        <f t="shared" si="8"/>
        <v>338</v>
      </c>
      <c r="X113" s="676">
        <f t="shared" si="9"/>
        <v>338</v>
      </c>
      <c r="Y113" s="676">
        <f t="shared" si="10"/>
        <v>338</v>
      </c>
      <c r="Z113" s="676">
        <f t="shared" si="11"/>
        <v>338</v>
      </c>
      <c r="AA113" s="676">
        <f t="shared" si="12"/>
        <v>338</v>
      </c>
      <c r="AB113" s="676">
        <f t="shared" si="13"/>
        <v>338</v>
      </c>
      <c r="AC113" s="676">
        <f t="shared" si="14"/>
        <v>338</v>
      </c>
      <c r="AD113" s="676">
        <f t="shared" si="15"/>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5" outlineLevel="1" x14ac:dyDescent="0.2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5"/>
        <v>z</v>
      </c>
      <c r="U114" s="676">
        <f t="shared" si="6"/>
        <v>328</v>
      </c>
      <c r="V114" s="676">
        <f t="shared" si="7"/>
        <v>328</v>
      </c>
      <c r="W114" s="676">
        <f t="shared" si="8"/>
        <v>328</v>
      </c>
      <c r="X114" s="676">
        <f t="shared" si="9"/>
        <v>328</v>
      </c>
      <c r="Y114" s="676">
        <f t="shared" si="10"/>
        <v>328</v>
      </c>
      <c r="Z114" s="676">
        <f t="shared" si="11"/>
        <v>328</v>
      </c>
      <c r="AA114" s="676">
        <f t="shared" si="12"/>
        <v>328</v>
      </c>
      <c r="AB114" s="676">
        <f t="shared" si="13"/>
        <v>328</v>
      </c>
      <c r="AC114" s="676">
        <f t="shared" si="14"/>
        <v>328</v>
      </c>
      <c r="AD114" s="676">
        <f t="shared" si="15"/>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5" outlineLevel="1" x14ac:dyDescent="0.2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5"/>
        <v>zd</v>
      </c>
      <c r="U115" s="676">
        <f t="shared" si="6"/>
        <v>328</v>
      </c>
      <c r="V115" s="676">
        <f t="shared" si="7"/>
        <v>328</v>
      </c>
      <c r="W115" s="676">
        <f t="shared" si="8"/>
        <v>328</v>
      </c>
      <c r="X115" s="676">
        <f t="shared" si="9"/>
        <v>328</v>
      </c>
      <c r="Y115" s="676">
        <f t="shared" si="10"/>
        <v>328</v>
      </c>
      <c r="Z115" s="676">
        <f t="shared" si="11"/>
        <v>328</v>
      </c>
      <c r="AA115" s="676">
        <f t="shared" si="12"/>
        <v>328</v>
      </c>
      <c r="AB115" s="676">
        <f t="shared" si="13"/>
        <v>328</v>
      </c>
      <c r="AC115" s="676">
        <f t="shared" si="14"/>
        <v>328</v>
      </c>
      <c r="AD115" s="676">
        <f t="shared" si="15"/>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5" outlineLevel="1" x14ac:dyDescent="0.2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5" outlineLevel="1" x14ac:dyDescent="0.2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5" outlineLevel="1" x14ac:dyDescent="0.2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5" outlineLevel="1" x14ac:dyDescent="0.2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5" x14ac:dyDescent="0.2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5" x14ac:dyDescent="0.25">
      <c r="A121" s="7"/>
      <c r="B121" s="8"/>
      <c r="C121" s="18"/>
      <c r="D121" s="18"/>
      <c r="E121" s="18"/>
      <c r="F121" s="27"/>
      <c r="G121" s="742"/>
      <c r="H121" s="36" t="s">
        <v>1153</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35" customHeight="1" outlineLevel="1" x14ac:dyDescent="0.2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5" outlineLevel="1" x14ac:dyDescent="0.2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0999999999999996" customHeight="1" outlineLevel="1" x14ac:dyDescent="0.2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35" customHeight="1" outlineLevel="1" x14ac:dyDescent="0.2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2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2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0999999999999996" customHeight="1" outlineLevel="1" thickBot="1" x14ac:dyDescent="0.3">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0999999999999996" customHeight="1" outlineLevel="1" x14ac:dyDescent="0.2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2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2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2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2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2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25">
      <c r="A135" s="7"/>
      <c r="B135" s="8"/>
      <c r="C135" s="18"/>
      <c r="D135" s="18"/>
      <c r="E135" s="18"/>
      <c r="F135" s="18"/>
      <c r="G135" s="18"/>
      <c r="H135" s="818" t="s">
        <v>1190</v>
      </c>
      <c r="I135" s="818"/>
      <c r="J135" s="818" t="s">
        <v>1229</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2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2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199" t="s">
        <v>1226</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327</v>
      </c>
      <c r="I160" s="24" t="s">
        <v>326</v>
      </c>
      <c r="J160" s="24" t="s">
        <v>324</v>
      </c>
      <c r="K160" s="24" t="s">
        <v>325</v>
      </c>
      <c r="L160" s="24" t="s">
        <v>323</v>
      </c>
      <c r="M160" s="24" t="s">
        <v>322</v>
      </c>
      <c r="N160" s="23" t="s">
        <v>797</v>
      </c>
      <c r="O160" s="23"/>
      <c r="P160" s="23"/>
      <c r="Q160" s="23"/>
      <c r="R160" s="23" t="s">
        <v>771</v>
      </c>
      <c r="S160" s="23"/>
      <c r="T160" s="23" t="s">
        <v>1227</v>
      </c>
      <c r="U160" s="23"/>
      <c r="V160" s="23" t="s">
        <v>1158</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39" si="27">_xlfn.CONCAT(H161:M161)</f>
        <v>AAAA2A1a</v>
      </c>
      <c r="H161" s="648" t="s">
        <v>23</v>
      </c>
      <c r="I161" s="648" t="s">
        <v>23</v>
      </c>
      <c r="J161" s="648" t="s">
        <v>23</v>
      </c>
      <c r="K161" s="648" t="s">
        <v>1139</v>
      </c>
      <c r="L161" s="648" t="s">
        <v>219</v>
      </c>
      <c r="M161" s="649" t="s">
        <v>70</v>
      </c>
      <c r="N161" t="b">
        <f>AND(COUNTIF(G162:$G$239,G161))</f>
        <v>0</v>
      </c>
      <c r="O161" s="34" t="s">
        <v>23</v>
      </c>
      <c r="R161" s="248" t="b">
        <v>1</v>
      </c>
      <c r="T161" s="248">
        <f t="shared" ref="T161:T225" si="28">IF(OR(M161="a",M161="a2",M161="sp"),0,1)</f>
        <v>0</v>
      </c>
      <c r="V161" s="230">
        <f>1-T161</f>
        <v>1</v>
      </c>
      <c r="AX161" s="17"/>
      <c r="AY161" s="9"/>
      <c r="AZ161" s="9"/>
      <c r="BA161" s="9"/>
    </row>
    <row r="162" spans="1:53" ht="15" outlineLevel="1" x14ac:dyDescent="0.25">
      <c r="A162" s="7"/>
      <c r="B162" s="8"/>
      <c r="C162" s="18"/>
      <c r="D162" s="18"/>
      <c r="E162" s="18"/>
      <c r="F162" s="27"/>
      <c r="G162" t="str">
        <f t="shared" si="27"/>
        <v>GGGGAg1a2</v>
      </c>
      <c r="H162" s="648" t="s">
        <v>147</v>
      </c>
      <c r="I162" s="648" t="s">
        <v>147</v>
      </c>
      <c r="J162" s="648" t="s">
        <v>147</v>
      </c>
      <c r="K162" s="648" t="s">
        <v>147</v>
      </c>
      <c r="L162" s="648" t="s">
        <v>1135</v>
      </c>
      <c r="M162" s="648" t="s">
        <v>802</v>
      </c>
      <c r="N162" t="b">
        <f>AND(COUNTIF(G163:$G$239,G162))</f>
        <v>0</v>
      </c>
      <c r="O162" s="34" t="s">
        <v>1111</v>
      </c>
      <c r="R162" s="248" t="b">
        <v>1</v>
      </c>
      <c r="T162" s="248">
        <f t="shared" si="28"/>
        <v>0</v>
      </c>
      <c r="V162" s="230">
        <f t="shared" ref="V162:V225" si="29">1-T162</f>
        <v>1</v>
      </c>
      <c r="AX162" s="17"/>
      <c r="AY162" s="9"/>
      <c r="AZ162" s="9"/>
      <c r="BA162" s="9"/>
    </row>
    <row r="163" spans="1:53" ht="15" outlineLevel="1" x14ac:dyDescent="0.25">
      <c r="A163" s="7"/>
      <c r="B163" s="8"/>
      <c r="C163" s="18"/>
      <c r="D163" s="18"/>
      <c r="E163" s="18"/>
      <c r="F163" s="27"/>
      <c r="G163" t="str">
        <f t="shared" ref="G163" si="30">_xlfn.CONCAT(H163:M163)</f>
        <v>GGGGSg1a2</v>
      </c>
      <c r="H163" s="648" t="s">
        <v>147</v>
      </c>
      <c r="I163" s="648" t="s">
        <v>147</v>
      </c>
      <c r="J163" s="648" t="s">
        <v>147</v>
      </c>
      <c r="K163" s="648" t="s">
        <v>147</v>
      </c>
      <c r="L163" s="648" t="s">
        <v>1136</v>
      </c>
      <c r="M163" s="648" t="s">
        <v>802</v>
      </c>
      <c r="N163" t="b">
        <f>AND(COUNTIF(G164:$G$239,G163))</f>
        <v>0</v>
      </c>
      <c r="O163" s="34" t="s">
        <v>1111</v>
      </c>
      <c r="R163" s="248" t="b">
        <v>1</v>
      </c>
      <c r="T163" s="248">
        <f t="shared" si="28"/>
        <v>0</v>
      </c>
      <c r="V163" s="230">
        <f t="shared" si="29"/>
        <v>1</v>
      </c>
      <c r="AX163" s="17"/>
      <c r="AY163" s="9"/>
      <c r="AZ163" s="9"/>
      <c r="BA163" s="9"/>
    </row>
    <row r="164" spans="1:53" ht="15" outlineLevel="1" x14ac:dyDescent="0.25">
      <c r="A164" s="7"/>
      <c r="B164" s="8"/>
      <c r="C164" s="18"/>
      <c r="D164" s="18"/>
      <c r="E164" s="18"/>
      <c r="F164" s="27"/>
      <c r="G164" t="str">
        <f t="shared" si="27"/>
        <v>GGGAg2Na2</v>
      </c>
      <c r="H164" s="648" t="s">
        <v>147</v>
      </c>
      <c r="I164" s="648" t="s">
        <v>147</v>
      </c>
      <c r="J164" s="648" t="s">
        <v>147</v>
      </c>
      <c r="K164" s="648" t="s">
        <v>1138</v>
      </c>
      <c r="L164" s="648" t="s">
        <v>75</v>
      </c>
      <c r="M164" s="648" t="s">
        <v>802</v>
      </c>
      <c r="N164" t="b">
        <f>AND(COUNTIF(G165:$G$239,G164))</f>
        <v>0</v>
      </c>
      <c r="O164" s="34" t="s">
        <v>1111</v>
      </c>
      <c r="R164" s="248" t="b">
        <v>1</v>
      </c>
      <c r="T164" s="248">
        <f t="shared" si="28"/>
        <v>0</v>
      </c>
      <c r="V164" s="230">
        <f t="shared" si="29"/>
        <v>1</v>
      </c>
      <c r="AX164" s="17"/>
      <c r="AY164" s="9"/>
      <c r="AZ164" s="9"/>
      <c r="BA164" s="9"/>
    </row>
    <row r="165" spans="1:53" ht="15" outlineLevel="1" x14ac:dyDescent="0.25">
      <c r="A165" s="7"/>
      <c r="B165" s="8"/>
      <c r="C165" s="18"/>
      <c r="D165" s="18"/>
      <c r="E165" s="18"/>
      <c r="F165" s="27"/>
      <c r="G165" t="str">
        <f t="shared" si="27"/>
        <v>GGGAg2Ea2</v>
      </c>
      <c r="H165" s="648" t="s">
        <v>147</v>
      </c>
      <c r="I165" s="648" t="s">
        <v>147</v>
      </c>
      <c r="J165" s="648" t="s">
        <v>147</v>
      </c>
      <c r="K165" s="648" t="s">
        <v>1138</v>
      </c>
      <c r="L165" s="648" t="s">
        <v>76</v>
      </c>
      <c r="M165" s="648" t="s">
        <v>802</v>
      </c>
      <c r="N165" t="b">
        <f>AND(COUNTIF(G166:$G$239,G165))</f>
        <v>0</v>
      </c>
      <c r="O165" s="34" t="s">
        <v>1111</v>
      </c>
      <c r="R165" s="248" t="b">
        <v>1</v>
      </c>
      <c r="T165" s="248">
        <f t="shared" si="28"/>
        <v>0</v>
      </c>
      <c r="V165" s="230">
        <f t="shared" si="29"/>
        <v>1</v>
      </c>
      <c r="AX165" s="17"/>
      <c r="AY165" s="9"/>
      <c r="AZ165" s="9"/>
      <c r="BA165" s="9"/>
    </row>
    <row r="166" spans="1:53" ht="15" outlineLevel="1" x14ac:dyDescent="0.25">
      <c r="A166" s="7"/>
      <c r="B166" s="8"/>
      <c r="C166" s="18"/>
      <c r="D166" s="18"/>
      <c r="E166" s="18"/>
      <c r="F166" s="27"/>
      <c r="G166" t="str">
        <f t="shared" si="27"/>
        <v>GGGAg2OFa2</v>
      </c>
      <c r="H166" s="648" t="s">
        <v>147</v>
      </c>
      <c r="I166" s="648" t="s">
        <v>147</v>
      </c>
      <c r="J166" s="648" t="s">
        <v>147</v>
      </c>
      <c r="K166" s="648" t="s">
        <v>1138</v>
      </c>
      <c r="L166" s="648" t="s">
        <v>148</v>
      </c>
      <c r="M166" s="648" t="s">
        <v>802</v>
      </c>
      <c r="N166" t="b">
        <f>AND(COUNTIF(G167:$G$239,G166))</f>
        <v>0</v>
      </c>
      <c r="O166" s="34" t="s">
        <v>1111</v>
      </c>
      <c r="R166" s="248" t="b">
        <v>1</v>
      </c>
      <c r="T166" s="248">
        <f t="shared" si="28"/>
        <v>0</v>
      </c>
      <c r="V166" s="230">
        <f t="shared" si="29"/>
        <v>1</v>
      </c>
      <c r="AX166" s="17"/>
      <c r="AY166" s="9"/>
      <c r="AZ166" s="9"/>
      <c r="BA166" s="9"/>
    </row>
    <row r="167" spans="1:53" ht="15" outlineLevel="1" x14ac:dyDescent="0.25">
      <c r="A167" s="7"/>
      <c r="B167" s="8"/>
      <c r="C167" s="18"/>
      <c r="D167" s="18"/>
      <c r="E167" s="18"/>
      <c r="F167" s="27"/>
      <c r="G167" t="str">
        <f t="shared" si="27"/>
        <v>GGGC1Na2</v>
      </c>
      <c r="H167" s="648" t="s">
        <v>147</v>
      </c>
      <c r="I167" s="648" t="s">
        <v>147</v>
      </c>
      <c r="J167" s="648" t="s">
        <v>147</v>
      </c>
      <c r="K167" s="648" t="s">
        <v>220</v>
      </c>
      <c r="L167" s="648" t="s">
        <v>75</v>
      </c>
      <c r="M167" s="648" t="s">
        <v>802</v>
      </c>
      <c r="N167" t="b">
        <f>AND(COUNTIF(G168:$G$239,G167))</f>
        <v>0</v>
      </c>
      <c r="O167" s="34" t="s">
        <v>1111</v>
      </c>
      <c r="R167" s="248" t="b">
        <v>1</v>
      </c>
      <c r="T167" s="248">
        <f t="shared" si="28"/>
        <v>0</v>
      </c>
      <c r="V167" s="230">
        <f t="shared" si="29"/>
        <v>1</v>
      </c>
      <c r="AX167" s="17"/>
      <c r="AY167" s="9"/>
      <c r="AZ167" s="9"/>
      <c r="BA167" s="9"/>
    </row>
    <row r="168" spans="1:53" ht="15" outlineLevel="1" x14ac:dyDescent="0.25">
      <c r="A168" s="7"/>
      <c r="B168" s="8"/>
      <c r="C168" s="18"/>
      <c r="D168" s="18"/>
      <c r="E168" s="18"/>
      <c r="F168" s="27"/>
      <c r="G168" t="str">
        <f t="shared" si="27"/>
        <v>GGGC1Ea2</v>
      </c>
      <c r="H168" s="648" t="s">
        <v>147</v>
      </c>
      <c r="I168" s="648" t="s">
        <v>147</v>
      </c>
      <c r="J168" s="648" t="s">
        <v>147</v>
      </c>
      <c r="K168" s="648" t="s">
        <v>220</v>
      </c>
      <c r="L168" s="648" t="s">
        <v>76</v>
      </c>
      <c r="M168" s="648" t="s">
        <v>802</v>
      </c>
      <c r="N168" t="b">
        <f>AND(COUNTIF(G169:$G$239,G168))</f>
        <v>0</v>
      </c>
      <c r="O168" s="34" t="s">
        <v>1111</v>
      </c>
      <c r="R168" s="248" t="b">
        <v>1</v>
      </c>
      <c r="T168" s="248">
        <f t="shared" si="28"/>
        <v>0</v>
      </c>
      <c r="V168" s="230">
        <f t="shared" si="29"/>
        <v>1</v>
      </c>
      <c r="AX168" s="17"/>
      <c r="AY168" s="9"/>
      <c r="AZ168" s="9"/>
      <c r="BA168" s="9"/>
    </row>
    <row r="169" spans="1:53" ht="15" outlineLevel="1" x14ac:dyDescent="0.25">
      <c r="A169" s="7"/>
      <c r="B169" s="8"/>
      <c r="C169" s="18"/>
      <c r="D169" s="18"/>
      <c r="E169" s="18"/>
      <c r="F169" s="27"/>
      <c r="G169" t="str">
        <f t="shared" si="27"/>
        <v>GGGC1Pa2</v>
      </c>
      <c r="H169" s="648" t="s">
        <v>147</v>
      </c>
      <c r="I169" s="648" t="s">
        <v>147</v>
      </c>
      <c r="J169" s="648" t="s">
        <v>147</v>
      </c>
      <c r="K169" s="648" t="s">
        <v>220</v>
      </c>
      <c r="L169" s="648" t="s">
        <v>77</v>
      </c>
      <c r="M169" s="648" t="s">
        <v>802</v>
      </c>
      <c r="N169" t="b">
        <f>AND(COUNTIF(G170:$G$239,G169))</f>
        <v>0</v>
      </c>
      <c r="O169" s="34" t="s">
        <v>1111</v>
      </c>
      <c r="R169" s="248" t="b">
        <v>1</v>
      </c>
      <c r="T169" s="248">
        <f t="shared" si="28"/>
        <v>0</v>
      </c>
      <c r="V169" s="230">
        <f t="shared" si="29"/>
        <v>1</v>
      </c>
      <c r="AX169" s="17"/>
      <c r="AY169" s="9"/>
      <c r="AZ169" s="9"/>
      <c r="BA169" s="9"/>
    </row>
    <row r="170" spans="1:53" ht="15" outlineLevel="1" x14ac:dyDescent="0.25">
      <c r="A170" s="7"/>
      <c r="B170" s="8"/>
      <c r="C170" s="18"/>
      <c r="D170" s="18"/>
      <c r="E170" s="18"/>
      <c r="F170" s="27"/>
      <c r="G170" t="str">
        <f t="shared" si="27"/>
        <v>GGGC1OFa2</v>
      </c>
      <c r="H170" s="648" t="s">
        <v>147</v>
      </c>
      <c r="I170" s="648" t="s">
        <v>147</v>
      </c>
      <c r="J170" s="648" t="s">
        <v>147</v>
      </c>
      <c r="K170" s="648" t="s">
        <v>220</v>
      </c>
      <c r="L170" s="648" t="s">
        <v>148</v>
      </c>
      <c r="M170" s="648" t="s">
        <v>802</v>
      </c>
      <c r="N170" t="b">
        <f>AND(COUNTIF(G171:$G$239,G170))</f>
        <v>0</v>
      </c>
      <c r="O170" s="34" t="s">
        <v>1111</v>
      </c>
      <c r="R170" s="248" t="b">
        <v>1</v>
      </c>
      <c r="T170" s="248">
        <f t="shared" si="28"/>
        <v>0</v>
      </c>
      <c r="V170" s="230">
        <f t="shared" si="29"/>
        <v>1</v>
      </c>
      <c r="AX170" s="17"/>
      <c r="AY170" s="9"/>
      <c r="AZ170" s="9"/>
      <c r="BA170" s="9"/>
    </row>
    <row r="171" spans="1:53" ht="15" outlineLevel="1" x14ac:dyDescent="0.25">
      <c r="A171" s="7"/>
      <c r="B171" s="8"/>
      <c r="C171" s="18"/>
      <c r="D171" s="18"/>
      <c r="E171" s="18"/>
      <c r="F171" s="27"/>
      <c r="G171" t="str">
        <f t="shared" ref="G171" si="31">_xlfn.CONCAT(H171:M171)</f>
        <v>SPSPSPSPSPsp</v>
      </c>
      <c r="H171" s="648" t="s">
        <v>1102</v>
      </c>
      <c r="I171" s="648" t="s">
        <v>1102</v>
      </c>
      <c r="J171" s="648" t="s">
        <v>1102</v>
      </c>
      <c r="K171" s="648" t="s">
        <v>1102</v>
      </c>
      <c r="L171" s="648" t="s">
        <v>1102</v>
      </c>
      <c r="M171" s="649" t="s">
        <v>1046</v>
      </c>
      <c r="N171" t="b">
        <f>AND(COUNTIF(G172:$G$239,G171))</f>
        <v>0</v>
      </c>
      <c r="O171" s="34" t="s">
        <v>1103</v>
      </c>
      <c r="R171" s="248" t="b">
        <v>1</v>
      </c>
      <c r="T171" s="248">
        <f t="shared" si="28"/>
        <v>0</v>
      </c>
      <c r="V171" s="230">
        <f t="shared" si="29"/>
        <v>1</v>
      </c>
      <c r="AX171" s="17"/>
      <c r="AY171" s="9"/>
      <c r="AZ171" s="9"/>
      <c r="BA171" s="9"/>
    </row>
    <row r="172" spans="1:53" ht="15" outlineLevel="1" x14ac:dyDescent="0.25">
      <c r="A172" s="7"/>
      <c r="B172" s="8"/>
      <c r="C172" s="18"/>
      <c r="D172" s="18"/>
      <c r="E172" s="18"/>
      <c r="F172" s="27"/>
      <c r="G172" t="str">
        <f t="shared" ref="G172:G192" si="32">_xlfn.CONCAT(H172:M172)</f>
        <v>ANWFWb</v>
      </c>
      <c r="H172" s="648" t="s">
        <v>23</v>
      </c>
      <c r="I172" s="648" t="s">
        <v>75</v>
      </c>
      <c r="J172" s="648" t="s">
        <v>8</v>
      </c>
      <c r="K172" s="648" t="s">
        <v>10</v>
      </c>
      <c r="L172" s="648" t="s">
        <v>8</v>
      </c>
      <c r="M172" s="649" t="s">
        <v>67</v>
      </c>
      <c r="N172" t="b">
        <f>AND(COUNTIF(G173:$G$239,G172))</f>
        <v>0</v>
      </c>
      <c r="O172" s="34" t="s">
        <v>1172</v>
      </c>
      <c r="R172" s="248" t="b">
        <v>1</v>
      </c>
      <c r="T172" s="248">
        <f t="shared" si="28"/>
        <v>1</v>
      </c>
      <c r="V172" s="230">
        <f t="shared" si="29"/>
        <v>0</v>
      </c>
      <c r="AX172" s="17"/>
      <c r="AY172" s="9"/>
      <c r="AZ172" s="9"/>
      <c r="BA172" s="9"/>
    </row>
    <row r="173" spans="1:53" ht="15" outlineLevel="1" x14ac:dyDescent="0.25">
      <c r="A173" s="7"/>
      <c r="B173" s="8"/>
      <c r="C173" s="18"/>
      <c r="D173" s="18"/>
      <c r="E173" s="18"/>
      <c r="F173" s="27"/>
      <c r="G173" t="str">
        <f t="shared" ref="G173" si="33">_xlfn.CONCAT(H173:M173)</f>
        <v>ANWFWbd</v>
      </c>
      <c r="H173" s="648" t="s">
        <v>23</v>
      </c>
      <c r="I173" s="648" t="s">
        <v>75</v>
      </c>
      <c r="J173" s="648" t="s">
        <v>8</v>
      </c>
      <c r="K173" s="648" t="s">
        <v>10</v>
      </c>
      <c r="L173" s="648" t="s">
        <v>8</v>
      </c>
      <c r="M173" s="649" t="s">
        <v>922</v>
      </c>
      <c r="N173" t="b">
        <f>AND(COUNTIF(G174:$G$239,G173))</f>
        <v>0</v>
      </c>
      <c r="O173" s="34" t="s">
        <v>1172</v>
      </c>
      <c r="R173" s="248" t="b">
        <v>1</v>
      </c>
      <c r="T173" s="248">
        <f t="shared" si="28"/>
        <v>1</v>
      </c>
      <c r="V173" s="230">
        <f t="shared" si="29"/>
        <v>0</v>
      </c>
      <c r="AX173" s="17"/>
      <c r="AY173" s="9"/>
      <c r="AZ173" s="9"/>
      <c r="BA173" s="9"/>
    </row>
    <row r="174" spans="1:53" ht="15" outlineLevel="1" x14ac:dyDescent="0.25">
      <c r="A174" s="7"/>
      <c r="B174" s="8"/>
      <c r="C174" s="18"/>
      <c r="D174" s="18"/>
      <c r="E174" s="18"/>
      <c r="F174" s="27"/>
      <c r="G174" t="str">
        <f t="shared" si="32"/>
        <v>AANWFw</v>
      </c>
      <c r="H174" s="648" t="s">
        <v>23</v>
      </c>
      <c r="I174" s="648" t="s">
        <v>23</v>
      </c>
      <c r="J174" s="648" t="s">
        <v>75</v>
      </c>
      <c r="K174" s="648" t="s">
        <v>8</v>
      </c>
      <c r="L174" s="648" t="s">
        <v>10</v>
      </c>
      <c r="M174" s="649" t="s">
        <v>64</v>
      </c>
      <c r="N174" t="b">
        <f>AND(COUNTIF(G175:$G$239,G174))</f>
        <v>0</v>
      </c>
      <c r="O174" s="34" t="s">
        <v>1172</v>
      </c>
      <c r="R174" s="248" t="b">
        <v>1</v>
      </c>
      <c r="T174" s="248">
        <f t="shared" si="28"/>
        <v>1</v>
      </c>
      <c r="V174" s="230">
        <f t="shared" si="29"/>
        <v>0</v>
      </c>
      <c r="AX174" s="17"/>
      <c r="AY174" s="9"/>
      <c r="AZ174" s="9"/>
      <c r="BA174" s="9"/>
    </row>
    <row r="175" spans="1:53" ht="15" outlineLevel="1" x14ac:dyDescent="0.25">
      <c r="A175" s="7"/>
      <c r="B175" s="8"/>
      <c r="C175" s="18"/>
      <c r="D175" s="18"/>
      <c r="E175" s="18"/>
      <c r="F175" s="27"/>
      <c r="G175" t="str">
        <f t="shared" ref="G175" si="34">_xlfn.CONCAT(H175:M175)</f>
        <v>AANWFwd</v>
      </c>
      <c r="H175" s="648" t="s">
        <v>23</v>
      </c>
      <c r="I175" s="648" t="s">
        <v>23</v>
      </c>
      <c r="J175" s="648" t="s">
        <v>75</v>
      </c>
      <c r="K175" s="648" t="s">
        <v>8</v>
      </c>
      <c r="L175" s="648" t="s">
        <v>10</v>
      </c>
      <c r="M175" s="649" t="s">
        <v>921</v>
      </c>
      <c r="N175" t="b">
        <f>AND(COUNTIF(G176:$G$239,G175))</f>
        <v>0</v>
      </c>
      <c r="O175" s="34" t="s">
        <v>1172</v>
      </c>
      <c r="R175" s="248" t="b">
        <v>1</v>
      </c>
      <c r="T175" s="248">
        <f t="shared" si="28"/>
        <v>1</v>
      </c>
      <c r="V175" s="230">
        <f t="shared" si="29"/>
        <v>0</v>
      </c>
      <c r="AX175" s="17"/>
      <c r="AY175" s="9"/>
      <c r="AZ175" s="9"/>
      <c r="BA175" s="9"/>
    </row>
    <row r="176" spans="1:53" ht="15" outlineLevel="1" x14ac:dyDescent="0.25">
      <c r="A176" s="7"/>
      <c r="B176" s="8"/>
      <c r="C176" s="18"/>
      <c r="D176" s="18"/>
      <c r="E176" s="18"/>
      <c r="F176" s="27"/>
      <c r="G176" t="str">
        <f t="shared" si="32"/>
        <v>AAANWf</v>
      </c>
      <c r="H176" s="648" t="s">
        <v>23</v>
      </c>
      <c r="I176" s="648" t="s">
        <v>23</v>
      </c>
      <c r="J176" s="648" t="s">
        <v>23</v>
      </c>
      <c r="K176" s="648" t="s">
        <v>75</v>
      </c>
      <c r="L176" s="648" t="s">
        <v>8</v>
      </c>
      <c r="M176" s="649" t="s">
        <v>65</v>
      </c>
      <c r="N176" t="b">
        <f>AND(COUNTIF(G177:$G$239,G176))</f>
        <v>0</v>
      </c>
      <c r="O176" s="34" t="s">
        <v>1172</v>
      </c>
      <c r="R176" s="248" t="b">
        <v>1</v>
      </c>
      <c r="T176" s="248">
        <f t="shared" si="28"/>
        <v>1</v>
      </c>
      <c r="V176" s="230">
        <f t="shared" si="29"/>
        <v>0</v>
      </c>
      <c r="AX176" s="17"/>
      <c r="AY176" s="9"/>
      <c r="AZ176" s="9"/>
      <c r="BA176" s="9"/>
    </row>
    <row r="177" spans="1:53" ht="15" outlineLevel="1" x14ac:dyDescent="0.25">
      <c r="A177" s="7"/>
      <c r="B177" s="8"/>
      <c r="C177" s="18"/>
      <c r="D177" s="18"/>
      <c r="E177" s="18"/>
      <c r="F177" s="27"/>
      <c r="G177" t="str">
        <f t="shared" si="32"/>
        <v>YAAA2Nw</v>
      </c>
      <c r="H177" s="648" t="s">
        <v>340</v>
      </c>
      <c r="I177" s="648" t="s">
        <v>23</v>
      </c>
      <c r="J177" s="648" t="s">
        <v>23</v>
      </c>
      <c r="K177" s="648" t="s">
        <v>1139</v>
      </c>
      <c r="L177" s="648" t="s">
        <v>75</v>
      </c>
      <c r="M177" s="649" t="s">
        <v>64</v>
      </c>
      <c r="N177" t="b">
        <f>AND(COUNTIF(G178:$G$239,G177))</f>
        <v>0</v>
      </c>
      <c r="O177" s="34" t="s">
        <v>1172</v>
      </c>
      <c r="R177" s="248" t="b">
        <v>1</v>
      </c>
      <c r="T177" s="248">
        <f t="shared" si="28"/>
        <v>1</v>
      </c>
      <c r="V177" s="230">
        <f t="shared" si="29"/>
        <v>0</v>
      </c>
      <c r="AX177" s="17"/>
      <c r="AY177" s="9"/>
      <c r="AZ177" s="9"/>
      <c r="BA177" s="9"/>
    </row>
    <row r="178" spans="1:53" ht="15" outlineLevel="1" x14ac:dyDescent="0.25">
      <c r="A178" s="7"/>
      <c r="B178" s="8"/>
      <c r="C178" s="18"/>
      <c r="D178" s="18"/>
      <c r="E178" s="18"/>
      <c r="F178" s="27"/>
      <c r="G178" t="str">
        <f t="shared" ref="G178" si="35">_xlfn.CONCAT(H178:M178)</f>
        <v>YAAA2Nwd</v>
      </c>
      <c r="H178" s="648" t="s">
        <v>340</v>
      </c>
      <c r="I178" s="648" t="s">
        <v>23</v>
      </c>
      <c r="J178" s="648" t="s">
        <v>23</v>
      </c>
      <c r="K178" s="648" t="s">
        <v>1139</v>
      </c>
      <c r="L178" s="648" t="s">
        <v>75</v>
      </c>
      <c r="M178" s="649" t="s">
        <v>921</v>
      </c>
      <c r="N178" t="b">
        <f>AND(COUNTIF(G179:$G$239,G178))</f>
        <v>0</v>
      </c>
      <c r="O178" s="34" t="s">
        <v>1172</v>
      </c>
      <c r="R178" s="248" t="b">
        <v>1</v>
      </c>
      <c r="T178" s="248">
        <f t="shared" si="28"/>
        <v>1</v>
      </c>
      <c r="V178" s="230">
        <f t="shared" si="29"/>
        <v>0</v>
      </c>
      <c r="AX178" s="17"/>
      <c r="AY178" s="9"/>
      <c r="AZ178" s="9"/>
      <c r="BA178" s="9"/>
    </row>
    <row r="179" spans="1:53" ht="15" outlineLevel="1" x14ac:dyDescent="0.25">
      <c r="A179" s="7"/>
      <c r="B179" s="8"/>
      <c r="C179" s="18"/>
      <c r="D179" s="18"/>
      <c r="E179" s="18"/>
      <c r="F179" s="27"/>
      <c r="G179" t="str">
        <f t="shared" si="32"/>
        <v>YYAA2A1z</v>
      </c>
      <c r="H179" s="648" t="s">
        <v>340</v>
      </c>
      <c r="I179" s="648" t="s">
        <v>340</v>
      </c>
      <c r="J179" s="648" t="s">
        <v>23</v>
      </c>
      <c r="K179" s="648" t="s">
        <v>1139</v>
      </c>
      <c r="L179" s="648" t="s">
        <v>219</v>
      </c>
      <c r="M179" s="649" t="s">
        <v>71</v>
      </c>
      <c r="N179" t="b">
        <f>AND(COUNTIF(G180:$G$239,G179))</f>
        <v>0</v>
      </c>
      <c r="O179" s="34" t="s">
        <v>1172</v>
      </c>
      <c r="R179" s="248" t="b">
        <v>1</v>
      </c>
      <c r="T179" s="248">
        <f t="shared" si="28"/>
        <v>1</v>
      </c>
      <c r="V179" s="230">
        <f t="shared" si="29"/>
        <v>0</v>
      </c>
      <c r="AX179" s="17"/>
      <c r="AY179" s="9"/>
      <c r="AZ179" s="9"/>
      <c r="BA179" s="9"/>
    </row>
    <row r="180" spans="1:53" ht="15" outlineLevel="1" x14ac:dyDescent="0.25">
      <c r="A180" s="7"/>
      <c r="B180" s="8"/>
      <c r="C180" s="18"/>
      <c r="D180" s="18"/>
      <c r="E180" s="18"/>
      <c r="F180" s="27"/>
      <c r="G180" t="str">
        <f t="shared" si="32"/>
        <v>YYBA2A1a</v>
      </c>
      <c r="H180" s="648" t="s">
        <v>340</v>
      </c>
      <c r="I180" s="648" t="s">
        <v>340</v>
      </c>
      <c r="J180" s="648" t="s">
        <v>14</v>
      </c>
      <c r="K180" s="648" t="s">
        <v>1139</v>
      </c>
      <c r="L180" s="648" t="s">
        <v>219</v>
      </c>
      <c r="M180" s="649" t="s">
        <v>70</v>
      </c>
      <c r="N180" t="b">
        <f>AND(COUNTIF(G181:$G$239,G180))</f>
        <v>0</v>
      </c>
      <c r="O180" s="34" t="s">
        <v>1172</v>
      </c>
      <c r="P180" s="34" t="s">
        <v>1175</v>
      </c>
      <c r="Q180" s="34"/>
      <c r="R180" s="248" t="b">
        <v>1</v>
      </c>
      <c r="T180" s="248">
        <f t="shared" si="28"/>
        <v>0</v>
      </c>
      <c r="V180" s="230">
        <f t="shared" si="29"/>
        <v>1</v>
      </c>
      <c r="AX180" s="17"/>
      <c r="AY180" s="9"/>
      <c r="AZ180" s="9"/>
      <c r="BA180" s="9"/>
    </row>
    <row r="181" spans="1:53" ht="15" outlineLevel="1" x14ac:dyDescent="0.25">
      <c r="A181" s="7"/>
      <c r="B181" s="8"/>
      <c r="C181" s="18"/>
      <c r="D181" s="18"/>
      <c r="E181" s="18"/>
      <c r="F181" s="27"/>
      <c r="G181" t="str">
        <f t="shared" si="32"/>
        <v>YYWBA1a</v>
      </c>
      <c r="H181" s="648" t="s">
        <v>340</v>
      </c>
      <c r="I181" s="648" t="s">
        <v>340</v>
      </c>
      <c r="J181" s="648" t="s">
        <v>8</v>
      </c>
      <c r="K181" s="648" t="s">
        <v>14</v>
      </c>
      <c r="L181" s="648" t="s">
        <v>219</v>
      </c>
      <c r="M181" s="649" t="s">
        <v>70</v>
      </c>
      <c r="N181" t="b">
        <f>AND(COUNTIF(G182:$G$239,G181))</f>
        <v>0</v>
      </c>
      <c r="O181" s="34" t="s">
        <v>1172</v>
      </c>
      <c r="R181" s="248" t="b">
        <v>1</v>
      </c>
      <c r="T181" s="248">
        <f t="shared" si="28"/>
        <v>0</v>
      </c>
      <c r="V181" s="230">
        <f t="shared" si="29"/>
        <v>1</v>
      </c>
      <c r="AX181" s="17"/>
      <c r="AY181" s="9"/>
      <c r="AZ181" s="9"/>
      <c r="BA181" s="9"/>
    </row>
    <row r="182" spans="1:53" ht="15" outlineLevel="1" x14ac:dyDescent="0.25">
      <c r="A182" s="7"/>
      <c r="B182" s="8"/>
      <c r="C182" s="18"/>
      <c r="D182" s="18"/>
      <c r="E182" s="18"/>
      <c r="F182" s="27"/>
      <c r="G182" t="str">
        <f t="shared" si="32"/>
        <v>YYFWBa</v>
      </c>
      <c r="H182" s="648" t="s">
        <v>340</v>
      </c>
      <c r="I182" s="648" t="s">
        <v>340</v>
      </c>
      <c r="J182" s="648" t="s">
        <v>10</v>
      </c>
      <c r="K182" s="648" t="s">
        <v>8</v>
      </c>
      <c r="L182" s="648" t="s">
        <v>14</v>
      </c>
      <c r="M182" s="649" t="s">
        <v>70</v>
      </c>
      <c r="N182" t="b">
        <f>AND(COUNTIF(G183:$G$239,G182))</f>
        <v>0</v>
      </c>
      <c r="O182" s="34" t="s">
        <v>1172</v>
      </c>
      <c r="R182" s="248" t="b">
        <v>1</v>
      </c>
      <c r="T182" s="248">
        <f t="shared" si="28"/>
        <v>0</v>
      </c>
      <c r="V182" s="230">
        <f t="shared" si="29"/>
        <v>1</v>
      </c>
      <c r="AX182" s="17"/>
      <c r="AY182" s="9"/>
      <c r="AZ182" s="9"/>
      <c r="BA182" s="9"/>
    </row>
    <row r="183" spans="1:53" ht="15" outlineLevel="1" x14ac:dyDescent="0.25">
      <c r="A183" s="7"/>
      <c r="B183" s="8"/>
      <c r="C183" s="18"/>
      <c r="D183" s="18"/>
      <c r="E183" s="18"/>
      <c r="F183" s="27"/>
      <c r="G183" t="str">
        <f t="shared" si="32"/>
        <v>AAANBo</v>
      </c>
      <c r="H183" s="648" t="s">
        <v>23</v>
      </c>
      <c r="I183" s="648" t="s">
        <v>23</v>
      </c>
      <c r="J183" s="648" t="s">
        <v>23</v>
      </c>
      <c r="K183" s="648" t="s">
        <v>75</v>
      </c>
      <c r="L183" s="648" t="s">
        <v>14</v>
      </c>
      <c r="M183" s="649" t="s">
        <v>66</v>
      </c>
      <c r="N183" t="b">
        <f>AND(COUNTIF(G184:$G$239,G183))</f>
        <v>0</v>
      </c>
      <c r="O183" s="34" t="s">
        <v>1174</v>
      </c>
      <c r="R183" s="248" t="b">
        <v>1</v>
      </c>
      <c r="T183" s="248">
        <f t="shared" si="28"/>
        <v>1</v>
      </c>
      <c r="V183" s="230">
        <f t="shared" si="29"/>
        <v>0</v>
      </c>
      <c r="AX183" s="17"/>
      <c r="AY183" s="9"/>
      <c r="AZ183" s="9"/>
      <c r="BA183" s="9"/>
    </row>
    <row r="184" spans="1:53" ht="15" outlineLevel="1" x14ac:dyDescent="0.25">
      <c r="A184" s="7"/>
      <c r="B184" s="8"/>
      <c r="C184" s="18"/>
      <c r="D184" s="18"/>
      <c r="E184" s="18"/>
      <c r="F184" s="27"/>
      <c r="G184" t="str">
        <f t="shared" ref="G184" si="36">_xlfn.CONCAT(H184:M184)</f>
        <v>AAANBod</v>
      </c>
      <c r="H184" s="648" t="s">
        <v>23</v>
      </c>
      <c r="I184" s="648" t="s">
        <v>23</v>
      </c>
      <c r="J184" s="648" t="s">
        <v>23</v>
      </c>
      <c r="K184" s="648" t="s">
        <v>75</v>
      </c>
      <c r="L184" s="648" t="s">
        <v>14</v>
      </c>
      <c r="M184" s="649" t="s">
        <v>923</v>
      </c>
      <c r="N184" t="b">
        <f>AND(COUNTIF(G185:$G$239,G184))</f>
        <v>0</v>
      </c>
      <c r="O184" s="34" t="s">
        <v>1174</v>
      </c>
      <c r="R184" s="248" t="b">
        <v>1</v>
      </c>
      <c r="T184" s="248">
        <f t="shared" si="28"/>
        <v>1</v>
      </c>
      <c r="V184" s="230">
        <f t="shared" si="29"/>
        <v>0</v>
      </c>
      <c r="AX184" s="17"/>
      <c r="AY184" s="9"/>
      <c r="AZ184" s="9"/>
      <c r="BA184" s="9"/>
    </row>
    <row r="185" spans="1:53" ht="15" outlineLevel="1" x14ac:dyDescent="0.25">
      <c r="A185" s="7"/>
      <c r="B185" s="8"/>
      <c r="C185" s="18"/>
      <c r="D185" s="18"/>
      <c r="E185" s="18"/>
      <c r="F185" s="27"/>
      <c r="G185" t="str">
        <f t="shared" si="32"/>
        <v>AAAA2Nb</v>
      </c>
      <c r="H185" s="648" t="s">
        <v>23</v>
      </c>
      <c r="I185" s="648" t="s">
        <v>23</v>
      </c>
      <c r="J185" s="648" t="s">
        <v>23</v>
      </c>
      <c r="K185" s="648" t="s">
        <v>1139</v>
      </c>
      <c r="L185" s="648" t="s">
        <v>75</v>
      </c>
      <c r="M185" s="649" t="s">
        <v>67</v>
      </c>
      <c r="N185" t="b">
        <f>AND(COUNTIF(G186:$G$239,G185))</f>
        <v>0</v>
      </c>
      <c r="O185" s="34" t="s">
        <v>1174</v>
      </c>
      <c r="R185" s="248" t="b">
        <v>1</v>
      </c>
      <c r="T185" s="248">
        <f t="shared" si="28"/>
        <v>1</v>
      </c>
      <c r="V185" s="230">
        <f t="shared" si="29"/>
        <v>0</v>
      </c>
      <c r="AX185" s="17"/>
      <c r="AY185" s="9"/>
      <c r="AZ185" s="9"/>
      <c r="BA185" s="9"/>
    </row>
    <row r="186" spans="1:53" ht="15" outlineLevel="1" x14ac:dyDescent="0.25">
      <c r="A186" s="7"/>
      <c r="B186" s="8"/>
      <c r="C186" s="18"/>
      <c r="D186" s="18"/>
      <c r="E186" s="18"/>
      <c r="F186" s="27"/>
      <c r="G186" t="str">
        <f t="shared" ref="G186" si="37">_xlfn.CONCAT(H186:M186)</f>
        <v>AAAA2Nbd</v>
      </c>
      <c r="H186" s="648" t="s">
        <v>23</v>
      </c>
      <c r="I186" s="648" t="s">
        <v>23</v>
      </c>
      <c r="J186" s="648" t="s">
        <v>23</v>
      </c>
      <c r="K186" s="648" t="s">
        <v>1139</v>
      </c>
      <c r="L186" s="648" t="s">
        <v>75</v>
      </c>
      <c r="M186" s="649" t="s">
        <v>922</v>
      </c>
      <c r="N186" t="b">
        <f>AND(COUNTIF(G187:$G$239,G186))</f>
        <v>0</v>
      </c>
      <c r="O186" s="34" t="s">
        <v>1174</v>
      </c>
      <c r="R186" s="248" t="b">
        <v>1</v>
      </c>
      <c r="T186" s="248">
        <f t="shared" si="28"/>
        <v>1</v>
      </c>
      <c r="V186" s="230">
        <f t="shared" si="29"/>
        <v>0</v>
      </c>
      <c r="AX186" s="17"/>
      <c r="AY186" s="9"/>
      <c r="AZ186" s="9"/>
      <c r="BA186" s="9"/>
    </row>
    <row r="187" spans="1:53" ht="15" outlineLevel="1" x14ac:dyDescent="0.25">
      <c r="A187" s="7"/>
      <c r="B187" s="8"/>
      <c r="C187" s="18"/>
      <c r="D187" s="18"/>
      <c r="E187" s="18"/>
      <c r="F187" s="27"/>
      <c r="G187" t="str">
        <f t="shared" si="32"/>
        <v>AAAA2A1z</v>
      </c>
      <c r="H187" s="648" t="s">
        <v>23</v>
      </c>
      <c r="I187" s="648" t="s">
        <v>23</v>
      </c>
      <c r="J187" s="648" t="s">
        <v>23</v>
      </c>
      <c r="K187" s="648" t="s">
        <v>1139</v>
      </c>
      <c r="L187" s="648" t="s">
        <v>219</v>
      </c>
      <c r="M187" s="649" t="s">
        <v>71</v>
      </c>
      <c r="N187" t="b">
        <f>AND(COUNTIF(G188:$G$239,G187))</f>
        <v>0</v>
      </c>
      <c r="O187" s="34" t="s">
        <v>1174</v>
      </c>
      <c r="P187" s="34" t="s">
        <v>1175</v>
      </c>
      <c r="Q187" s="34"/>
      <c r="R187" s="248" t="b">
        <v>1</v>
      </c>
      <c r="T187" s="248">
        <f t="shared" si="28"/>
        <v>1</v>
      </c>
      <c r="V187" s="230">
        <f t="shared" si="29"/>
        <v>0</v>
      </c>
      <c r="AX187" s="17"/>
      <c r="AY187" s="9"/>
      <c r="AZ187" s="9"/>
      <c r="BA187" s="9"/>
    </row>
    <row r="188" spans="1:53" ht="15" outlineLevel="1" x14ac:dyDescent="0.25">
      <c r="A188" s="7"/>
      <c r="B188" s="8"/>
      <c r="C188" s="18"/>
      <c r="D188" s="18"/>
      <c r="E188" s="18"/>
      <c r="F188" s="27"/>
      <c r="G188" t="str">
        <f t="shared" si="32"/>
        <v>YAAA2A1a</v>
      </c>
      <c r="H188" s="648" t="s">
        <v>340</v>
      </c>
      <c r="I188" s="648" t="s">
        <v>23</v>
      </c>
      <c r="J188" s="648" t="s">
        <v>23</v>
      </c>
      <c r="K188" s="648" t="s">
        <v>1139</v>
      </c>
      <c r="L188" s="648" t="s">
        <v>219</v>
      </c>
      <c r="M188" s="649" t="s">
        <v>70</v>
      </c>
      <c r="N188" t="b">
        <f>AND(COUNTIF(G189:$G$239,G188))</f>
        <v>0</v>
      </c>
      <c r="O188" s="34" t="s">
        <v>1174</v>
      </c>
      <c r="P188" s="34" t="s">
        <v>1175</v>
      </c>
      <c r="Q188" s="34"/>
      <c r="R188" s="248" t="b">
        <v>1</v>
      </c>
      <c r="T188" s="248">
        <f t="shared" si="28"/>
        <v>0</v>
      </c>
      <c r="V188" s="230">
        <f t="shared" si="29"/>
        <v>1</v>
      </c>
      <c r="AX188" s="17"/>
      <c r="AY188" s="9"/>
      <c r="AZ188" s="9"/>
      <c r="BA188" s="9"/>
    </row>
    <row r="189" spans="1:53" ht="15" outlineLevel="1" x14ac:dyDescent="0.25">
      <c r="A189" s="7"/>
      <c r="B189" s="8"/>
      <c r="C189" s="18"/>
      <c r="D189" s="18"/>
      <c r="E189" s="18"/>
      <c r="F189" s="27"/>
      <c r="G189" t="str">
        <f t="shared" si="32"/>
        <v>YYAA2A1a</v>
      </c>
      <c r="H189" s="648" t="s">
        <v>340</v>
      </c>
      <c r="I189" s="648" t="s">
        <v>340</v>
      </c>
      <c r="J189" s="648" t="s">
        <v>23</v>
      </c>
      <c r="K189" s="648" t="s">
        <v>1139</v>
      </c>
      <c r="L189" s="648" t="s">
        <v>219</v>
      </c>
      <c r="M189" s="649" t="s">
        <v>70</v>
      </c>
      <c r="N189" t="b">
        <f>AND(COUNTIF(G190:$G$239,G189))</f>
        <v>0</v>
      </c>
      <c r="O189" s="34" t="s">
        <v>1174</v>
      </c>
      <c r="P189" s="34" t="s">
        <v>1175</v>
      </c>
      <c r="Q189" s="34"/>
      <c r="R189" s="248" t="b">
        <v>1</v>
      </c>
      <c r="T189" s="248">
        <f t="shared" si="28"/>
        <v>0</v>
      </c>
      <c r="V189" s="230">
        <f t="shared" si="29"/>
        <v>1</v>
      </c>
      <c r="AX189" s="17"/>
      <c r="AY189" s="9"/>
      <c r="AZ189" s="9"/>
      <c r="BA189" s="9"/>
    </row>
    <row r="190" spans="1:53" ht="15" outlineLevel="1" x14ac:dyDescent="0.25">
      <c r="A190" s="7"/>
      <c r="B190" s="8"/>
      <c r="C190" s="18"/>
      <c r="D190" s="18"/>
      <c r="E190" s="18"/>
      <c r="F190" s="27"/>
      <c r="G190" t="str">
        <f t="shared" si="32"/>
        <v>YYOA2A1a</v>
      </c>
      <c r="H190" s="648" t="s">
        <v>340</v>
      </c>
      <c r="I190" s="648" t="s">
        <v>340</v>
      </c>
      <c r="J190" s="648" t="s">
        <v>12</v>
      </c>
      <c r="K190" s="648" t="s">
        <v>1139</v>
      </c>
      <c r="L190" s="648" t="s">
        <v>219</v>
      </c>
      <c r="M190" s="649" t="s">
        <v>70</v>
      </c>
      <c r="N190" t="b">
        <f>AND(COUNTIF(G191:$G$239,G190))</f>
        <v>0</v>
      </c>
      <c r="O190" s="34" t="s">
        <v>1174</v>
      </c>
      <c r="R190" s="248" t="b">
        <v>1</v>
      </c>
      <c r="T190" s="248">
        <f t="shared" si="28"/>
        <v>0</v>
      </c>
      <c r="V190" s="230">
        <f t="shared" si="29"/>
        <v>1</v>
      </c>
      <c r="AX190" s="17"/>
      <c r="AY190" s="9"/>
      <c r="AZ190" s="9"/>
      <c r="BA190" s="9"/>
    </row>
    <row r="191" spans="1:53" ht="15" outlineLevel="1" x14ac:dyDescent="0.25">
      <c r="A191" s="7"/>
      <c r="B191" s="8"/>
      <c r="C191" s="18"/>
      <c r="D191" s="18"/>
      <c r="E191" s="18"/>
      <c r="F191" s="27"/>
      <c r="G191" t="str">
        <f t="shared" si="32"/>
        <v>AYBOA1a</v>
      </c>
      <c r="H191" s="648" t="s">
        <v>23</v>
      </c>
      <c r="I191" s="648" t="s">
        <v>340</v>
      </c>
      <c r="J191" s="648" t="s">
        <v>14</v>
      </c>
      <c r="K191" s="648" t="s">
        <v>12</v>
      </c>
      <c r="L191" s="648" t="s">
        <v>219</v>
      </c>
      <c r="M191" s="649" t="s">
        <v>70</v>
      </c>
      <c r="N191" t="b">
        <f>AND(COUNTIF(G192:$G$239,G191))</f>
        <v>0</v>
      </c>
      <c r="O191" s="34" t="s">
        <v>1174</v>
      </c>
      <c r="R191" s="248" t="b">
        <v>1</v>
      </c>
      <c r="T191" s="248">
        <f t="shared" si="28"/>
        <v>0</v>
      </c>
      <c r="V191" s="230">
        <f t="shared" si="29"/>
        <v>1</v>
      </c>
      <c r="AX191" s="17"/>
      <c r="AY191" s="9"/>
      <c r="AZ191" s="9"/>
      <c r="BA191" s="9"/>
    </row>
    <row r="192" spans="1:53" ht="15" outlineLevel="1" x14ac:dyDescent="0.25">
      <c r="A192" s="7"/>
      <c r="B192" s="8"/>
      <c r="C192" s="18"/>
      <c r="D192" s="18"/>
      <c r="E192" s="18"/>
      <c r="F192" s="27"/>
      <c r="G192" t="str">
        <f t="shared" si="32"/>
        <v>AANBOa</v>
      </c>
      <c r="H192" s="648" t="s">
        <v>23</v>
      </c>
      <c r="I192" s="648" t="s">
        <v>23</v>
      </c>
      <c r="J192" s="648" t="s">
        <v>75</v>
      </c>
      <c r="K192" s="648" t="s">
        <v>14</v>
      </c>
      <c r="L192" s="648" t="s">
        <v>12</v>
      </c>
      <c r="M192" s="649" t="s">
        <v>70</v>
      </c>
      <c r="N192" t="b">
        <f>AND(COUNTIF(G193:$G$239,G192))</f>
        <v>0</v>
      </c>
      <c r="O192" s="34" t="s">
        <v>1174</v>
      </c>
      <c r="R192" s="248" t="b">
        <v>1</v>
      </c>
      <c r="T192" s="248">
        <f t="shared" si="28"/>
        <v>0</v>
      </c>
      <c r="V192" s="230">
        <f t="shared" si="29"/>
        <v>1</v>
      </c>
      <c r="AX192" s="17"/>
      <c r="AY192" s="9"/>
      <c r="AZ192" s="9"/>
      <c r="BA192" s="9"/>
    </row>
    <row r="193" spans="1:53" ht="15" outlineLevel="1" x14ac:dyDescent="0.25">
      <c r="A193" s="7"/>
      <c r="B193" s="8"/>
      <c r="C193" s="18"/>
      <c r="D193" s="18"/>
      <c r="E193" s="18"/>
      <c r="F193" s="27"/>
      <c r="G193" t="str">
        <f t="shared" si="27"/>
        <v>YABA2Ba</v>
      </c>
      <c r="H193" s="648" t="s">
        <v>340</v>
      </c>
      <c r="I193" s="648" t="s">
        <v>23</v>
      </c>
      <c r="J193" s="648" t="s">
        <v>14</v>
      </c>
      <c r="K193" s="648" t="s">
        <v>1139</v>
      </c>
      <c r="L193" s="648" t="s">
        <v>14</v>
      </c>
      <c r="M193" s="649" t="s">
        <v>70</v>
      </c>
      <c r="N193" t="b">
        <f>AND(COUNTIF(G194:$G$239,G193))</f>
        <v>0</v>
      </c>
      <c r="O193" s="34" t="s">
        <v>342</v>
      </c>
      <c r="R193" s="248" t="b">
        <v>1</v>
      </c>
      <c r="T193" s="248">
        <f t="shared" si="28"/>
        <v>0</v>
      </c>
      <c r="V193" s="230">
        <f t="shared" si="29"/>
        <v>1</v>
      </c>
      <c r="AX193" s="17"/>
      <c r="AY193" s="9"/>
      <c r="AZ193" s="9"/>
      <c r="BA193" s="9"/>
    </row>
    <row r="194" spans="1:53" ht="15" outlineLevel="1" x14ac:dyDescent="0.25">
      <c r="A194" s="7"/>
      <c r="B194" s="8"/>
      <c r="C194" s="18"/>
      <c r="D194" s="18"/>
      <c r="E194" s="18"/>
      <c r="F194" s="27"/>
      <c r="G194" t="str">
        <f t="shared" si="27"/>
        <v>AYABA1b</v>
      </c>
      <c r="H194" s="648" t="s">
        <v>23</v>
      </c>
      <c r="I194" s="648" t="s">
        <v>340</v>
      </c>
      <c r="J194" s="648" t="s">
        <v>23</v>
      </c>
      <c r="K194" s="648" t="s">
        <v>14</v>
      </c>
      <c r="L194" s="648" t="s">
        <v>219</v>
      </c>
      <c r="M194" s="649" t="s">
        <v>67</v>
      </c>
      <c r="N194" t="b">
        <f>AND(COUNTIF(G195:$G$239,G194))</f>
        <v>0</v>
      </c>
      <c r="O194" s="34" t="s">
        <v>342</v>
      </c>
      <c r="R194" s="248" t="b">
        <v>1</v>
      </c>
      <c r="T194" s="248">
        <f t="shared" si="28"/>
        <v>1</v>
      </c>
      <c r="V194" s="230">
        <f t="shared" si="29"/>
        <v>0</v>
      </c>
      <c r="AX194" s="17"/>
      <c r="AY194" s="9"/>
      <c r="AZ194" s="9"/>
      <c r="BA194" s="9"/>
    </row>
    <row r="195" spans="1:53" ht="15" outlineLevel="1" x14ac:dyDescent="0.25">
      <c r="A195" s="7"/>
      <c r="B195" s="8"/>
      <c r="C195" s="18"/>
      <c r="D195" s="18"/>
      <c r="E195" s="18"/>
      <c r="F195" s="27"/>
      <c r="G195" t="str">
        <f t="shared" ref="G195:G196" si="38">_xlfn.CONCAT(H195:M195)</f>
        <v>YAOA2OFa</v>
      </c>
      <c r="H195" s="648" t="s">
        <v>340</v>
      </c>
      <c r="I195" s="648" t="s">
        <v>23</v>
      </c>
      <c r="J195" s="648" t="s">
        <v>12</v>
      </c>
      <c r="K195" s="648" t="s">
        <v>1139</v>
      </c>
      <c r="L195" s="648" t="s">
        <v>148</v>
      </c>
      <c r="M195" s="649" t="s">
        <v>70</v>
      </c>
      <c r="N195" t="b">
        <f>AND(COUNTIF(G196:$G$239,G195))</f>
        <v>0</v>
      </c>
      <c r="O195" s="34" t="s">
        <v>920</v>
      </c>
      <c r="R195" s="248" t="b">
        <v>1</v>
      </c>
      <c r="T195" s="248">
        <f t="shared" si="28"/>
        <v>0</v>
      </c>
      <c r="V195" s="230">
        <f t="shared" si="29"/>
        <v>1</v>
      </c>
      <c r="AX195" s="17"/>
      <c r="AY195" s="9"/>
      <c r="AZ195" s="9"/>
      <c r="BA195" s="9"/>
    </row>
    <row r="196" spans="1:53" ht="15" outlineLevel="1" x14ac:dyDescent="0.25">
      <c r="A196" s="7"/>
      <c r="B196" s="8"/>
      <c r="C196" s="18"/>
      <c r="D196" s="18"/>
      <c r="E196" s="18"/>
      <c r="F196" s="27"/>
      <c r="G196" t="str">
        <f t="shared" si="38"/>
        <v>AYAOA1of</v>
      </c>
      <c r="H196" s="648" t="s">
        <v>23</v>
      </c>
      <c r="I196" s="648" t="s">
        <v>340</v>
      </c>
      <c r="J196" s="648" t="s">
        <v>23</v>
      </c>
      <c r="K196" s="648" t="s">
        <v>12</v>
      </c>
      <c r="L196" s="648" t="s">
        <v>219</v>
      </c>
      <c r="M196" s="649" t="s">
        <v>217</v>
      </c>
      <c r="N196" t="b">
        <f>AND(COUNTIF(G197:$G$239,G196))</f>
        <v>0</v>
      </c>
      <c r="O196" s="34" t="s">
        <v>920</v>
      </c>
      <c r="R196" s="248" t="b">
        <v>1</v>
      </c>
      <c r="T196" s="248">
        <f t="shared" si="28"/>
        <v>1</v>
      </c>
      <c r="V196" s="230">
        <f t="shared" si="29"/>
        <v>0</v>
      </c>
      <c r="AX196" s="17"/>
      <c r="AY196" s="9"/>
      <c r="AZ196" s="9"/>
      <c r="BA196" s="9"/>
    </row>
    <row r="197" spans="1:53" ht="15" outlineLevel="1" x14ac:dyDescent="0.25">
      <c r="A197" s="7"/>
      <c r="B197" s="8"/>
      <c r="C197" s="18"/>
      <c r="D197" s="18"/>
      <c r="E197" s="18"/>
      <c r="F197" s="27"/>
      <c r="G197" t="str">
        <f t="shared" si="27"/>
        <v>YYNBNb</v>
      </c>
      <c r="H197" s="648" t="s">
        <v>340</v>
      </c>
      <c r="I197" s="648" t="s">
        <v>340</v>
      </c>
      <c r="J197" s="648" t="s">
        <v>75</v>
      </c>
      <c r="K197" s="648" t="s">
        <v>14</v>
      </c>
      <c r="L197" s="648" t="s">
        <v>75</v>
      </c>
      <c r="M197" s="649" t="s">
        <v>67</v>
      </c>
      <c r="N197" t="b">
        <f>AND(COUNTIF(G198:$G$239,G197))</f>
        <v>0</v>
      </c>
      <c r="O197" s="34" t="s">
        <v>343</v>
      </c>
      <c r="P197" s="34" t="s">
        <v>1177</v>
      </c>
      <c r="Q197" s="34"/>
      <c r="R197" s="248" t="b">
        <v>1</v>
      </c>
      <c r="T197" s="248">
        <f t="shared" si="28"/>
        <v>1</v>
      </c>
      <c r="V197" s="230">
        <f t="shared" si="29"/>
        <v>0</v>
      </c>
      <c r="AX197" s="17"/>
      <c r="AY197" s="9"/>
      <c r="AZ197" s="9"/>
      <c r="BA197" s="9"/>
    </row>
    <row r="198" spans="1:53" ht="15" outlineLevel="1" x14ac:dyDescent="0.25">
      <c r="A198" s="7"/>
      <c r="B198" s="8"/>
      <c r="C198" s="18"/>
      <c r="D198" s="18"/>
      <c r="E198" s="18"/>
      <c r="F198" s="27"/>
      <c r="G198" t="str">
        <f t="shared" ref="G198" si="39">_xlfn.CONCAT(H198:M198)</f>
        <v>YYNBNbd</v>
      </c>
      <c r="H198" s="648" t="s">
        <v>340</v>
      </c>
      <c r="I198" s="648" t="s">
        <v>340</v>
      </c>
      <c r="J198" s="648" t="s">
        <v>75</v>
      </c>
      <c r="K198" s="648" t="s">
        <v>14</v>
      </c>
      <c r="L198" s="648" t="s">
        <v>75</v>
      </c>
      <c r="M198" s="649" t="s">
        <v>922</v>
      </c>
      <c r="N198" t="b">
        <f>AND(COUNTIF(G199:$G$239,G198))</f>
        <v>0</v>
      </c>
      <c r="O198" s="34" t="s">
        <v>343</v>
      </c>
      <c r="P198" s="34" t="s">
        <v>1177</v>
      </c>
      <c r="R198" s="248" t="b">
        <v>1</v>
      </c>
      <c r="T198" s="248">
        <f t="shared" si="28"/>
        <v>1</v>
      </c>
      <c r="V198" s="230">
        <f t="shared" si="29"/>
        <v>0</v>
      </c>
      <c r="AX198" s="17"/>
      <c r="AY198" s="9"/>
      <c r="AZ198" s="9"/>
      <c r="BA198" s="9"/>
    </row>
    <row r="199" spans="1:53" ht="15" outlineLevel="1" x14ac:dyDescent="0.25">
      <c r="A199" s="7"/>
      <c r="B199" s="8"/>
      <c r="C199" s="18"/>
      <c r="D199" s="18"/>
      <c r="E199" s="18"/>
      <c r="F199" s="27"/>
      <c r="G199" t="str">
        <f t="shared" si="27"/>
        <v>YYBNBz</v>
      </c>
      <c r="H199" s="648" t="s">
        <v>340</v>
      </c>
      <c r="I199" s="648" t="s">
        <v>340</v>
      </c>
      <c r="J199" s="648" t="s">
        <v>14</v>
      </c>
      <c r="K199" s="648" t="s">
        <v>75</v>
      </c>
      <c r="L199" s="648" t="s">
        <v>14</v>
      </c>
      <c r="M199" s="648" t="s">
        <v>71</v>
      </c>
      <c r="N199" t="b">
        <f>AND(COUNTIF(G200:$G$239,G199))</f>
        <v>0</v>
      </c>
      <c r="O199" s="34" t="s">
        <v>343</v>
      </c>
      <c r="P199" s="34"/>
      <c r="R199" s="248" t="b">
        <v>1</v>
      </c>
      <c r="T199" s="248">
        <f t="shared" si="28"/>
        <v>1</v>
      </c>
      <c r="V199" s="230">
        <f t="shared" si="29"/>
        <v>0</v>
      </c>
      <c r="AX199" s="17"/>
      <c r="AY199" s="9"/>
      <c r="AZ199" s="9"/>
      <c r="BA199" s="9"/>
    </row>
    <row r="200" spans="1:53" ht="15" outlineLevel="1" x14ac:dyDescent="0.25">
      <c r="A200" s="7"/>
      <c r="B200" s="8"/>
      <c r="C200" s="18"/>
      <c r="D200" s="18"/>
      <c r="E200" s="18"/>
      <c r="F200" s="27"/>
      <c r="G200" t="str">
        <f t="shared" ref="G200" si="40">_xlfn.CONCAT(H200:M200)</f>
        <v>YYBNBzd</v>
      </c>
      <c r="H200" s="648" t="s">
        <v>340</v>
      </c>
      <c r="I200" s="648" t="s">
        <v>340</v>
      </c>
      <c r="J200" s="648" t="s">
        <v>14</v>
      </c>
      <c r="K200" s="648" t="s">
        <v>75</v>
      </c>
      <c r="L200" s="648" t="s">
        <v>14</v>
      </c>
      <c r="M200" s="648" t="s">
        <v>924</v>
      </c>
      <c r="N200" t="b">
        <f>AND(COUNTIF(G201:$G$239,G200))</f>
        <v>0</v>
      </c>
      <c r="O200" s="34" t="s">
        <v>343</v>
      </c>
      <c r="P200" s="34"/>
      <c r="R200" s="248" t="b">
        <v>1</v>
      </c>
      <c r="T200" s="248">
        <f t="shared" si="28"/>
        <v>1</v>
      </c>
      <c r="V200" s="230">
        <f t="shared" si="29"/>
        <v>0</v>
      </c>
      <c r="AX200" s="17"/>
      <c r="AY200" s="9"/>
      <c r="AZ200" s="9"/>
      <c r="BA200" s="9"/>
    </row>
    <row r="201" spans="1:53" ht="15" outlineLevel="1" x14ac:dyDescent="0.25">
      <c r="A201" s="7"/>
      <c r="B201" s="8"/>
      <c r="C201" s="18"/>
      <c r="D201" s="18"/>
      <c r="E201" s="18"/>
      <c r="F201" s="27"/>
      <c r="G201" t="str">
        <f t="shared" si="27"/>
        <v>YYBNBr</v>
      </c>
      <c r="H201" s="648" t="s">
        <v>340</v>
      </c>
      <c r="I201" s="648" t="s">
        <v>340</v>
      </c>
      <c r="J201" s="648" t="s">
        <v>14</v>
      </c>
      <c r="K201" s="648" t="s">
        <v>75</v>
      </c>
      <c r="L201" s="648" t="s">
        <v>14</v>
      </c>
      <c r="M201" s="648" t="s">
        <v>63</v>
      </c>
      <c r="N201" t="b">
        <f>AND(COUNTIF(G202:$G$239,G201))</f>
        <v>0</v>
      </c>
      <c r="O201" s="34" t="s">
        <v>343</v>
      </c>
      <c r="P201" s="34" t="s">
        <v>1177</v>
      </c>
      <c r="R201" s="248" t="b">
        <v>1</v>
      </c>
      <c r="T201" s="248">
        <f t="shared" si="28"/>
        <v>1</v>
      </c>
      <c r="V201" s="230">
        <f t="shared" si="29"/>
        <v>0</v>
      </c>
      <c r="AX201" s="17"/>
      <c r="AY201" s="9"/>
      <c r="AZ201" s="9"/>
      <c r="BA201" s="9"/>
    </row>
    <row r="202" spans="1:53" ht="15" outlineLevel="1" x14ac:dyDescent="0.25">
      <c r="A202" s="7"/>
      <c r="B202" s="8"/>
      <c r="C202" s="18"/>
      <c r="D202" s="18"/>
      <c r="E202" s="18"/>
      <c r="F202" s="27"/>
      <c r="G202" t="str">
        <f t="shared" ref="G202:G208" si="41">_xlfn.CONCAT(H202:M202)</f>
        <v>YYBNBrd</v>
      </c>
      <c r="H202" s="648" t="s">
        <v>340</v>
      </c>
      <c r="I202" s="648" t="s">
        <v>340</v>
      </c>
      <c r="J202" s="648" t="s">
        <v>14</v>
      </c>
      <c r="K202" s="648" t="s">
        <v>75</v>
      </c>
      <c r="L202" s="648" t="s">
        <v>14</v>
      </c>
      <c r="M202" s="648" t="s">
        <v>925</v>
      </c>
      <c r="N202" t="b">
        <f>AND(COUNTIF(G203:$G$239,G202))</f>
        <v>0</v>
      </c>
      <c r="O202" s="34" t="s">
        <v>343</v>
      </c>
      <c r="P202" s="34" t="s">
        <v>1177</v>
      </c>
      <c r="R202" s="248" t="b">
        <v>1</v>
      </c>
      <c r="T202" s="248">
        <f t="shared" si="28"/>
        <v>1</v>
      </c>
      <c r="V202" s="230">
        <f t="shared" si="29"/>
        <v>0</v>
      </c>
      <c r="AX202" s="17"/>
      <c r="AY202" s="9"/>
      <c r="AZ202" s="9"/>
      <c r="BA202" s="9"/>
    </row>
    <row r="203" spans="1:53" ht="15" outlineLevel="1" x14ac:dyDescent="0.25">
      <c r="A203" s="7"/>
      <c r="B203" s="8"/>
      <c r="C203" s="18"/>
      <c r="D203" s="18"/>
      <c r="E203" s="18"/>
      <c r="F203" s="27"/>
      <c r="G203" t="str">
        <f t="shared" si="41"/>
        <v>YYBNBl</v>
      </c>
      <c r="H203" s="648" t="s">
        <v>340</v>
      </c>
      <c r="I203" s="648" t="s">
        <v>340</v>
      </c>
      <c r="J203" s="648" t="s">
        <v>14</v>
      </c>
      <c r="K203" s="648" t="s">
        <v>75</v>
      </c>
      <c r="L203" s="648" t="s">
        <v>14</v>
      </c>
      <c r="M203" s="648" t="s">
        <v>68</v>
      </c>
      <c r="N203" t="b">
        <f>AND(COUNTIF(G204:$G$239,G203))</f>
        <v>0</v>
      </c>
      <c r="O203" s="34" t="s">
        <v>1178</v>
      </c>
      <c r="R203" s="248" t="b">
        <v>1</v>
      </c>
      <c r="T203" s="248">
        <f t="shared" si="28"/>
        <v>1</v>
      </c>
      <c r="V203" s="230">
        <f t="shared" si="29"/>
        <v>0</v>
      </c>
      <c r="AX203" s="17"/>
      <c r="AY203" s="9"/>
      <c r="AZ203" s="9"/>
      <c r="BA203" s="9"/>
    </row>
    <row r="204" spans="1:53" ht="15" outlineLevel="1" x14ac:dyDescent="0.25">
      <c r="A204" s="7"/>
      <c r="B204" s="8"/>
      <c r="C204" s="18"/>
      <c r="D204" s="18"/>
      <c r="E204" s="18"/>
      <c r="F204" s="27"/>
      <c r="G204" t="str">
        <f t="shared" si="41"/>
        <v>YYNBLb</v>
      </c>
      <c r="H204" s="648" t="s">
        <v>340</v>
      </c>
      <c r="I204" s="648" t="s">
        <v>340</v>
      </c>
      <c r="J204" s="648" t="s">
        <v>75</v>
      </c>
      <c r="K204" s="648" t="s">
        <v>14</v>
      </c>
      <c r="L204" s="648" t="s">
        <v>16</v>
      </c>
      <c r="M204" s="648" t="s">
        <v>67</v>
      </c>
      <c r="N204" t="b">
        <f>AND(COUNTIF(G206:$G$239,G204))</f>
        <v>0</v>
      </c>
      <c r="O204" s="34" t="s">
        <v>1178</v>
      </c>
      <c r="R204" s="248" t="b">
        <v>1</v>
      </c>
      <c r="T204" s="248">
        <f t="shared" si="28"/>
        <v>1</v>
      </c>
      <c r="V204" s="230">
        <f t="shared" si="29"/>
        <v>0</v>
      </c>
      <c r="AX204" s="17"/>
      <c r="AY204" s="9"/>
      <c r="AZ204" s="9"/>
      <c r="BA204" s="9"/>
    </row>
    <row r="205" spans="1:53" ht="15" outlineLevel="1" x14ac:dyDescent="0.25">
      <c r="A205" s="7"/>
      <c r="B205" s="8"/>
      <c r="C205" s="18"/>
      <c r="D205" s="18"/>
      <c r="E205" s="18"/>
      <c r="F205" s="27"/>
      <c r="G205" t="str">
        <f t="shared" ref="G205" si="42">_xlfn.CONCAT(H205:M205)</f>
        <v>YYNBLbd</v>
      </c>
      <c r="H205" s="648" t="s">
        <v>340</v>
      </c>
      <c r="I205" s="648" t="s">
        <v>340</v>
      </c>
      <c r="J205" s="648" t="s">
        <v>75</v>
      </c>
      <c r="K205" s="648" t="s">
        <v>14</v>
      </c>
      <c r="L205" s="648" t="s">
        <v>16</v>
      </c>
      <c r="M205" s="648" t="s">
        <v>922</v>
      </c>
      <c r="N205" t="b">
        <f>AND(COUNTIF(G208:$G$239,G205))</f>
        <v>0</v>
      </c>
      <c r="O205" s="34" t="s">
        <v>1178</v>
      </c>
      <c r="R205" s="248" t="b">
        <v>1</v>
      </c>
      <c r="T205" s="248">
        <f t="shared" si="28"/>
        <v>1</v>
      </c>
      <c r="V205" s="230">
        <f t="shared" si="29"/>
        <v>0</v>
      </c>
      <c r="AX205" s="17"/>
      <c r="AY205" s="9"/>
      <c r="AZ205" s="9"/>
      <c r="BA205" s="9"/>
    </row>
    <row r="206" spans="1:53" ht="15" outlineLevel="1" x14ac:dyDescent="0.25">
      <c r="A206" s="7"/>
      <c r="B206" s="8"/>
      <c r="C206" s="18"/>
      <c r="D206" s="18"/>
      <c r="E206" s="18"/>
      <c r="F206" s="27"/>
      <c r="G206" t="str">
        <f t="shared" si="41"/>
        <v>YYBLBz</v>
      </c>
      <c r="H206" s="648" t="s">
        <v>340</v>
      </c>
      <c r="I206" s="648" t="s">
        <v>340</v>
      </c>
      <c r="J206" s="648" t="s">
        <v>14</v>
      </c>
      <c r="K206" s="648" t="s">
        <v>16</v>
      </c>
      <c r="L206" s="648" t="s">
        <v>14</v>
      </c>
      <c r="M206" s="648" t="s">
        <v>71</v>
      </c>
      <c r="N206" t="b">
        <f>AND(COUNTIF(G208:$G$239,G206))</f>
        <v>0</v>
      </c>
      <c r="O206" s="34" t="s">
        <v>1178</v>
      </c>
      <c r="R206" s="248" t="b">
        <v>1</v>
      </c>
      <c r="T206" s="248">
        <f t="shared" si="28"/>
        <v>1</v>
      </c>
      <c r="V206" s="230">
        <f t="shared" si="29"/>
        <v>0</v>
      </c>
      <c r="AX206" s="17"/>
      <c r="AY206" s="9"/>
      <c r="AZ206" s="9"/>
      <c r="BA206" s="9"/>
    </row>
    <row r="207" spans="1:53" ht="15" outlineLevel="1" x14ac:dyDescent="0.25">
      <c r="A207" s="7"/>
      <c r="B207" s="8"/>
      <c r="C207" s="18"/>
      <c r="D207" s="18"/>
      <c r="E207" s="18"/>
      <c r="F207" s="27"/>
      <c r="G207" t="str">
        <f t="shared" ref="G207" si="43">_xlfn.CONCAT(H207:M207)</f>
        <v>YYBLBzd</v>
      </c>
      <c r="H207" s="648" t="s">
        <v>340</v>
      </c>
      <c r="I207" s="648" t="s">
        <v>340</v>
      </c>
      <c r="J207" s="648" t="s">
        <v>14</v>
      </c>
      <c r="K207" s="648" t="s">
        <v>16</v>
      </c>
      <c r="L207" s="648" t="s">
        <v>14</v>
      </c>
      <c r="M207" s="648" t="s">
        <v>924</v>
      </c>
      <c r="N207" t="b">
        <f>AND(COUNTIF(G210:$G$239,G207))</f>
        <v>0</v>
      </c>
      <c r="O207" s="34" t="s">
        <v>1178</v>
      </c>
      <c r="R207" s="248" t="b">
        <v>1</v>
      </c>
      <c r="T207" s="248">
        <f t="shared" si="28"/>
        <v>1</v>
      </c>
      <c r="V207" s="230">
        <f t="shared" si="29"/>
        <v>0</v>
      </c>
      <c r="AX207" s="17"/>
      <c r="AY207" s="9"/>
      <c r="AZ207" s="9"/>
      <c r="BA207" s="9"/>
    </row>
    <row r="208" spans="1:53" ht="15" outlineLevel="1" x14ac:dyDescent="0.25">
      <c r="A208" s="7"/>
      <c r="B208" s="8"/>
      <c r="C208" s="18"/>
      <c r="D208" s="18"/>
      <c r="E208" s="18"/>
      <c r="F208" s="27"/>
      <c r="G208" t="str">
        <f t="shared" si="41"/>
        <v>YYLBNb</v>
      </c>
      <c r="H208" s="648" t="s">
        <v>340</v>
      </c>
      <c r="I208" s="648" t="s">
        <v>340</v>
      </c>
      <c r="J208" s="648" t="s">
        <v>16</v>
      </c>
      <c r="K208" s="648" t="s">
        <v>14</v>
      </c>
      <c r="L208" s="648" t="s">
        <v>75</v>
      </c>
      <c r="M208" s="648" t="s">
        <v>67</v>
      </c>
      <c r="N208" t="b">
        <f>AND(COUNTIF(G210:$G$239,G208))</f>
        <v>0</v>
      </c>
      <c r="O208" s="34" t="s">
        <v>1178</v>
      </c>
      <c r="R208" s="248" t="b">
        <v>1</v>
      </c>
      <c r="T208" s="248">
        <f t="shared" si="28"/>
        <v>1</v>
      </c>
      <c r="V208" s="230">
        <f t="shared" si="29"/>
        <v>0</v>
      </c>
      <c r="AX208" s="17"/>
      <c r="AY208" s="9"/>
      <c r="AZ208" s="9"/>
      <c r="BA208" s="9"/>
    </row>
    <row r="209" spans="1:53" ht="15" outlineLevel="1" x14ac:dyDescent="0.25">
      <c r="A209" s="7"/>
      <c r="B209" s="8"/>
      <c r="C209" s="18"/>
      <c r="D209" s="18"/>
      <c r="E209" s="18"/>
      <c r="F209" s="27"/>
      <c r="G209" t="str">
        <f t="shared" ref="G209" si="44">_xlfn.CONCAT(H209:M209)</f>
        <v>YYLBNbd</v>
      </c>
      <c r="H209" s="648" t="s">
        <v>340</v>
      </c>
      <c r="I209" s="648" t="s">
        <v>340</v>
      </c>
      <c r="J209" s="648" t="s">
        <v>16</v>
      </c>
      <c r="K209" s="648" t="s">
        <v>14</v>
      </c>
      <c r="L209" s="648" t="s">
        <v>75</v>
      </c>
      <c r="M209" s="648" t="s">
        <v>922</v>
      </c>
      <c r="N209" t="b">
        <f>AND(COUNTIF(G211:$G$239,G209))</f>
        <v>0</v>
      </c>
      <c r="O209" s="34" t="s">
        <v>1178</v>
      </c>
      <c r="R209" s="248" t="b">
        <v>1</v>
      </c>
      <c r="T209" s="248">
        <f t="shared" si="28"/>
        <v>1</v>
      </c>
      <c r="V209" s="230">
        <f t="shared" si="29"/>
        <v>0</v>
      </c>
      <c r="AX209" s="17"/>
      <c r="AY209" s="9"/>
      <c r="AZ209" s="9"/>
      <c r="BA209" s="9"/>
    </row>
    <row r="210" spans="1:53" ht="15" outlineLevel="1" x14ac:dyDescent="0.25">
      <c r="A210" s="7"/>
      <c r="B210" s="8"/>
      <c r="C210" s="18"/>
      <c r="D210" s="18"/>
      <c r="E210" s="18"/>
      <c r="F210" s="27"/>
      <c r="G210" t="str">
        <f t="shared" ref="G210:G212" si="45">_xlfn.CONCAT(H210:M210)</f>
        <v>YYNWNw</v>
      </c>
      <c r="H210" s="648" t="s">
        <v>340</v>
      </c>
      <c r="I210" s="648" t="s">
        <v>340</v>
      </c>
      <c r="J210" s="648" t="s">
        <v>75</v>
      </c>
      <c r="K210" s="648" t="s">
        <v>8</v>
      </c>
      <c r="L210" s="648" t="s">
        <v>75</v>
      </c>
      <c r="M210" s="649" t="s">
        <v>64</v>
      </c>
      <c r="N210" t="b">
        <f>AND(COUNTIF(G211:$G$239,G210))</f>
        <v>0</v>
      </c>
      <c r="O210" s="34" t="s">
        <v>1173</v>
      </c>
      <c r="R210" s="248" t="b">
        <v>1</v>
      </c>
      <c r="T210" s="248">
        <f t="shared" si="28"/>
        <v>1</v>
      </c>
      <c r="V210" s="230">
        <f t="shared" si="29"/>
        <v>0</v>
      </c>
      <c r="AX210" s="17"/>
      <c r="AY210" s="9"/>
      <c r="AZ210" s="9"/>
      <c r="BA210" s="9"/>
    </row>
    <row r="211" spans="1:53" ht="15" outlineLevel="1" x14ac:dyDescent="0.25">
      <c r="A211" s="7"/>
      <c r="B211" s="8"/>
      <c r="C211" s="18"/>
      <c r="D211" s="18"/>
      <c r="E211" s="18"/>
      <c r="F211" s="27"/>
      <c r="G211" t="str">
        <f t="shared" ref="G211" si="46">_xlfn.CONCAT(H211:M211)</f>
        <v>YYNWNwd</v>
      </c>
      <c r="H211" s="648" t="s">
        <v>340</v>
      </c>
      <c r="I211" s="648" t="s">
        <v>340</v>
      </c>
      <c r="J211" s="648" t="s">
        <v>75</v>
      </c>
      <c r="K211" s="648" t="s">
        <v>8</v>
      </c>
      <c r="L211" s="648" t="s">
        <v>75</v>
      </c>
      <c r="M211" s="649" t="s">
        <v>921</v>
      </c>
      <c r="N211" t="b">
        <f>AND(COUNTIF(G212:$G$239,G211))</f>
        <v>0</v>
      </c>
      <c r="O211" s="34" t="s">
        <v>1173</v>
      </c>
      <c r="R211" s="248" t="b">
        <v>1</v>
      </c>
      <c r="T211" s="248">
        <f t="shared" si="28"/>
        <v>1</v>
      </c>
      <c r="V211" s="230">
        <f t="shared" si="29"/>
        <v>0</v>
      </c>
      <c r="AX211" s="17"/>
      <c r="AY211" s="9"/>
      <c r="AZ211" s="9"/>
      <c r="BA211" s="9"/>
    </row>
    <row r="212" spans="1:53" ht="15" outlineLevel="1" x14ac:dyDescent="0.25">
      <c r="A212" s="7"/>
      <c r="B212" s="8"/>
      <c r="C212" s="18"/>
      <c r="D212" s="18"/>
      <c r="E212" s="18"/>
      <c r="F212" s="27"/>
      <c r="G212" t="str">
        <f t="shared" si="45"/>
        <v>YYWNWz</v>
      </c>
      <c r="H212" s="648" t="s">
        <v>340</v>
      </c>
      <c r="I212" s="648" t="s">
        <v>340</v>
      </c>
      <c r="J212" s="648" t="s">
        <v>8</v>
      </c>
      <c r="K212" s="648" t="s">
        <v>75</v>
      </c>
      <c r="L212" s="648" t="s">
        <v>8</v>
      </c>
      <c r="M212" s="648" t="s">
        <v>71</v>
      </c>
      <c r="N212" t="b">
        <f>AND(COUNTIF(G213:$G$239,G212))</f>
        <v>0</v>
      </c>
      <c r="O212" s="34" t="s">
        <v>1173</v>
      </c>
      <c r="R212" s="248" t="b">
        <v>1</v>
      </c>
      <c r="T212" s="248">
        <f t="shared" si="28"/>
        <v>1</v>
      </c>
      <c r="V212" s="230">
        <f t="shared" si="29"/>
        <v>0</v>
      </c>
      <c r="AX212" s="17"/>
      <c r="AY212" s="9"/>
      <c r="AZ212" s="9"/>
      <c r="BA212" s="9"/>
    </row>
    <row r="213" spans="1:53" ht="15" outlineLevel="1" x14ac:dyDescent="0.25">
      <c r="A213" s="7"/>
      <c r="B213" s="8"/>
      <c r="C213" s="18"/>
      <c r="D213" s="18"/>
      <c r="E213" s="18"/>
      <c r="F213" s="27"/>
      <c r="G213" t="str">
        <f t="shared" ref="G213" si="47">_xlfn.CONCAT(H213:M213)</f>
        <v>YYWNWzd</v>
      </c>
      <c r="H213" s="648" t="s">
        <v>340</v>
      </c>
      <c r="I213" s="648" t="s">
        <v>340</v>
      </c>
      <c r="J213" s="648" t="s">
        <v>8</v>
      </c>
      <c r="K213" s="648" t="s">
        <v>75</v>
      </c>
      <c r="L213" s="648" t="s">
        <v>8</v>
      </c>
      <c r="M213" s="648" t="s">
        <v>924</v>
      </c>
      <c r="N213" t="b">
        <f>AND(COUNTIF(G214:$G$239,G213))</f>
        <v>0</v>
      </c>
      <c r="O213" s="34" t="s">
        <v>1173</v>
      </c>
      <c r="R213" s="248" t="b">
        <v>1</v>
      </c>
      <c r="T213" s="248">
        <f t="shared" si="28"/>
        <v>1</v>
      </c>
      <c r="V213" s="230">
        <f t="shared" si="29"/>
        <v>0</v>
      </c>
      <c r="AX213" s="17"/>
      <c r="AY213" s="9"/>
      <c r="AZ213" s="9"/>
      <c r="BA213" s="9"/>
    </row>
    <row r="214" spans="1:53" ht="15" outlineLevel="1" x14ac:dyDescent="0.25">
      <c r="A214" s="7"/>
      <c r="B214" s="8"/>
      <c r="C214" s="18"/>
      <c r="D214" s="18"/>
      <c r="E214" s="18"/>
      <c r="F214" s="27"/>
      <c r="G214" t="str">
        <f t="shared" si="27"/>
        <v>YYNWBr</v>
      </c>
      <c r="H214" s="648" t="s">
        <v>340</v>
      </c>
      <c r="I214" s="648" t="s">
        <v>340</v>
      </c>
      <c r="J214" s="648" t="s">
        <v>75</v>
      </c>
      <c r="K214" s="648" t="s">
        <v>8</v>
      </c>
      <c r="L214" s="648" t="s">
        <v>14</v>
      </c>
      <c r="M214" s="648" t="s">
        <v>63</v>
      </c>
      <c r="N214" t="b">
        <f>AND(COUNTIF(G215:$G$239,G214))</f>
        <v>0</v>
      </c>
      <c r="O214" s="34" t="s">
        <v>796</v>
      </c>
      <c r="P214" s="34" t="s">
        <v>1179</v>
      </c>
      <c r="R214" s="248" t="b">
        <v>1</v>
      </c>
      <c r="T214" s="248">
        <f t="shared" si="28"/>
        <v>1</v>
      </c>
      <c r="V214" s="230">
        <f t="shared" si="29"/>
        <v>0</v>
      </c>
      <c r="AX214" s="17"/>
      <c r="AY214" s="9"/>
      <c r="AZ214" s="9"/>
      <c r="BA214" s="9"/>
    </row>
    <row r="215" spans="1:53" ht="15" outlineLevel="1" x14ac:dyDescent="0.25">
      <c r="A215" s="7"/>
      <c r="B215" s="8"/>
      <c r="C215" s="18"/>
      <c r="D215" s="18"/>
      <c r="E215" s="18"/>
      <c r="F215" s="27"/>
      <c r="G215" t="str">
        <f t="shared" ref="G215" si="48">_xlfn.CONCAT(H215:M215)</f>
        <v>YYNWBrd</v>
      </c>
      <c r="H215" s="648" t="s">
        <v>340</v>
      </c>
      <c r="I215" s="648" t="s">
        <v>340</v>
      </c>
      <c r="J215" s="648" t="s">
        <v>75</v>
      </c>
      <c r="K215" s="648" t="s">
        <v>8</v>
      </c>
      <c r="L215" s="648" t="s">
        <v>14</v>
      </c>
      <c r="M215" s="648" t="s">
        <v>925</v>
      </c>
      <c r="N215" t="b">
        <f>AND(COUNTIF(G216:$G$239,G215))</f>
        <v>0</v>
      </c>
      <c r="O215" s="34" t="s">
        <v>796</v>
      </c>
      <c r="P215" s="34" t="s">
        <v>1179</v>
      </c>
      <c r="R215" s="248" t="b">
        <v>1</v>
      </c>
      <c r="T215" s="248">
        <f t="shared" si="28"/>
        <v>1</v>
      </c>
      <c r="V215" s="230">
        <f t="shared" si="29"/>
        <v>0</v>
      </c>
      <c r="AX215" s="17"/>
      <c r="AY215" s="9"/>
      <c r="AZ215" s="9"/>
      <c r="BA215" s="9"/>
    </row>
    <row r="216" spans="1:53" ht="15" outlineLevel="1" x14ac:dyDescent="0.25">
      <c r="A216" s="7"/>
      <c r="B216" s="8"/>
      <c r="C216" s="18"/>
      <c r="D216" s="18"/>
      <c r="E216" s="18"/>
      <c r="F216" s="27"/>
      <c r="G216" t="str">
        <f t="shared" si="27"/>
        <v>YYWBNw</v>
      </c>
      <c r="H216" s="648" t="s">
        <v>340</v>
      </c>
      <c r="I216" s="648" t="s">
        <v>340</v>
      </c>
      <c r="J216" s="648" t="s">
        <v>8</v>
      </c>
      <c r="K216" s="648" t="s">
        <v>14</v>
      </c>
      <c r="L216" s="648" t="s">
        <v>75</v>
      </c>
      <c r="M216" s="648" t="s">
        <v>64</v>
      </c>
      <c r="N216" t="b">
        <f>AND(COUNTIF(G217:$G$239,G216))</f>
        <v>0</v>
      </c>
      <c r="O216" s="34" t="s">
        <v>796</v>
      </c>
      <c r="P216" s="34" t="s">
        <v>1179</v>
      </c>
      <c r="Q216" s="34" t="s">
        <v>1001</v>
      </c>
      <c r="R216" s="248" t="b">
        <v>1</v>
      </c>
      <c r="T216" s="248">
        <f t="shared" si="28"/>
        <v>1</v>
      </c>
      <c r="V216" s="230">
        <f t="shared" si="29"/>
        <v>0</v>
      </c>
      <c r="AX216" s="17"/>
      <c r="AY216" s="9"/>
      <c r="AZ216" s="9"/>
      <c r="BA216" s="9"/>
    </row>
    <row r="217" spans="1:53" ht="15" outlineLevel="1" x14ac:dyDescent="0.25">
      <c r="A217" s="7"/>
      <c r="B217" s="8"/>
      <c r="C217" s="18"/>
      <c r="D217" s="18"/>
      <c r="E217" s="18"/>
      <c r="F217" s="27"/>
      <c r="G217" t="str">
        <f t="shared" ref="G217" si="49">_xlfn.CONCAT(H217:M217)</f>
        <v>YYWBNwd</v>
      </c>
      <c r="H217" s="648" t="s">
        <v>340</v>
      </c>
      <c r="I217" s="648" t="s">
        <v>340</v>
      </c>
      <c r="J217" s="648" t="s">
        <v>8</v>
      </c>
      <c r="K217" s="648" t="s">
        <v>14</v>
      </c>
      <c r="L217" s="648" t="s">
        <v>75</v>
      </c>
      <c r="M217" s="648" t="s">
        <v>921</v>
      </c>
      <c r="N217" t="b">
        <f>AND(COUNTIF(G218:$G$239,G217))</f>
        <v>0</v>
      </c>
      <c r="O217" s="34" t="s">
        <v>796</v>
      </c>
      <c r="P217" s="34" t="s">
        <v>1179</v>
      </c>
      <c r="Q217" s="34" t="s">
        <v>1001</v>
      </c>
      <c r="R217" s="248" t="b">
        <v>1</v>
      </c>
      <c r="T217" s="248">
        <f t="shared" si="28"/>
        <v>1</v>
      </c>
      <c r="V217" s="230">
        <f t="shared" si="29"/>
        <v>0</v>
      </c>
      <c r="AX217" s="17"/>
      <c r="AY217" s="9"/>
      <c r="AZ217" s="9"/>
      <c r="BA217" s="9"/>
    </row>
    <row r="218" spans="1:53" ht="15" outlineLevel="1" x14ac:dyDescent="0.25">
      <c r="A218" s="7"/>
      <c r="B218" s="8"/>
      <c r="C218" s="18"/>
      <c r="D218" s="18"/>
      <c r="E218" s="18"/>
      <c r="F218" s="27"/>
      <c r="G218" t="str">
        <f t="shared" si="27"/>
        <v>YYBNWb</v>
      </c>
      <c r="H218" s="648" t="s">
        <v>340</v>
      </c>
      <c r="I218" s="648" t="s">
        <v>340</v>
      </c>
      <c r="J218" s="648" t="s">
        <v>14</v>
      </c>
      <c r="K218" s="648" t="s">
        <v>75</v>
      </c>
      <c r="L218" s="648" t="s">
        <v>8</v>
      </c>
      <c r="M218" s="648" t="s">
        <v>67</v>
      </c>
      <c r="N218" t="b">
        <f>AND(COUNTIF(G219:$G$239,G218))</f>
        <v>0</v>
      </c>
      <c r="O218" s="34" t="s">
        <v>796</v>
      </c>
      <c r="P218" s="34" t="s">
        <v>1179</v>
      </c>
      <c r="R218" s="248" t="b">
        <v>1</v>
      </c>
      <c r="T218" s="248">
        <f t="shared" si="28"/>
        <v>1</v>
      </c>
      <c r="V218" s="230">
        <f t="shared" si="29"/>
        <v>0</v>
      </c>
      <c r="AX218" s="17"/>
      <c r="AY218" s="9"/>
      <c r="AZ218" s="9"/>
      <c r="BA218" s="9"/>
    </row>
    <row r="219" spans="1:53" ht="15" outlineLevel="1" x14ac:dyDescent="0.25">
      <c r="A219" s="7"/>
      <c r="B219" s="8"/>
      <c r="C219" s="18"/>
      <c r="D219" s="18"/>
      <c r="E219" s="18"/>
      <c r="F219" s="27"/>
      <c r="G219" t="str">
        <f t="shared" ref="G219:G226" si="50">_xlfn.CONCAT(H219:M219)</f>
        <v>YYBNWbd</v>
      </c>
      <c r="H219" s="648" t="s">
        <v>340</v>
      </c>
      <c r="I219" s="648" t="s">
        <v>340</v>
      </c>
      <c r="J219" s="648" t="s">
        <v>14</v>
      </c>
      <c r="K219" s="648" t="s">
        <v>75</v>
      </c>
      <c r="L219" s="648" t="s">
        <v>8</v>
      </c>
      <c r="M219" s="648" t="s">
        <v>922</v>
      </c>
      <c r="N219" t="b">
        <f>AND(COUNTIF(G227:$G$239,G219))</f>
        <v>0</v>
      </c>
      <c r="O219" s="34" t="s">
        <v>796</v>
      </c>
      <c r="P219" s="34" t="s">
        <v>1179</v>
      </c>
      <c r="R219" s="248" t="b">
        <v>1</v>
      </c>
      <c r="T219" s="248">
        <f t="shared" si="28"/>
        <v>1</v>
      </c>
      <c r="V219" s="230">
        <f t="shared" si="29"/>
        <v>0</v>
      </c>
      <c r="AX219" s="17"/>
      <c r="AY219" s="9"/>
      <c r="AZ219" s="9"/>
      <c r="BA219" s="9"/>
    </row>
    <row r="220" spans="1:53" ht="15" outlineLevel="1" x14ac:dyDescent="0.25">
      <c r="A220" s="7"/>
      <c r="B220" s="8"/>
      <c r="C220" s="18"/>
      <c r="D220" s="18"/>
      <c r="E220" s="18"/>
      <c r="F220" s="27"/>
      <c r="G220" t="str">
        <f t="shared" si="50"/>
        <v>YYNWBl</v>
      </c>
      <c r="H220" s="648" t="s">
        <v>340</v>
      </c>
      <c r="I220" s="648" t="s">
        <v>340</v>
      </c>
      <c r="J220" s="648" t="s">
        <v>75</v>
      </c>
      <c r="K220" s="648" t="s">
        <v>8</v>
      </c>
      <c r="L220" s="648" t="s">
        <v>14</v>
      </c>
      <c r="M220" s="648" t="s">
        <v>68</v>
      </c>
      <c r="N220" t="b">
        <f>AND(COUNTIF(G228:$G$239,G220))</f>
        <v>0</v>
      </c>
      <c r="O220" s="34" t="s">
        <v>1179</v>
      </c>
      <c r="R220" s="248" t="b">
        <v>1</v>
      </c>
      <c r="T220" s="248">
        <f t="shared" si="28"/>
        <v>1</v>
      </c>
      <c r="V220" s="230">
        <f t="shared" si="29"/>
        <v>0</v>
      </c>
      <c r="AX220" s="17"/>
      <c r="AY220" s="9"/>
      <c r="AZ220" s="9"/>
      <c r="BA220" s="9"/>
    </row>
    <row r="221" spans="1:53" ht="15" outlineLevel="1" x14ac:dyDescent="0.25">
      <c r="A221" s="7"/>
      <c r="B221" s="8"/>
      <c r="C221" s="18"/>
      <c r="D221" s="18"/>
      <c r="E221" s="18"/>
      <c r="F221" s="27"/>
      <c r="G221" t="str">
        <f t="shared" si="50"/>
        <v>YYWBLw</v>
      </c>
      <c r="H221" s="648" t="s">
        <v>340</v>
      </c>
      <c r="I221" s="648" t="s">
        <v>340</v>
      </c>
      <c r="J221" s="648" t="s">
        <v>8</v>
      </c>
      <c r="K221" s="648" t="s">
        <v>14</v>
      </c>
      <c r="L221" s="648" t="s">
        <v>16</v>
      </c>
      <c r="M221" s="648" t="s">
        <v>64</v>
      </c>
      <c r="N221" t="b">
        <f>AND(COUNTIF(G229:$G$239,G221))</f>
        <v>0</v>
      </c>
      <c r="O221" s="34" t="s">
        <v>1179</v>
      </c>
      <c r="R221" s="248" t="b">
        <v>1</v>
      </c>
      <c r="T221" s="248">
        <f t="shared" si="28"/>
        <v>1</v>
      </c>
      <c r="V221" s="230">
        <f t="shared" si="29"/>
        <v>0</v>
      </c>
      <c r="AX221" s="17"/>
      <c r="AY221" s="9"/>
      <c r="AZ221" s="9"/>
      <c r="BA221" s="9"/>
    </row>
    <row r="222" spans="1:53" ht="15" outlineLevel="1" x14ac:dyDescent="0.25">
      <c r="A222" s="7"/>
      <c r="B222" s="8"/>
      <c r="C222" s="18"/>
      <c r="D222" s="18"/>
      <c r="E222" s="18"/>
      <c r="F222" s="27"/>
      <c r="G222" t="str">
        <f t="shared" si="50"/>
        <v>YYWBLwd</v>
      </c>
      <c r="H222" s="648" t="s">
        <v>340</v>
      </c>
      <c r="I222" s="648" t="s">
        <v>340</v>
      </c>
      <c r="J222" s="648" t="s">
        <v>8</v>
      </c>
      <c r="K222" s="648" t="s">
        <v>14</v>
      </c>
      <c r="L222" s="648" t="s">
        <v>16</v>
      </c>
      <c r="M222" s="648" t="s">
        <v>921</v>
      </c>
      <c r="N222" t="b">
        <f>AND(COUNTIF(G230:$G$239,G222))</f>
        <v>0</v>
      </c>
      <c r="O222" s="34" t="s">
        <v>1179</v>
      </c>
      <c r="R222" s="248" t="b">
        <v>1</v>
      </c>
      <c r="T222" s="248">
        <f t="shared" si="28"/>
        <v>1</v>
      </c>
      <c r="V222" s="230">
        <f t="shared" si="29"/>
        <v>0</v>
      </c>
      <c r="AX222" s="17"/>
      <c r="AY222" s="9"/>
      <c r="AZ222" s="9"/>
      <c r="BA222" s="9"/>
    </row>
    <row r="223" spans="1:53" ht="15" outlineLevel="1" x14ac:dyDescent="0.25">
      <c r="A223" s="7"/>
      <c r="B223" s="8"/>
      <c r="C223" s="18"/>
      <c r="D223" s="18"/>
      <c r="E223" s="18"/>
      <c r="F223" s="27"/>
      <c r="G223" t="str">
        <f t="shared" si="50"/>
        <v>YYBLWb</v>
      </c>
      <c r="H223" s="648" t="s">
        <v>340</v>
      </c>
      <c r="I223" s="648" t="s">
        <v>340</v>
      </c>
      <c r="J223" s="648" t="s">
        <v>14</v>
      </c>
      <c r="K223" s="648" t="s">
        <v>16</v>
      </c>
      <c r="L223" s="648" t="s">
        <v>8</v>
      </c>
      <c r="M223" s="648" t="s">
        <v>67</v>
      </c>
      <c r="N223" t="b">
        <f>AND(COUNTIF(G230:$G$239,G223))</f>
        <v>0</v>
      </c>
      <c r="O223" s="34" t="s">
        <v>1179</v>
      </c>
      <c r="R223" s="248" t="b">
        <v>1</v>
      </c>
      <c r="T223" s="248">
        <f t="shared" si="28"/>
        <v>1</v>
      </c>
      <c r="V223" s="230">
        <f t="shared" si="29"/>
        <v>0</v>
      </c>
      <c r="AX223" s="17"/>
      <c r="AY223" s="9"/>
      <c r="AZ223" s="9"/>
      <c r="BA223" s="9"/>
    </row>
    <row r="224" spans="1:53" ht="15" outlineLevel="1" x14ac:dyDescent="0.25">
      <c r="A224" s="7"/>
      <c r="B224" s="8"/>
      <c r="C224" s="18"/>
      <c r="D224" s="18"/>
      <c r="E224" s="18"/>
      <c r="F224" s="27"/>
      <c r="G224" t="str">
        <f t="shared" si="50"/>
        <v>YYBLWbd</v>
      </c>
      <c r="H224" s="648" t="s">
        <v>340</v>
      </c>
      <c r="I224" s="648" t="s">
        <v>340</v>
      </c>
      <c r="J224" s="648" t="s">
        <v>14</v>
      </c>
      <c r="K224" s="648" t="s">
        <v>16</v>
      </c>
      <c r="L224" s="648" t="s">
        <v>8</v>
      </c>
      <c r="M224" s="648" t="s">
        <v>922</v>
      </c>
      <c r="N224" t="b">
        <f>AND(COUNTIF(G231:$G$239,G224))</f>
        <v>0</v>
      </c>
      <c r="O224" s="34" t="s">
        <v>1179</v>
      </c>
      <c r="R224" s="248" t="b">
        <v>1</v>
      </c>
      <c r="T224" s="248">
        <f t="shared" si="28"/>
        <v>1</v>
      </c>
      <c r="V224" s="230">
        <f t="shared" si="29"/>
        <v>0</v>
      </c>
      <c r="AX224" s="17"/>
      <c r="AY224" s="9"/>
      <c r="AZ224" s="9"/>
      <c r="BA224" s="9"/>
    </row>
    <row r="225" spans="1:53" ht="15" outlineLevel="1" x14ac:dyDescent="0.25">
      <c r="A225" s="7"/>
      <c r="B225" s="8"/>
      <c r="C225" s="18"/>
      <c r="D225" s="18"/>
      <c r="E225" s="18"/>
      <c r="F225" s="27"/>
      <c r="G225" t="str">
        <f t="shared" si="50"/>
        <v>YYLWBr</v>
      </c>
      <c r="H225" s="648" t="s">
        <v>340</v>
      </c>
      <c r="I225" s="648" t="s">
        <v>340</v>
      </c>
      <c r="J225" s="648" t="s">
        <v>16</v>
      </c>
      <c r="K225" s="648" t="s">
        <v>8</v>
      </c>
      <c r="L225" s="648" t="s">
        <v>14</v>
      </c>
      <c r="M225" s="648" t="s">
        <v>63</v>
      </c>
      <c r="N225" t="b">
        <f>AND(COUNTIF(G231:$G$239,G225))</f>
        <v>0</v>
      </c>
      <c r="O225" s="34" t="s">
        <v>1179</v>
      </c>
      <c r="R225" s="248" t="b">
        <v>1</v>
      </c>
      <c r="T225" s="248">
        <f t="shared" si="28"/>
        <v>1</v>
      </c>
      <c r="V225" s="230">
        <f t="shared" si="29"/>
        <v>0</v>
      </c>
      <c r="AX225" s="17"/>
      <c r="AY225" s="9"/>
      <c r="AZ225" s="9"/>
      <c r="BA225" s="9"/>
    </row>
    <row r="226" spans="1:53" ht="15" outlineLevel="1" x14ac:dyDescent="0.25">
      <c r="A226" s="7"/>
      <c r="B226" s="8"/>
      <c r="C226" s="18"/>
      <c r="D226" s="18"/>
      <c r="E226" s="18"/>
      <c r="F226" s="27"/>
      <c r="G226" t="str">
        <f t="shared" si="50"/>
        <v>YYLWBrd</v>
      </c>
      <c r="H226" s="648" t="s">
        <v>340</v>
      </c>
      <c r="I226" s="648" t="s">
        <v>340</v>
      </c>
      <c r="J226" s="648" t="s">
        <v>16</v>
      </c>
      <c r="K226" s="648" t="s">
        <v>8</v>
      </c>
      <c r="L226" s="648" t="s">
        <v>14</v>
      </c>
      <c r="M226" s="648" t="s">
        <v>925</v>
      </c>
      <c r="N226" t="b">
        <f>AND(COUNTIF(G232:$G$239,G226))</f>
        <v>0</v>
      </c>
      <c r="O226" s="34" t="s">
        <v>1179</v>
      </c>
      <c r="R226" s="248" t="b">
        <v>1</v>
      </c>
      <c r="T226" s="248">
        <f t="shared" ref="T226:T239" si="51">IF(OR(M226="a",M226="a2",M226="sp"),0,1)</f>
        <v>1</v>
      </c>
      <c r="V226" s="230">
        <f t="shared" ref="V226:V239" si="52">1-T226</f>
        <v>0</v>
      </c>
      <c r="AX226" s="17"/>
      <c r="AY226" s="9"/>
      <c r="AZ226" s="9"/>
      <c r="BA226" s="9"/>
    </row>
    <row r="227" spans="1:53" ht="15" outlineLevel="1" x14ac:dyDescent="0.25">
      <c r="A227" s="7"/>
      <c r="B227" s="8"/>
      <c r="C227" s="18"/>
      <c r="D227" s="18"/>
      <c r="E227" s="18"/>
      <c r="F227" s="27"/>
      <c r="G227" t="str">
        <f t="shared" si="27"/>
        <v>AAAA2Nw</v>
      </c>
      <c r="H227" s="648" t="s">
        <v>23</v>
      </c>
      <c r="I227" s="648" t="s">
        <v>23</v>
      </c>
      <c r="J227" s="648" t="s">
        <v>23</v>
      </c>
      <c r="K227" s="648" t="s">
        <v>1139</v>
      </c>
      <c r="L227" s="648" t="s">
        <v>75</v>
      </c>
      <c r="M227" s="648" t="s">
        <v>64</v>
      </c>
      <c r="N227" t="b">
        <f>AND(COUNTIF(G228:$G$239,G227))</f>
        <v>0</v>
      </c>
      <c r="O227" s="34" t="s">
        <v>1175</v>
      </c>
      <c r="R227" s="248" t="b">
        <v>1</v>
      </c>
      <c r="T227" s="248">
        <f t="shared" si="51"/>
        <v>1</v>
      </c>
      <c r="V227" s="230">
        <f t="shared" si="52"/>
        <v>0</v>
      </c>
      <c r="AX227" s="17"/>
      <c r="AY227" s="9"/>
      <c r="AZ227" s="9"/>
      <c r="BA227" s="9"/>
    </row>
    <row r="228" spans="1:53" ht="15" outlineLevel="1" x14ac:dyDescent="0.25">
      <c r="A228" s="7"/>
      <c r="B228" s="8"/>
      <c r="C228" s="18"/>
      <c r="D228" s="18"/>
      <c r="E228" s="18"/>
      <c r="F228" s="27"/>
      <c r="G228" t="str">
        <f t="shared" ref="G228" si="53">_xlfn.CONCAT(H228:M228)</f>
        <v>AAAA2Nwd</v>
      </c>
      <c r="H228" s="648" t="s">
        <v>23</v>
      </c>
      <c r="I228" s="648" t="s">
        <v>23</v>
      </c>
      <c r="J228" s="648" t="s">
        <v>23</v>
      </c>
      <c r="K228" s="648" t="s">
        <v>1139</v>
      </c>
      <c r="L228" s="648" t="s">
        <v>75</v>
      </c>
      <c r="M228" s="648" t="s">
        <v>921</v>
      </c>
      <c r="N228" t="b">
        <f>AND(COUNTIF(G229:$G$239,G228))</f>
        <v>0</v>
      </c>
      <c r="O228" s="34" t="s">
        <v>1175</v>
      </c>
      <c r="R228" s="248" t="b">
        <v>1</v>
      </c>
      <c r="T228" s="248">
        <f t="shared" si="51"/>
        <v>1</v>
      </c>
      <c r="V228" s="230">
        <f t="shared" si="52"/>
        <v>0</v>
      </c>
      <c r="AX228" s="17"/>
      <c r="AY228" s="9"/>
      <c r="AZ228" s="9"/>
      <c r="BA228" s="9"/>
    </row>
    <row r="229" spans="1:53" ht="15" outlineLevel="1" x14ac:dyDescent="0.25">
      <c r="A229" s="7"/>
      <c r="B229" s="8"/>
      <c r="C229" s="18"/>
      <c r="D229" s="18"/>
      <c r="E229" s="18"/>
      <c r="F229" s="27"/>
      <c r="G229" t="str">
        <f t="shared" si="27"/>
        <v>AAANWb</v>
      </c>
      <c r="H229" s="648" t="s">
        <v>23</v>
      </c>
      <c r="I229" s="648" t="s">
        <v>23</v>
      </c>
      <c r="J229" s="648" t="s">
        <v>23</v>
      </c>
      <c r="K229" s="648" t="s">
        <v>75</v>
      </c>
      <c r="L229" s="648" t="s">
        <v>8</v>
      </c>
      <c r="M229" s="648" t="s">
        <v>67</v>
      </c>
      <c r="N229" t="b">
        <f>AND(COUNTIF(G230:$G$239,G229))</f>
        <v>0</v>
      </c>
      <c r="O229" s="34" t="s">
        <v>1175</v>
      </c>
      <c r="R229" s="248" t="b">
        <v>1</v>
      </c>
      <c r="T229" s="248">
        <f t="shared" si="51"/>
        <v>1</v>
      </c>
      <c r="V229" s="230">
        <f t="shared" si="52"/>
        <v>0</v>
      </c>
      <c r="AX229" s="17"/>
      <c r="AY229" s="9"/>
      <c r="AZ229" s="9"/>
      <c r="BA229" s="9"/>
    </row>
    <row r="230" spans="1:53" ht="15" outlineLevel="1" x14ac:dyDescent="0.25">
      <c r="A230" s="7"/>
      <c r="B230" s="8"/>
      <c r="C230" s="18"/>
      <c r="D230" s="18"/>
      <c r="E230" s="18"/>
      <c r="F230" s="27"/>
      <c r="G230" t="str">
        <f t="shared" ref="G230" si="54">_xlfn.CONCAT(H230:M230)</f>
        <v>AAANWbd</v>
      </c>
      <c r="H230" s="648" t="s">
        <v>23</v>
      </c>
      <c r="I230" s="648" t="s">
        <v>23</v>
      </c>
      <c r="J230" s="648" t="s">
        <v>23</v>
      </c>
      <c r="K230" s="648" t="s">
        <v>75</v>
      </c>
      <c r="L230" s="648" t="s">
        <v>8</v>
      </c>
      <c r="M230" s="648" t="s">
        <v>922</v>
      </c>
      <c r="N230" t="b">
        <f>AND(COUNTIF(G231:$G$239,G230))</f>
        <v>0</v>
      </c>
      <c r="O230" s="34" t="s">
        <v>1175</v>
      </c>
      <c r="R230" s="248" t="b">
        <v>1</v>
      </c>
      <c r="T230" s="248">
        <f t="shared" si="51"/>
        <v>1</v>
      </c>
      <c r="V230" s="230">
        <f t="shared" si="52"/>
        <v>0</v>
      </c>
      <c r="AX230" s="17"/>
      <c r="AY230" s="9"/>
      <c r="AZ230" s="9"/>
      <c r="BA230" s="9"/>
    </row>
    <row r="231" spans="1:53" ht="15" outlineLevel="1" x14ac:dyDescent="0.25">
      <c r="A231" s="7"/>
      <c r="B231" s="8"/>
      <c r="C231" s="18"/>
      <c r="D231" s="18"/>
      <c r="E231" s="18"/>
      <c r="F231" s="27"/>
      <c r="G231" t="str">
        <f t="shared" si="27"/>
        <v>AANWBa</v>
      </c>
      <c r="H231" s="648" t="s">
        <v>23</v>
      </c>
      <c r="I231" s="648" t="s">
        <v>23</v>
      </c>
      <c r="J231" s="648" t="s">
        <v>75</v>
      </c>
      <c r="K231" s="648" t="s">
        <v>8</v>
      </c>
      <c r="L231" s="648" t="s">
        <v>14</v>
      </c>
      <c r="M231" s="648" t="s">
        <v>70</v>
      </c>
      <c r="N231" t="b">
        <f>AND(COUNTIF(G232:$G$239,G231))</f>
        <v>0</v>
      </c>
      <c r="O231" s="34" t="s">
        <v>1175</v>
      </c>
      <c r="R231" s="248" t="b">
        <v>1</v>
      </c>
      <c r="T231" s="248">
        <f t="shared" si="51"/>
        <v>0</v>
      </c>
      <c r="V231" s="230">
        <f t="shared" si="52"/>
        <v>1</v>
      </c>
      <c r="AX231" s="17"/>
      <c r="AY231" s="9"/>
      <c r="AZ231" s="9"/>
      <c r="BA231" s="9"/>
    </row>
    <row r="232" spans="1:53" ht="15" outlineLevel="1" x14ac:dyDescent="0.25">
      <c r="A232" s="7"/>
      <c r="B232" s="8"/>
      <c r="C232" s="18"/>
      <c r="D232" s="18"/>
      <c r="E232" s="18"/>
      <c r="F232" s="27"/>
      <c r="G232" t="str">
        <f t="shared" si="27"/>
        <v>AYWBA1a</v>
      </c>
      <c r="H232" s="648" t="s">
        <v>23</v>
      </c>
      <c r="I232" s="648" t="s">
        <v>340</v>
      </c>
      <c r="J232" s="648" t="s">
        <v>8</v>
      </c>
      <c r="K232" s="648" t="s">
        <v>14</v>
      </c>
      <c r="L232" s="648" t="s">
        <v>219</v>
      </c>
      <c r="M232" s="648" t="s">
        <v>70</v>
      </c>
      <c r="N232" t="b">
        <f>AND(COUNTIF(G233:$G$239,G232))</f>
        <v>0</v>
      </c>
      <c r="O232" s="34" t="s">
        <v>1175</v>
      </c>
      <c r="R232" s="248" t="b">
        <v>1</v>
      </c>
      <c r="T232" s="248">
        <f t="shared" si="51"/>
        <v>0</v>
      </c>
      <c r="V232" s="230">
        <f t="shared" si="52"/>
        <v>1</v>
      </c>
      <c r="AX232" s="17"/>
      <c r="AY232" s="9"/>
      <c r="AZ232" s="9"/>
      <c r="BA232" s="9"/>
    </row>
    <row r="233" spans="1:53" ht="15" outlineLevel="1" x14ac:dyDescent="0.25">
      <c r="A233" s="7"/>
      <c r="B233" s="8"/>
      <c r="C233" s="18"/>
      <c r="D233" s="18"/>
      <c r="E233" s="18"/>
      <c r="F233" s="27"/>
      <c r="G233" t="str">
        <f t="shared" si="27"/>
        <v>YYFWBz</v>
      </c>
      <c r="H233" s="648" t="s">
        <v>340</v>
      </c>
      <c r="I233" s="648" t="s">
        <v>340</v>
      </c>
      <c r="J233" s="648" t="s">
        <v>10</v>
      </c>
      <c r="K233" s="648" t="s">
        <v>8</v>
      </c>
      <c r="L233" s="648" t="s">
        <v>14</v>
      </c>
      <c r="M233" s="648" t="s">
        <v>71</v>
      </c>
      <c r="N233" t="b">
        <f>AND(COUNTIF(G234:$G$239,G233))</f>
        <v>0</v>
      </c>
      <c r="O233" s="34" t="s">
        <v>1001</v>
      </c>
      <c r="R233" s="248" t="b">
        <v>1</v>
      </c>
      <c r="T233" s="248">
        <f t="shared" si="51"/>
        <v>1</v>
      </c>
      <c r="V233" s="230">
        <f t="shared" si="52"/>
        <v>0</v>
      </c>
      <c r="AX233" s="17"/>
      <c r="AY233" s="9"/>
      <c r="AZ233" s="9"/>
      <c r="BA233" s="9"/>
    </row>
    <row r="234" spans="1:53" ht="15" outlineLevel="1" x14ac:dyDescent="0.25">
      <c r="A234" s="7"/>
      <c r="B234" s="8"/>
      <c r="C234" s="18"/>
      <c r="D234" s="18"/>
      <c r="E234" s="18"/>
      <c r="F234" s="27"/>
      <c r="G234" t="str">
        <f t="shared" ref="G234" si="55">_xlfn.CONCAT(H234:M234)</f>
        <v>YYFWBzd</v>
      </c>
      <c r="H234" s="648" t="s">
        <v>340</v>
      </c>
      <c r="I234" s="648" t="s">
        <v>340</v>
      </c>
      <c r="J234" s="648" t="s">
        <v>10</v>
      </c>
      <c r="K234" s="648" t="s">
        <v>8</v>
      </c>
      <c r="L234" s="648" t="s">
        <v>14</v>
      </c>
      <c r="M234" s="648" t="s">
        <v>924</v>
      </c>
      <c r="N234" t="b">
        <f>AND(COUNTIF(G235:$G$239,G234))</f>
        <v>0</v>
      </c>
      <c r="O234" s="34" t="s">
        <v>1001</v>
      </c>
      <c r="R234" s="248" t="b">
        <v>1</v>
      </c>
      <c r="T234" s="248">
        <f t="shared" si="51"/>
        <v>1</v>
      </c>
      <c r="V234" s="230">
        <f t="shared" si="52"/>
        <v>0</v>
      </c>
      <c r="AX234" s="17"/>
      <c r="AY234" s="9"/>
      <c r="AZ234" s="9"/>
      <c r="BA234" s="9"/>
    </row>
    <row r="235" spans="1:53" ht="15" outlineLevel="1" x14ac:dyDescent="0.25">
      <c r="A235" s="7"/>
      <c r="B235" s="8"/>
      <c r="C235" s="18"/>
      <c r="D235" s="18"/>
      <c r="E235" s="18"/>
      <c r="F235" s="27"/>
      <c r="G235" t="str">
        <f t="shared" si="27"/>
        <v>YYBNWf</v>
      </c>
      <c r="H235" s="648" t="s">
        <v>340</v>
      </c>
      <c r="I235" s="648" t="s">
        <v>340</v>
      </c>
      <c r="J235" s="648" t="s">
        <v>14</v>
      </c>
      <c r="K235" s="648" t="s">
        <v>75</v>
      </c>
      <c r="L235" s="648" t="s">
        <v>8</v>
      </c>
      <c r="M235" s="648" t="s">
        <v>65</v>
      </c>
      <c r="N235" t="b">
        <f>AND(COUNTIF(G236:$G$239,G235))</f>
        <v>0</v>
      </c>
      <c r="O235" s="34" t="s">
        <v>1001</v>
      </c>
      <c r="R235" s="248" t="b">
        <v>1</v>
      </c>
      <c r="T235" s="248">
        <f t="shared" si="51"/>
        <v>1</v>
      </c>
      <c r="V235" s="230">
        <f t="shared" si="52"/>
        <v>0</v>
      </c>
      <c r="AX235" s="17"/>
      <c r="AY235" s="9"/>
      <c r="AZ235" s="9"/>
      <c r="BA235" s="9"/>
    </row>
    <row r="236" spans="1:53" ht="15" outlineLevel="1" x14ac:dyDescent="0.25">
      <c r="A236" s="7"/>
      <c r="B236" s="8"/>
      <c r="C236" s="18"/>
      <c r="D236" s="18"/>
      <c r="E236" s="18"/>
      <c r="F236" s="27"/>
      <c r="G236" t="str">
        <f t="shared" si="27"/>
        <v>YYNWFw</v>
      </c>
      <c r="H236" s="648" t="s">
        <v>340</v>
      </c>
      <c r="I236" s="648" t="s">
        <v>340</v>
      </c>
      <c r="J236" s="648" t="s">
        <v>75</v>
      </c>
      <c r="K236" s="648" t="s">
        <v>8</v>
      </c>
      <c r="L236" s="648" t="s">
        <v>10</v>
      </c>
      <c r="M236" s="648" t="s">
        <v>64</v>
      </c>
      <c r="N236" t="b">
        <f>AND(COUNTIF(G237:$G$239,G236))</f>
        <v>0</v>
      </c>
      <c r="O236" s="34" t="s">
        <v>1001</v>
      </c>
      <c r="R236" s="248" t="b">
        <v>1</v>
      </c>
      <c r="T236" s="248">
        <f t="shared" si="51"/>
        <v>1</v>
      </c>
      <c r="V236" s="230">
        <f t="shared" si="52"/>
        <v>0</v>
      </c>
      <c r="AX236" s="17"/>
      <c r="AY236" s="9"/>
      <c r="AZ236" s="9"/>
      <c r="BA236" s="9"/>
    </row>
    <row r="237" spans="1:53" ht="15" outlineLevel="1" x14ac:dyDescent="0.25">
      <c r="A237" s="7"/>
      <c r="B237" s="8"/>
      <c r="C237" s="18"/>
      <c r="D237" s="18"/>
      <c r="E237" s="18"/>
      <c r="F237" s="27"/>
      <c r="G237" t="str">
        <f t="shared" ref="G237:G238" si="56">_xlfn.CONCAT(H237:M237)</f>
        <v>YYNWFwd</v>
      </c>
      <c r="H237" s="648" t="s">
        <v>340</v>
      </c>
      <c r="I237" s="648" t="s">
        <v>340</v>
      </c>
      <c r="J237" s="648" t="s">
        <v>75</v>
      </c>
      <c r="K237" s="648" t="s">
        <v>8</v>
      </c>
      <c r="L237" s="648" t="s">
        <v>10</v>
      </c>
      <c r="M237" s="648" t="s">
        <v>921</v>
      </c>
      <c r="N237" t="b">
        <f>AND(COUNTIF(G238:$G$239,G237))</f>
        <v>0</v>
      </c>
      <c r="O237" s="34" t="s">
        <v>1001</v>
      </c>
      <c r="R237" s="248" t="b">
        <v>1</v>
      </c>
      <c r="T237" s="248">
        <f t="shared" si="51"/>
        <v>1</v>
      </c>
      <c r="V237" s="230">
        <f t="shared" si="52"/>
        <v>0</v>
      </c>
      <c r="AX237" s="17"/>
      <c r="AY237" s="9"/>
      <c r="AZ237" s="9"/>
      <c r="BA237" s="9"/>
    </row>
    <row r="238" spans="1:53" ht="15" outlineLevel="1" x14ac:dyDescent="0.25">
      <c r="A238" s="7"/>
      <c r="B238" s="8"/>
      <c r="C238" s="18"/>
      <c r="D238" s="18"/>
      <c r="E238" s="18"/>
      <c r="F238" s="27"/>
      <c r="G238" t="str">
        <f t="shared" si="56"/>
        <v>YYWFWb</v>
      </c>
      <c r="H238" s="648" t="s">
        <v>340</v>
      </c>
      <c r="I238" s="648" t="s">
        <v>340</v>
      </c>
      <c r="J238" s="648" t="s">
        <v>8</v>
      </c>
      <c r="K238" s="648" t="s">
        <v>10</v>
      </c>
      <c r="L238" s="648" t="s">
        <v>8</v>
      </c>
      <c r="M238" s="648" t="s">
        <v>67</v>
      </c>
      <c r="N238" t="b">
        <f>AND(COUNTIF(G239:$G$239,G238))</f>
        <v>0</v>
      </c>
      <c r="O238" s="34" t="s">
        <v>1001</v>
      </c>
      <c r="R238" s="248" t="b">
        <v>1</v>
      </c>
      <c r="T238" s="248">
        <f t="shared" si="51"/>
        <v>1</v>
      </c>
      <c r="V238" s="230">
        <f t="shared" si="52"/>
        <v>0</v>
      </c>
      <c r="AX238" s="17"/>
      <c r="AY238" s="9"/>
      <c r="AZ238" s="9"/>
      <c r="BA238" s="9"/>
    </row>
    <row r="239" spans="1:53" ht="15" outlineLevel="1" x14ac:dyDescent="0.25">
      <c r="A239" s="7"/>
      <c r="B239" s="8"/>
      <c r="C239" s="18"/>
      <c r="D239" s="18"/>
      <c r="E239" s="18"/>
      <c r="F239" s="27"/>
      <c r="G239" t="str">
        <f t="shared" si="27"/>
        <v>YYWFWbd</v>
      </c>
      <c r="H239" s="648" t="s">
        <v>340</v>
      </c>
      <c r="I239" s="648" t="s">
        <v>340</v>
      </c>
      <c r="J239" s="648" t="s">
        <v>8</v>
      </c>
      <c r="K239" s="648" t="s">
        <v>10</v>
      </c>
      <c r="L239" s="648" t="s">
        <v>8</v>
      </c>
      <c r="M239" s="648" t="s">
        <v>922</v>
      </c>
      <c r="N239" t="b">
        <f>AND(COUNTIF(G$240:$G240,G239))</f>
        <v>0</v>
      </c>
      <c r="O239" s="34" t="s">
        <v>1001</v>
      </c>
      <c r="R239" s="248" t="b">
        <v>1</v>
      </c>
      <c r="T239" s="248">
        <f t="shared" si="51"/>
        <v>1</v>
      </c>
      <c r="V239" s="230">
        <f t="shared" si="52"/>
        <v>0</v>
      </c>
      <c r="AX239" s="17"/>
      <c r="AY239" s="9"/>
      <c r="AZ239" s="9"/>
      <c r="BA239" s="9"/>
    </row>
    <row r="240" spans="1:53" ht="15" customHeight="1" outlineLevel="1" x14ac:dyDescent="0.25">
      <c r="A240" s="7"/>
      <c r="B240" s="8"/>
      <c r="C240" s="18"/>
      <c r="D240" s="18"/>
      <c r="E240" s="18"/>
      <c r="F240" s="27"/>
      <c r="N240" t="b">
        <f>OR(N161:N239)</f>
        <v>0</v>
      </c>
      <c r="AX240" s="17"/>
      <c r="AY240" s="9"/>
      <c r="AZ240" s="9"/>
      <c r="BA240" s="9"/>
    </row>
    <row r="241" spans="1:53" ht="15" outlineLevel="1" x14ac:dyDescent="0.25">
      <c r="A241" s="7"/>
      <c r="B241" s="8"/>
      <c r="C241" s="18"/>
      <c r="D241" s="18"/>
      <c r="E241" s="18"/>
      <c r="F241" s="27"/>
      <c r="AX241" s="17"/>
      <c r="AY241" s="9"/>
      <c r="AZ241" s="9"/>
      <c r="BA241" s="9"/>
    </row>
    <row r="242" spans="1:53" ht="15" outlineLevel="1" x14ac:dyDescent="0.25">
      <c r="A242" s="7"/>
      <c r="B242" s="8"/>
      <c r="C242" s="18"/>
      <c r="D242" s="18"/>
      <c r="E242" s="18"/>
      <c r="F242" s="27"/>
      <c r="G242" s="491" t="s">
        <v>961</v>
      </c>
      <c r="I242" s="27" t="s">
        <v>1027</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5" outlineLevel="1" x14ac:dyDescent="0.2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5" outlineLevel="1" x14ac:dyDescent="0.25">
      <c r="A244" s="7"/>
      <c r="B244" s="8"/>
      <c r="C244" s="18"/>
      <c r="D244" s="18"/>
      <c r="E244" s="18"/>
      <c r="F244" s="27"/>
      <c r="G244" s="27" t="s">
        <v>785</v>
      </c>
      <c r="H244" t="s">
        <v>800</v>
      </c>
      <c r="I244" t="s">
        <v>380</v>
      </c>
      <c r="J244" t="s">
        <v>772</v>
      </c>
      <c r="K244" t="s">
        <v>773</v>
      </c>
      <c r="L244" t="s">
        <v>774</v>
      </c>
      <c r="M244" t="s">
        <v>775</v>
      </c>
      <c r="N244" t="s">
        <v>776</v>
      </c>
      <c r="O244" t="s">
        <v>777</v>
      </c>
      <c r="P244" t="s">
        <v>778</v>
      </c>
      <c r="Q244" t="s">
        <v>779</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5" outlineLevel="1" x14ac:dyDescent="0.25">
      <c r="A245" s="7"/>
      <c r="B245" s="8"/>
      <c r="C245" s="18"/>
      <c r="D245" s="18"/>
      <c r="E245" s="18"/>
      <c r="F245" s="27"/>
      <c r="G245" s="27" t="str">
        <f t="shared" ref="G245:G286" si="57">_xlfn.CONCAT(H161:M161)</f>
        <v>AAAA2A1a</v>
      </c>
      <c r="H245" s="648">
        <v>0</v>
      </c>
      <c r="I245" s="675">
        <f t="shared" ref="I245:Q245" si="58">$H245*I$243</f>
        <v>0</v>
      </c>
      <c r="J245" s="675">
        <f t="shared" si="58"/>
        <v>0</v>
      </c>
      <c r="K245" s="675">
        <f t="shared" si="58"/>
        <v>0</v>
      </c>
      <c r="L245" s="675">
        <f t="shared" si="58"/>
        <v>0</v>
      </c>
      <c r="M245" s="675">
        <f t="shared" si="58"/>
        <v>0</v>
      </c>
      <c r="N245" s="675">
        <f t="shared" si="58"/>
        <v>0</v>
      </c>
      <c r="O245" s="675">
        <f t="shared" si="58"/>
        <v>0</v>
      </c>
      <c r="P245" s="675">
        <f t="shared" si="58"/>
        <v>0</v>
      </c>
      <c r="Q245" s="675">
        <f t="shared" si="58"/>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5" outlineLevel="1" x14ac:dyDescent="0.25">
      <c r="A246" s="7"/>
      <c r="B246" s="8"/>
      <c r="C246" s="18"/>
      <c r="D246" s="18"/>
      <c r="E246" s="18"/>
      <c r="F246" s="27"/>
      <c r="G246" s="27" t="str">
        <f t="shared" si="57"/>
        <v>GGGGAg1a2</v>
      </c>
      <c r="H246" s="648">
        <v>0</v>
      </c>
      <c r="I246" s="675">
        <f t="shared" ref="I246:I254" si="59">$H246*I$243</f>
        <v>0</v>
      </c>
      <c r="J246" s="675">
        <f t="shared" ref="J246:Q256" si="60">$H246*J$243</f>
        <v>0</v>
      </c>
      <c r="K246" s="675">
        <f t="shared" si="60"/>
        <v>0</v>
      </c>
      <c r="L246" s="675">
        <f t="shared" si="60"/>
        <v>0</v>
      </c>
      <c r="M246" s="675">
        <f t="shared" si="60"/>
        <v>0</v>
      </c>
      <c r="N246" s="675">
        <f t="shared" si="60"/>
        <v>0</v>
      </c>
      <c r="O246" s="675">
        <f t="shared" si="60"/>
        <v>0</v>
      </c>
      <c r="P246" s="675">
        <f t="shared" si="60"/>
        <v>0</v>
      </c>
      <c r="Q246" s="675">
        <f t="shared" si="60"/>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5" outlineLevel="1" x14ac:dyDescent="0.25">
      <c r="A247" s="7"/>
      <c r="B247" s="8"/>
      <c r="C247" s="18"/>
      <c r="D247" s="18"/>
      <c r="E247" s="18"/>
      <c r="F247" s="27"/>
      <c r="G247" s="27" t="str">
        <f t="shared" si="57"/>
        <v>GGGGSg1a2</v>
      </c>
      <c r="H247" s="648">
        <v>0</v>
      </c>
      <c r="I247" s="675">
        <f t="shared" si="59"/>
        <v>0</v>
      </c>
      <c r="J247" s="675">
        <f t="shared" si="60"/>
        <v>0</v>
      </c>
      <c r="K247" s="675">
        <f t="shared" si="60"/>
        <v>0</v>
      </c>
      <c r="L247" s="675">
        <f t="shared" si="60"/>
        <v>0</v>
      </c>
      <c r="M247" s="675">
        <f t="shared" si="60"/>
        <v>0</v>
      </c>
      <c r="N247" s="675">
        <f t="shared" si="60"/>
        <v>0</v>
      </c>
      <c r="O247" s="675">
        <f t="shared" si="60"/>
        <v>0</v>
      </c>
      <c r="P247" s="675">
        <f t="shared" si="60"/>
        <v>0</v>
      </c>
      <c r="Q247" s="675">
        <f t="shared" si="60"/>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5" outlineLevel="1" x14ac:dyDescent="0.25">
      <c r="A248" s="7"/>
      <c r="B248" s="8"/>
      <c r="C248" s="18"/>
      <c r="D248" s="18"/>
      <c r="E248" s="18"/>
      <c r="F248" s="27"/>
      <c r="G248" s="27" t="str">
        <f t="shared" si="57"/>
        <v>GGGAg2Na2</v>
      </c>
      <c r="H248" s="648">
        <v>0</v>
      </c>
      <c r="I248" s="675">
        <f t="shared" si="59"/>
        <v>0</v>
      </c>
      <c r="J248" s="675">
        <f t="shared" si="60"/>
        <v>0</v>
      </c>
      <c r="K248" s="675">
        <f t="shared" si="60"/>
        <v>0</v>
      </c>
      <c r="L248" s="675">
        <f t="shared" si="60"/>
        <v>0</v>
      </c>
      <c r="M248" s="675">
        <f t="shared" si="60"/>
        <v>0</v>
      </c>
      <c r="N248" s="675">
        <f t="shared" si="60"/>
        <v>0</v>
      </c>
      <c r="O248" s="675">
        <f t="shared" si="60"/>
        <v>0</v>
      </c>
      <c r="P248" s="675">
        <f t="shared" si="60"/>
        <v>0</v>
      </c>
      <c r="Q248" s="675">
        <f t="shared" si="60"/>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5" outlineLevel="1" x14ac:dyDescent="0.25">
      <c r="A249" s="7"/>
      <c r="B249" s="8"/>
      <c r="C249" s="18"/>
      <c r="D249" s="18"/>
      <c r="E249" s="18"/>
      <c r="F249" s="27"/>
      <c r="G249" s="27" t="str">
        <f t="shared" si="57"/>
        <v>GGGAg2Ea2</v>
      </c>
      <c r="H249" s="648">
        <v>0</v>
      </c>
      <c r="I249" s="675">
        <f t="shared" si="59"/>
        <v>0</v>
      </c>
      <c r="J249" s="675">
        <f t="shared" si="60"/>
        <v>0</v>
      </c>
      <c r="K249" s="675">
        <f t="shared" si="60"/>
        <v>0</v>
      </c>
      <c r="L249" s="675">
        <f t="shared" si="60"/>
        <v>0</v>
      </c>
      <c r="M249" s="675">
        <f t="shared" si="60"/>
        <v>0</v>
      </c>
      <c r="N249" s="675">
        <f t="shared" si="60"/>
        <v>0</v>
      </c>
      <c r="O249" s="675">
        <f t="shared" si="60"/>
        <v>0</v>
      </c>
      <c r="P249" s="675">
        <f t="shared" si="60"/>
        <v>0</v>
      </c>
      <c r="Q249" s="675">
        <f t="shared" si="60"/>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5" outlineLevel="1" x14ac:dyDescent="0.25">
      <c r="A250" s="7"/>
      <c r="B250" s="8"/>
      <c r="C250" s="18"/>
      <c r="D250" s="18"/>
      <c r="E250" s="18"/>
      <c r="F250" s="27"/>
      <c r="G250" s="27" t="str">
        <f t="shared" si="57"/>
        <v>GGGAg2OFa2</v>
      </c>
      <c r="H250" s="648">
        <v>0</v>
      </c>
      <c r="I250" s="675">
        <f t="shared" si="59"/>
        <v>0</v>
      </c>
      <c r="J250" s="675">
        <f t="shared" si="60"/>
        <v>0</v>
      </c>
      <c r="K250" s="675">
        <f t="shared" si="60"/>
        <v>0</v>
      </c>
      <c r="L250" s="675">
        <f t="shared" si="60"/>
        <v>0</v>
      </c>
      <c r="M250" s="675">
        <f t="shared" si="60"/>
        <v>0</v>
      </c>
      <c r="N250" s="675">
        <f t="shared" si="60"/>
        <v>0</v>
      </c>
      <c r="O250" s="675">
        <f t="shared" si="60"/>
        <v>0</v>
      </c>
      <c r="P250" s="675">
        <f t="shared" si="60"/>
        <v>0</v>
      </c>
      <c r="Q250" s="675">
        <f t="shared" si="60"/>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5" outlineLevel="1" x14ac:dyDescent="0.25">
      <c r="A251" s="7"/>
      <c r="B251" s="8"/>
      <c r="C251" s="18"/>
      <c r="D251" s="18"/>
      <c r="E251" s="18"/>
      <c r="F251" s="27"/>
      <c r="G251" s="27" t="str">
        <f t="shared" si="57"/>
        <v>GGGC1Na2</v>
      </c>
      <c r="H251" s="648">
        <v>0</v>
      </c>
      <c r="I251" s="675">
        <f t="shared" si="59"/>
        <v>0</v>
      </c>
      <c r="J251" s="675">
        <f t="shared" si="60"/>
        <v>0</v>
      </c>
      <c r="K251" s="675">
        <f t="shared" si="60"/>
        <v>0</v>
      </c>
      <c r="L251" s="675">
        <f t="shared" si="60"/>
        <v>0</v>
      </c>
      <c r="M251" s="675">
        <f t="shared" si="60"/>
        <v>0</v>
      </c>
      <c r="N251" s="675">
        <f t="shared" si="60"/>
        <v>0</v>
      </c>
      <c r="O251" s="675">
        <f t="shared" si="60"/>
        <v>0</v>
      </c>
      <c r="P251" s="675">
        <f t="shared" si="60"/>
        <v>0</v>
      </c>
      <c r="Q251" s="675">
        <f t="shared" si="60"/>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5" outlineLevel="1" x14ac:dyDescent="0.25">
      <c r="A252" s="7"/>
      <c r="B252" s="8"/>
      <c r="C252" s="18"/>
      <c r="D252" s="18"/>
      <c r="E252" s="18"/>
      <c r="F252" s="27"/>
      <c r="G252" s="27" t="str">
        <f t="shared" si="57"/>
        <v>GGGC1Ea2</v>
      </c>
      <c r="H252" s="648">
        <v>0</v>
      </c>
      <c r="I252" s="675">
        <f t="shared" si="59"/>
        <v>0</v>
      </c>
      <c r="J252" s="675">
        <f t="shared" si="60"/>
        <v>0</v>
      </c>
      <c r="K252" s="675">
        <f t="shared" si="60"/>
        <v>0</v>
      </c>
      <c r="L252" s="675">
        <f t="shared" si="60"/>
        <v>0</v>
      </c>
      <c r="M252" s="675">
        <f t="shared" si="60"/>
        <v>0</v>
      </c>
      <c r="N252" s="675">
        <f t="shared" si="60"/>
        <v>0</v>
      </c>
      <c r="O252" s="675">
        <f t="shared" si="60"/>
        <v>0</v>
      </c>
      <c r="P252" s="675">
        <f t="shared" si="60"/>
        <v>0</v>
      </c>
      <c r="Q252" s="675">
        <f t="shared" si="60"/>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5" outlineLevel="1" x14ac:dyDescent="0.25">
      <c r="A253" s="7"/>
      <c r="B253" s="8"/>
      <c r="C253" s="18"/>
      <c r="D253" s="18"/>
      <c r="E253" s="18"/>
      <c r="F253" s="27"/>
      <c r="G253" s="27" t="str">
        <f t="shared" si="57"/>
        <v>GGGC1Pa2</v>
      </c>
      <c r="H253" s="648">
        <v>0</v>
      </c>
      <c r="I253" s="675">
        <f t="shared" si="59"/>
        <v>0</v>
      </c>
      <c r="J253" s="675">
        <f t="shared" si="60"/>
        <v>0</v>
      </c>
      <c r="K253" s="675">
        <f t="shared" si="60"/>
        <v>0</v>
      </c>
      <c r="L253" s="675">
        <f t="shared" si="60"/>
        <v>0</v>
      </c>
      <c r="M253" s="675">
        <f t="shared" si="60"/>
        <v>0</v>
      </c>
      <c r="N253" s="675">
        <f t="shared" si="60"/>
        <v>0</v>
      </c>
      <c r="O253" s="675">
        <f t="shared" si="60"/>
        <v>0</v>
      </c>
      <c r="P253" s="675">
        <f t="shared" si="60"/>
        <v>0</v>
      </c>
      <c r="Q253" s="675">
        <f t="shared" si="60"/>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5" outlineLevel="1" x14ac:dyDescent="0.25">
      <c r="A254" s="7"/>
      <c r="B254" s="8"/>
      <c r="C254" s="18"/>
      <c r="D254" s="18"/>
      <c r="E254" s="18"/>
      <c r="F254" s="27"/>
      <c r="G254" s="27" t="str">
        <f t="shared" si="57"/>
        <v>GGGC1OFa2</v>
      </c>
      <c r="H254" s="648">
        <v>0</v>
      </c>
      <c r="I254" s="675">
        <f t="shared" si="59"/>
        <v>0</v>
      </c>
      <c r="J254" s="675">
        <f t="shared" si="60"/>
        <v>0</v>
      </c>
      <c r="K254" s="675">
        <f t="shared" si="60"/>
        <v>0</v>
      </c>
      <c r="L254" s="675">
        <f t="shared" si="60"/>
        <v>0</v>
      </c>
      <c r="M254" s="675">
        <f t="shared" si="60"/>
        <v>0</v>
      </c>
      <c r="N254" s="675">
        <f t="shared" si="60"/>
        <v>0</v>
      </c>
      <c r="O254" s="675">
        <f t="shared" si="60"/>
        <v>0</v>
      </c>
      <c r="P254" s="675">
        <f t="shared" si="60"/>
        <v>0</v>
      </c>
      <c r="Q254" s="675">
        <f t="shared" si="60"/>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5" outlineLevel="1" x14ac:dyDescent="0.25">
      <c r="A255" s="7"/>
      <c r="B255" s="8"/>
      <c r="C255" s="18"/>
      <c r="D255" s="18"/>
      <c r="E255" s="18"/>
      <c r="F255" s="27"/>
      <c r="G255" s="27" t="str">
        <f t="shared" si="57"/>
        <v>SPSPSPSPSPsp</v>
      </c>
      <c r="H255" s="648">
        <v>0</v>
      </c>
      <c r="I255" s="675">
        <f>$H255*I$243</f>
        <v>0</v>
      </c>
      <c r="J255" s="675">
        <f t="shared" si="60"/>
        <v>0</v>
      </c>
      <c r="K255" s="675">
        <f t="shared" si="60"/>
        <v>0</v>
      </c>
      <c r="L255" s="675">
        <f t="shared" si="60"/>
        <v>0</v>
      </c>
      <c r="M255" s="675">
        <f t="shared" si="60"/>
        <v>0</v>
      </c>
      <c r="N255" s="675">
        <f t="shared" si="60"/>
        <v>0</v>
      </c>
      <c r="O255" s="675">
        <f t="shared" si="60"/>
        <v>0</v>
      </c>
      <c r="P255" s="675">
        <f t="shared" si="60"/>
        <v>0</v>
      </c>
      <c r="Q255" s="675">
        <f t="shared" si="60"/>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5" outlineLevel="1" x14ac:dyDescent="0.25">
      <c r="A256" s="7"/>
      <c r="B256" s="8"/>
      <c r="C256" s="18"/>
      <c r="D256" s="18"/>
      <c r="E256" s="18"/>
      <c r="F256" s="27"/>
      <c r="G256" s="27" t="str">
        <f t="shared" si="57"/>
        <v>ANWFWb</v>
      </c>
      <c r="H256" s="648">
        <v>4000</v>
      </c>
      <c r="I256" s="675">
        <f t="shared" ref="I256:Q276" si="61">$H256*I$243</f>
        <v>4800</v>
      </c>
      <c r="J256" s="675">
        <f t="shared" si="60"/>
        <v>4000</v>
      </c>
      <c r="K256" s="675">
        <f t="shared" si="60"/>
        <v>4880</v>
      </c>
      <c r="L256" s="675">
        <f t="shared" si="60"/>
        <v>3480</v>
      </c>
      <c r="M256" s="675">
        <f t="shared" si="60"/>
        <v>4200</v>
      </c>
      <c r="N256" s="675">
        <f t="shared" si="60"/>
        <v>3320</v>
      </c>
      <c r="O256" s="675">
        <f t="shared" si="60"/>
        <v>3800</v>
      </c>
      <c r="P256" s="675">
        <f t="shared" si="60"/>
        <v>2600</v>
      </c>
      <c r="Q256" s="675">
        <f t="shared" si="60"/>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5" outlineLevel="1" x14ac:dyDescent="0.25">
      <c r="A257" s="7"/>
      <c r="B257" s="8"/>
      <c r="C257" s="18"/>
      <c r="D257" s="18"/>
      <c r="E257" s="18"/>
      <c r="F257" s="27"/>
      <c r="G257" s="27" t="str">
        <f t="shared" si="57"/>
        <v>ANWFWbd</v>
      </c>
      <c r="H257" s="648">
        <v>4000</v>
      </c>
      <c r="I257" s="675">
        <f t="shared" si="61"/>
        <v>4800</v>
      </c>
      <c r="J257" s="675">
        <f t="shared" si="61"/>
        <v>4000</v>
      </c>
      <c r="K257" s="675">
        <f t="shared" si="61"/>
        <v>4880</v>
      </c>
      <c r="L257" s="675">
        <f t="shared" si="61"/>
        <v>3480</v>
      </c>
      <c r="M257" s="675">
        <f t="shared" si="61"/>
        <v>4200</v>
      </c>
      <c r="N257" s="675">
        <f t="shared" si="61"/>
        <v>3320</v>
      </c>
      <c r="O257" s="675">
        <f t="shared" si="61"/>
        <v>3800</v>
      </c>
      <c r="P257" s="675">
        <f t="shared" si="61"/>
        <v>2600</v>
      </c>
      <c r="Q257" s="675">
        <f t="shared" si="61"/>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5" outlineLevel="1" x14ac:dyDescent="0.25">
      <c r="A258" s="7"/>
      <c r="B258" s="8"/>
      <c r="C258" s="18"/>
      <c r="D258" s="18"/>
      <c r="E258" s="18"/>
      <c r="F258" s="27"/>
      <c r="G258" s="27" t="str">
        <f t="shared" si="57"/>
        <v>AANWFw</v>
      </c>
      <c r="H258" s="648">
        <v>4200</v>
      </c>
      <c r="I258" s="675">
        <f t="shared" si="61"/>
        <v>5040</v>
      </c>
      <c r="J258" s="675">
        <f t="shared" ref="J258:Q258" si="62">$H258*J$243</f>
        <v>4200</v>
      </c>
      <c r="K258" s="675">
        <f t="shared" si="62"/>
        <v>5124</v>
      </c>
      <c r="L258" s="675">
        <f t="shared" si="62"/>
        <v>3654</v>
      </c>
      <c r="M258" s="675">
        <f t="shared" si="62"/>
        <v>4410</v>
      </c>
      <c r="N258" s="675">
        <f t="shared" si="62"/>
        <v>3486</v>
      </c>
      <c r="O258" s="675">
        <f t="shared" si="62"/>
        <v>3990</v>
      </c>
      <c r="P258" s="675">
        <f t="shared" si="62"/>
        <v>2730</v>
      </c>
      <c r="Q258" s="675">
        <f t="shared" si="62"/>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5" outlineLevel="1" x14ac:dyDescent="0.25">
      <c r="A259" s="7"/>
      <c r="B259" s="8"/>
      <c r="C259" s="18"/>
      <c r="D259" s="18"/>
      <c r="E259" s="18"/>
      <c r="F259" s="27"/>
      <c r="G259" s="27" t="str">
        <f t="shared" si="57"/>
        <v>AANWFwd</v>
      </c>
      <c r="H259" s="648">
        <v>4200</v>
      </c>
      <c r="I259" s="675">
        <f t="shared" si="61"/>
        <v>5040</v>
      </c>
      <c r="J259" s="675">
        <f t="shared" si="61"/>
        <v>4200</v>
      </c>
      <c r="K259" s="675">
        <f t="shared" si="61"/>
        <v>5124</v>
      </c>
      <c r="L259" s="675">
        <f t="shared" si="61"/>
        <v>3654</v>
      </c>
      <c r="M259" s="675">
        <f t="shared" si="61"/>
        <v>4410</v>
      </c>
      <c r="N259" s="675">
        <f t="shared" si="61"/>
        <v>3486</v>
      </c>
      <c r="O259" s="675">
        <f t="shared" si="61"/>
        <v>3990</v>
      </c>
      <c r="P259" s="675">
        <f t="shared" si="61"/>
        <v>2730</v>
      </c>
      <c r="Q259" s="675">
        <f t="shared" si="61"/>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5" outlineLevel="1" x14ac:dyDescent="0.25">
      <c r="A260" s="7"/>
      <c r="B260" s="8"/>
      <c r="C260" s="18"/>
      <c r="D260" s="18"/>
      <c r="E260" s="18"/>
      <c r="F260" s="27"/>
      <c r="G260" s="27" t="str">
        <f t="shared" si="57"/>
        <v>AAANWf</v>
      </c>
      <c r="H260" s="648">
        <v>2200</v>
      </c>
      <c r="I260" s="675">
        <f t="shared" si="61"/>
        <v>2640</v>
      </c>
      <c r="J260" s="675">
        <f t="shared" ref="J260:Q261" si="63">$H260*J$243</f>
        <v>2200</v>
      </c>
      <c r="K260" s="675">
        <f t="shared" si="63"/>
        <v>2684</v>
      </c>
      <c r="L260" s="675">
        <f t="shared" si="63"/>
        <v>1914</v>
      </c>
      <c r="M260" s="675">
        <f t="shared" si="63"/>
        <v>2310</v>
      </c>
      <c r="N260" s="675">
        <f t="shared" si="63"/>
        <v>1826</v>
      </c>
      <c r="O260" s="675">
        <f t="shared" si="63"/>
        <v>2090</v>
      </c>
      <c r="P260" s="675">
        <f t="shared" si="63"/>
        <v>1430</v>
      </c>
      <c r="Q260" s="675">
        <f t="shared" si="63"/>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5" outlineLevel="1" x14ac:dyDescent="0.25">
      <c r="A261" s="7"/>
      <c r="B261" s="8"/>
      <c r="C261" s="18"/>
      <c r="D261" s="18"/>
      <c r="E261" s="18"/>
      <c r="F261" s="27"/>
      <c r="G261" s="27" t="str">
        <f t="shared" si="57"/>
        <v>YAAA2Nw</v>
      </c>
      <c r="H261" s="648">
        <v>3800</v>
      </c>
      <c r="I261" s="675">
        <f t="shared" si="61"/>
        <v>4560</v>
      </c>
      <c r="J261" s="675">
        <f t="shared" si="63"/>
        <v>3800</v>
      </c>
      <c r="K261" s="675">
        <f t="shared" si="63"/>
        <v>4636</v>
      </c>
      <c r="L261" s="675">
        <f t="shared" si="63"/>
        <v>3306</v>
      </c>
      <c r="M261" s="675">
        <f t="shared" si="63"/>
        <v>3990</v>
      </c>
      <c r="N261" s="675">
        <f t="shared" si="63"/>
        <v>3154</v>
      </c>
      <c r="O261" s="675">
        <f t="shared" si="63"/>
        <v>3610</v>
      </c>
      <c r="P261" s="675">
        <f t="shared" si="63"/>
        <v>2470</v>
      </c>
      <c r="Q261" s="675">
        <f t="shared" si="63"/>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5" outlineLevel="1" x14ac:dyDescent="0.25">
      <c r="A262" s="7"/>
      <c r="B262" s="8"/>
      <c r="C262" s="18"/>
      <c r="D262" s="18"/>
      <c r="E262" s="18"/>
      <c r="F262" s="27"/>
      <c r="G262" s="27" t="str">
        <f t="shared" si="57"/>
        <v>YAAA2Nwd</v>
      </c>
      <c r="H262" s="648">
        <v>3800</v>
      </c>
      <c r="I262" s="675">
        <f t="shared" si="61"/>
        <v>4560</v>
      </c>
      <c r="J262" s="675">
        <f t="shared" si="61"/>
        <v>3800</v>
      </c>
      <c r="K262" s="675">
        <f t="shared" si="61"/>
        <v>4636</v>
      </c>
      <c r="L262" s="675">
        <f t="shared" si="61"/>
        <v>3306</v>
      </c>
      <c r="M262" s="675">
        <f t="shared" si="61"/>
        <v>3990</v>
      </c>
      <c r="N262" s="675">
        <f t="shared" si="61"/>
        <v>3154</v>
      </c>
      <c r="O262" s="675">
        <f t="shared" si="61"/>
        <v>3610</v>
      </c>
      <c r="P262" s="675">
        <f t="shared" si="61"/>
        <v>2470</v>
      </c>
      <c r="Q262" s="675">
        <f t="shared" si="61"/>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5" outlineLevel="1" x14ac:dyDescent="0.25">
      <c r="A263" s="7"/>
      <c r="B263" s="8"/>
      <c r="C263" s="18"/>
      <c r="D263" s="18"/>
      <c r="E263" s="18"/>
      <c r="F263" s="27"/>
      <c r="G263" s="27" t="str">
        <f t="shared" si="57"/>
        <v>YYAA2A1z</v>
      </c>
      <c r="H263" s="648">
        <v>1800</v>
      </c>
      <c r="I263" s="675">
        <f t="shared" si="61"/>
        <v>2160</v>
      </c>
      <c r="J263" s="675">
        <f t="shared" ref="J263:Q263" si="64">$H263*J$243</f>
        <v>1800</v>
      </c>
      <c r="K263" s="675">
        <f t="shared" si="64"/>
        <v>2196</v>
      </c>
      <c r="L263" s="675">
        <f t="shared" si="64"/>
        <v>1566</v>
      </c>
      <c r="M263" s="675">
        <f t="shared" si="64"/>
        <v>1890</v>
      </c>
      <c r="N263" s="675">
        <f t="shared" si="64"/>
        <v>1494</v>
      </c>
      <c r="O263" s="675">
        <f t="shared" si="64"/>
        <v>1710</v>
      </c>
      <c r="P263" s="675">
        <f t="shared" si="64"/>
        <v>1170</v>
      </c>
      <c r="Q263" s="675">
        <f t="shared" si="64"/>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5" outlineLevel="1" x14ac:dyDescent="0.25">
      <c r="A264" s="7"/>
      <c r="B264" s="8"/>
      <c r="C264" s="18"/>
      <c r="D264" s="18"/>
      <c r="E264" s="18"/>
      <c r="F264" s="27"/>
      <c r="G264" s="27" t="str">
        <f t="shared" si="57"/>
        <v>YYBA2A1a</v>
      </c>
      <c r="H264" s="648">
        <v>0</v>
      </c>
      <c r="I264" s="675">
        <f t="shared" si="61"/>
        <v>0</v>
      </c>
      <c r="J264" s="675">
        <f t="shared" ref="J264:P264" si="65">$H264*J$243</f>
        <v>0</v>
      </c>
      <c r="K264" s="675">
        <f t="shared" si="65"/>
        <v>0</v>
      </c>
      <c r="L264" s="675">
        <f t="shared" si="65"/>
        <v>0</v>
      </c>
      <c r="M264" s="675">
        <f t="shared" si="65"/>
        <v>0</v>
      </c>
      <c r="N264" s="675">
        <f t="shared" si="65"/>
        <v>0</v>
      </c>
      <c r="O264" s="675">
        <f t="shared" si="65"/>
        <v>0</v>
      </c>
      <c r="P264" s="675">
        <f t="shared" si="65"/>
        <v>0</v>
      </c>
      <c r="Q264" s="675">
        <f t="shared" ref="J264:Q276" si="66">$H264*Q$243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5" outlineLevel="1" x14ac:dyDescent="0.25">
      <c r="A265" s="7"/>
      <c r="B265" s="8"/>
      <c r="C265" s="18"/>
      <c r="D265" s="18"/>
      <c r="E265" s="18"/>
      <c r="F265" s="27"/>
      <c r="G265" s="27" t="str">
        <f t="shared" si="57"/>
        <v>YYWBA1a</v>
      </c>
      <c r="H265" s="648">
        <v>0</v>
      </c>
      <c r="I265" s="675">
        <f t="shared" si="61"/>
        <v>0</v>
      </c>
      <c r="J265" s="675">
        <f t="shared" si="66"/>
        <v>0</v>
      </c>
      <c r="K265" s="675">
        <f t="shared" si="66"/>
        <v>0</v>
      </c>
      <c r="L265" s="675">
        <f t="shared" si="66"/>
        <v>0</v>
      </c>
      <c r="M265" s="675">
        <f t="shared" si="66"/>
        <v>0</v>
      </c>
      <c r="N265" s="675">
        <f t="shared" si="66"/>
        <v>0</v>
      </c>
      <c r="O265" s="675">
        <f t="shared" si="66"/>
        <v>0</v>
      </c>
      <c r="P265" s="675">
        <f t="shared" si="66"/>
        <v>0</v>
      </c>
      <c r="Q265" s="675">
        <f t="shared" si="66"/>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5" outlineLevel="1" x14ac:dyDescent="0.25">
      <c r="A266" s="7"/>
      <c r="B266" s="8"/>
      <c r="C266" s="18"/>
      <c r="D266" s="18"/>
      <c r="E266" s="18"/>
      <c r="F266" s="27"/>
      <c r="G266" s="27" t="str">
        <f t="shared" si="57"/>
        <v>YYFWBa</v>
      </c>
      <c r="H266" s="648">
        <v>0</v>
      </c>
      <c r="I266" s="675">
        <f t="shared" si="61"/>
        <v>0</v>
      </c>
      <c r="J266" s="675">
        <f t="shared" si="66"/>
        <v>0</v>
      </c>
      <c r="K266" s="675">
        <f t="shared" si="66"/>
        <v>0</v>
      </c>
      <c r="L266" s="675">
        <f t="shared" si="66"/>
        <v>0</v>
      </c>
      <c r="M266" s="675">
        <f t="shared" si="66"/>
        <v>0</v>
      </c>
      <c r="N266" s="675">
        <f t="shared" si="66"/>
        <v>0</v>
      </c>
      <c r="O266" s="675">
        <f t="shared" si="66"/>
        <v>0</v>
      </c>
      <c r="P266" s="675">
        <f t="shared" si="66"/>
        <v>0</v>
      </c>
      <c r="Q266" s="675">
        <f t="shared" si="66"/>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5" outlineLevel="1" x14ac:dyDescent="0.25">
      <c r="A267" s="7"/>
      <c r="B267" s="8"/>
      <c r="C267" s="18"/>
      <c r="D267" s="18"/>
      <c r="E267" s="18"/>
      <c r="F267" s="27"/>
      <c r="G267" s="27" t="str">
        <f t="shared" si="57"/>
        <v>AAANBo</v>
      </c>
      <c r="H267" s="648">
        <v>3800</v>
      </c>
      <c r="I267" s="675">
        <f t="shared" si="61"/>
        <v>4560</v>
      </c>
      <c r="J267" s="675">
        <f t="shared" si="66"/>
        <v>3800</v>
      </c>
      <c r="K267" s="675">
        <f t="shared" si="66"/>
        <v>4636</v>
      </c>
      <c r="L267" s="675">
        <f t="shared" si="66"/>
        <v>3306</v>
      </c>
      <c r="M267" s="675">
        <f t="shared" si="66"/>
        <v>3990</v>
      </c>
      <c r="N267" s="675">
        <f t="shared" si="66"/>
        <v>3154</v>
      </c>
      <c r="O267" s="675">
        <f t="shared" si="66"/>
        <v>3610</v>
      </c>
      <c r="P267" s="675">
        <f t="shared" si="66"/>
        <v>2470</v>
      </c>
      <c r="Q267" s="675">
        <f t="shared" si="66"/>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5" outlineLevel="1" x14ac:dyDescent="0.25">
      <c r="A268" s="7"/>
      <c r="B268" s="8"/>
      <c r="C268" s="18"/>
      <c r="D268" s="18"/>
      <c r="E268" s="18"/>
      <c r="F268" s="27"/>
      <c r="G268" s="27" t="str">
        <f t="shared" si="57"/>
        <v>AAANBod</v>
      </c>
      <c r="H268" s="648">
        <v>3800</v>
      </c>
      <c r="I268" s="675">
        <f t="shared" si="61"/>
        <v>4560</v>
      </c>
      <c r="J268" s="675">
        <f t="shared" si="66"/>
        <v>3800</v>
      </c>
      <c r="K268" s="675">
        <f t="shared" si="66"/>
        <v>4636</v>
      </c>
      <c r="L268" s="675">
        <f t="shared" si="66"/>
        <v>3306</v>
      </c>
      <c r="M268" s="675">
        <f t="shared" si="66"/>
        <v>3990</v>
      </c>
      <c r="N268" s="675">
        <f t="shared" si="66"/>
        <v>3154</v>
      </c>
      <c r="O268" s="675">
        <f t="shared" si="66"/>
        <v>3610</v>
      </c>
      <c r="P268" s="675">
        <f t="shared" si="66"/>
        <v>2470</v>
      </c>
      <c r="Q268" s="675">
        <f t="shared" si="66"/>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5" outlineLevel="1" x14ac:dyDescent="0.25">
      <c r="A269" s="7"/>
      <c r="B269" s="8"/>
      <c r="C269" s="18"/>
      <c r="D269" s="18"/>
      <c r="E269" s="18"/>
      <c r="F269" s="27"/>
      <c r="G269" s="27" t="str">
        <f t="shared" si="57"/>
        <v>AAAA2Nb</v>
      </c>
      <c r="H269" s="648">
        <v>4000</v>
      </c>
      <c r="I269" s="675">
        <f t="shared" si="61"/>
        <v>4800</v>
      </c>
      <c r="J269" s="675">
        <f t="shared" si="66"/>
        <v>4000</v>
      </c>
      <c r="K269" s="675">
        <f t="shared" si="66"/>
        <v>4880</v>
      </c>
      <c r="L269" s="675">
        <f t="shared" si="66"/>
        <v>3480</v>
      </c>
      <c r="M269" s="675">
        <f t="shared" si="66"/>
        <v>4200</v>
      </c>
      <c r="N269" s="675">
        <f t="shared" si="66"/>
        <v>3320</v>
      </c>
      <c r="O269" s="675">
        <f t="shared" si="66"/>
        <v>3800</v>
      </c>
      <c r="P269" s="675">
        <f t="shared" si="66"/>
        <v>2600</v>
      </c>
      <c r="Q269" s="675">
        <f t="shared" si="66"/>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5" outlineLevel="1" x14ac:dyDescent="0.25">
      <c r="A270" s="7"/>
      <c r="B270" s="8"/>
      <c r="C270" s="18"/>
      <c r="D270" s="18"/>
      <c r="E270" s="18"/>
      <c r="F270" s="27"/>
      <c r="G270" s="27" t="str">
        <f t="shared" si="57"/>
        <v>AAAA2Nbd</v>
      </c>
      <c r="H270" s="648">
        <v>4000</v>
      </c>
      <c r="I270" s="675">
        <f t="shared" si="61"/>
        <v>4800</v>
      </c>
      <c r="J270" s="675">
        <f t="shared" si="66"/>
        <v>4000</v>
      </c>
      <c r="K270" s="675">
        <f t="shared" si="66"/>
        <v>4880</v>
      </c>
      <c r="L270" s="675">
        <f t="shared" si="66"/>
        <v>3480</v>
      </c>
      <c r="M270" s="675">
        <f t="shared" si="66"/>
        <v>4200</v>
      </c>
      <c r="N270" s="675">
        <f t="shared" si="66"/>
        <v>3320</v>
      </c>
      <c r="O270" s="675">
        <f t="shared" si="66"/>
        <v>3800</v>
      </c>
      <c r="P270" s="675">
        <f t="shared" si="66"/>
        <v>2600</v>
      </c>
      <c r="Q270" s="675">
        <f t="shared" si="66"/>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5" outlineLevel="1" x14ac:dyDescent="0.25">
      <c r="A271" s="7"/>
      <c r="B271" s="8"/>
      <c r="C271" s="18"/>
      <c r="D271" s="18"/>
      <c r="E271" s="18"/>
      <c r="F271" s="27"/>
      <c r="G271" s="27" t="str">
        <f t="shared" si="57"/>
        <v>AAAA2A1z</v>
      </c>
      <c r="H271" s="648">
        <v>1800</v>
      </c>
      <c r="I271" s="675">
        <f t="shared" si="61"/>
        <v>2160</v>
      </c>
      <c r="J271" s="675">
        <f t="shared" si="66"/>
        <v>1800</v>
      </c>
      <c r="K271" s="675">
        <f t="shared" si="66"/>
        <v>2196</v>
      </c>
      <c r="L271" s="675">
        <f t="shared" si="66"/>
        <v>1566</v>
      </c>
      <c r="M271" s="675">
        <f t="shared" si="66"/>
        <v>1890</v>
      </c>
      <c r="N271" s="675">
        <f t="shared" si="66"/>
        <v>1494</v>
      </c>
      <c r="O271" s="675">
        <f t="shared" si="66"/>
        <v>1710</v>
      </c>
      <c r="P271" s="675">
        <f t="shared" si="66"/>
        <v>1170</v>
      </c>
      <c r="Q271" s="675">
        <f t="shared" si="66"/>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5" outlineLevel="1" x14ac:dyDescent="0.25">
      <c r="A272" s="7"/>
      <c r="B272" s="8"/>
      <c r="C272" s="18"/>
      <c r="D272" s="18"/>
      <c r="E272" s="18"/>
      <c r="F272" s="27"/>
      <c r="G272" s="27" t="str">
        <f t="shared" si="57"/>
        <v>YAAA2A1a</v>
      </c>
      <c r="H272" s="648">
        <v>3800</v>
      </c>
      <c r="I272" s="675">
        <f t="shared" si="61"/>
        <v>4560</v>
      </c>
      <c r="J272" s="675">
        <f t="shared" si="66"/>
        <v>3800</v>
      </c>
      <c r="K272" s="675">
        <f t="shared" si="66"/>
        <v>4636</v>
      </c>
      <c r="L272" s="675">
        <f t="shared" si="66"/>
        <v>3306</v>
      </c>
      <c r="M272" s="675">
        <f t="shared" si="66"/>
        <v>3990</v>
      </c>
      <c r="N272" s="675">
        <f t="shared" si="66"/>
        <v>3154</v>
      </c>
      <c r="O272" s="675">
        <f t="shared" si="66"/>
        <v>3610</v>
      </c>
      <c r="P272" s="675">
        <f t="shared" si="66"/>
        <v>2470</v>
      </c>
      <c r="Q272" s="675">
        <f t="shared" si="66"/>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5" outlineLevel="1" x14ac:dyDescent="0.25">
      <c r="A273" s="7"/>
      <c r="B273" s="8"/>
      <c r="C273" s="18"/>
      <c r="D273" s="18"/>
      <c r="E273" s="18"/>
      <c r="F273" s="27"/>
      <c r="G273" s="27" t="str">
        <f t="shared" si="57"/>
        <v>YYAA2A1a</v>
      </c>
      <c r="H273" s="648">
        <v>1800</v>
      </c>
      <c r="I273" s="675">
        <f t="shared" si="61"/>
        <v>2160</v>
      </c>
      <c r="J273" s="675">
        <f t="shared" si="66"/>
        <v>1800</v>
      </c>
      <c r="K273" s="675">
        <f t="shared" si="66"/>
        <v>2196</v>
      </c>
      <c r="L273" s="675">
        <f t="shared" si="66"/>
        <v>1566</v>
      </c>
      <c r="M273" s="675">
        <f t="shared" si="66"/>
        <v>1890</v>
      </c>
      <c r="N273" s="675">
        <f t="shared" si="66"/>
        <v>1494</v>
      </c>
      <c r="O273" s="675">
        <f t="shared" si="66"/>
        <v>1710</v>
      </c>
      <c r="P273" s="675">
        <f t="shared" si="66"/>
        <v>1170</v>
      </c>
      <c r="Q273" s="675">
        <f t="shared" si="66"/>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5" outlineLevel="1" x14ac:dyDescent="0.25">
      <c r="A274" s="7"/>
      <c r="B274" s="8"/>
      <c r="C274" s="18"/>
      <c r="D274" s="18"/>
      <c r="E274" s="18"/>
      <c r="F274" s="27"/>
      <c r="G274" s="27" t="str">
        <f t="shared" si="57"/>
        <v>YYOA2A1a</v>
      </c>
      <c r="H274" s="648">
        <v>0</v>
      </c>
      <c r="I274" s="675">
        <f t="shared" si="61"/>
        <v>0</v>
      </c>
      <c r="J274" s="675">
        <f t="shared" si="66"/>
        <v>0</v>
      </c>
      <c r="K274" s="675">
        <f t="shared" si="66"/>
        <v>0</v>
      </c>
      <c r="L274" s="675">
        <f t="shared" si="66"/>
        <v>0</v>
      </c>
      <c r="M274" s="675">
        <f t="shared" si="66"/>
        <v>0</v>
      </c>
      <c r="N274" s="675">
        <f t="shared" si="66"/>
        <v>0</v>
      </c>
      <c r="O274" s="675">
        <f t="shared" si="66"/>
        <v>0</v>
      </c>
      <c r="P274" s="675">
        <f t="shared" si="66"/>
        <v>0</v>
      </c>
      <c r="Q274" s="675">
        <f t="shared" si="66"/>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5" outlineLevel="1" x14ac:dyDescent="0.25">
      <c r="A275" s="7"/>
      <c r="B275" s="8"/>
      <c r="C275" s="18"/>
      <c r="D275" s="18"/>
      <c r="E275" s="18"/>
      <c r="F275" s="27"/>
      <c r="G275" s="27" t="str">
        <f t="shared" si="57"/>
        <v>AYBOA1a</v>
      </c>
      <c r="H275" s="648">
        <v>0</v>
      </c>
      <c r="I275" s="675">
        <f t="shared" si="61"/>
        <v>0</v>
      </c>
      <c r="J275" s="675">
        <f t="shared" si="66"/>
        <v>0</v>
      </c>
      <c r="K275" s="675">
        <f t="shared" si="66"/>
        <v>0</v>
      </c>
      <c r="L275" s="675">
        <f t="shared" si="66"/>
        <v>0</v>
      </c>
      <c r="M275" s="675">
        <f t="shared" si="66"/>
        <v>0</v>
      </c>
      <c r="N275" s="675">
        <f t="shared" si="66"/>
        <v>0</v>
      </c>
      <c r="O275" s="675">
        <f t="shared" si="66"/>
        <v>0</v>
      </c>
      <c r="P275" s="675">
        <f t="shared" si="66"/>
        <v>0</v>
      </c>
      <c r="Q275" s="675">
        <f t="shared" si="66"/>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5" outlineLevel="1" x14ac:dyDescent="0.25">
      <c r="A276" s="7"/>
      <c r="B276" s="8"/>
      <c r="C276" s="18"/>
      <c r="D276" s="18"/>
      <c r="E276" s="18"/>
      <c r="F276" s="27"/>
      <c r="G276" s="27" t="str">
        <f t="shared" si="57"/>
        <v>AANBOa</v>
      </c>
      <c r="H276" s="648">
        <v>0</v>
      </c>
      <c r="I276" s="675">
        <f t="shared" si="61"/>
        <v>0</v>
      </c>
      <c r="J276" s="675">
        <f t="shared" si="66"/>
        <v>0</v>
      </c>
      <c r="K276" s="675">
        <f t="shared" si="66"/>
        <v>0</v>
      </c>
      <c r="L276" s="675">
        <f t="shared" si="66"/>
        <v>0</v>
      </c>
      <c r="M276" s="675">
        <f t="shared" si="66"/>
        <v>0</v>
      </c>
      <c r="N276" s="675">
        <f t="shared" si="66"/>
        <v>0</v>
      </c>
      <c r="O276" s="675">
        <f t="shared" si="66"/>
        <v>0</v>
      </c>
      <c r="P276" s="675">
        <f t="shared" si="66"/>
        <v>0</v>
      </c>
      <c r="Q276" s="675">
        <f t="shared" si="66"/>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5" outlineLevel="1" x14ac:dyDescent="0.25">
      <c r="A277" s="7"/>
      <c r="B277" s="8"/>
      <c r="C277" s="18"/>
      <c r="D277" s="18"/>
      <c r="E277" s="18"/>
      <c r="F277" s="27"/>
      <c r="G277" s="27" t="str">
        <f t="shared" si="57"/>
        <v>YABA2Ba</v>
      </c>
      <c r="H277" s="648">
        <v>0</v>
      </c>
      <c r="I277" s="675">
        <f t="shared" ref="I277:Q292" si="67">$H277*I$243</f>
        <v>0</v>
      </c>
      <c r="J277" s="675">
        <f t="shared" si="67"/>
        <v>0</v>
      </c>
      <c r="K277" s="675">
        <f t="shared" si="67"/>
        <v>0</v>
      </c>
      <c r="L277" s="675">
        <f t="shared" si="67"/>
        <v>0</v>
      </c>
      <c r="M277" s="675">
        <f t="shared" si="67"/>
        <v>0</v>
      </c>
      <c r="N277" s="675">
        <f t="shared" si="67"/>
        <v>0</v>
      </c>
      <c r="O277" s="675">
        <f t="shared" si="67"/>
        <v>0</v>
      </c>
      <c r="P277" s="675">
        <f t="shared" si="67"/>
        <v>0</v>
      </c>
      <c r="Q277" s="675">
        <f t="shared" si="67"/>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5" outlineLevel="1" x14ac:dyDescent="0.25">
      <c r="A278" s="7"/>
      <c r="B278" s="8"/>
      <c r="C278" s="18"/>
      <c r="D278" s="18"/>
      <c r="E278" s="18"/>
      <c r="F278" s="27"/>
      <c r="G278" s="27" t="str">
        <f t="shared" si="57"/>
        <v>AYABA1b</v>
      </c>
      <c r="H278" s="648">
        <v>4000</v>
      </c>
      <c r="I278" s="675">
        <f t="shared" si="67"/>
        <v>4800</v>
      </c>
      <c r="J278" s="675">
        <f t="shared" si="67"/>
        <v>4000</v>
      </c>
      <c r="K278" s="675">
        <f t="shared" si="67"/>
        <v>4880</v>
      </c>
      <c r="L278" s="675">
        <f t="shared" si="67"/>
        <v>3480</v>
      </c>
      <c r="M278" s="675">
        <f t="shared" si="67"/>
        <v>4200</v>
      </c>
      <c r="N278" s="675">
        <f t="shared" si="67"/>
        <v>3320</v>
      </c>
      <c r="O278" s="675">
        <f t="shared" si="67"/>
        <v>3800</v>
      </c>
      <c r="P278" s="675">
        <f t="shared" si="67"/>
        <v>2600</v>
      </c>
      <c r="Q278" s="675">
        <f t="shared" si="67"/>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5" outlineLevel="1" x14ac:dyDescent="0.25">
      <c r="A279" s="7"/>
      <c r="B279" s="8"/>
      <c r="C279" s="18"/>
      <c r="D279" s="18"/>
      <c r="E279" s="18"/>
      <c r="F279" s="27"/>
      <c r="G279" s="27" t="str">
        <f t="shared" si="57"/>
        <v>YAOA2OFa</v>
      </c>
      <c r="H279" s="648">
        <v>0</v>
      </c>
      <c r="I279" s="675">
        <f t="shared" si="67"/>
        <v>0</v>
      </c>
      <c r="J279" s="675">
        <f t="shared" si="67"/>
        <v>0</v>
      </c>
      <c r="K279" s="675">
        <f t="shared" si="67"/>
        <v>0</v>
      </c>
      <c r="L279" s="675">
        <f t="shared" si="67"/>
        <v>0</v>
      </c>
      <c r="M279" s="675">
        <f t="shared" si="67"/>
        <v>0</v>
      </c>
      <c r="N279" s="675">
        <f t="shared" si="67"/>
        <v>0</v>
      </c>
      <c r="O279" s="675">
        <f t="shared" si="67"/>
        <v>0</v>
      </c>
      <c r="P279" s="675">
        <f t="shared" si="67"/>
        <v>0</v>
      </c>
      <c r="Q279" s="675">
        <f t="shared" si="67"/>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5" outlineLevel="1" x14ac:dyDescent="0.25">
      <c r="A280" s="7"/>
      <c r="B280" s="8"/>
      <c r="C280" s="18"/>
      <c r="D280" s="18"/>
      <c r="E280" s="18"/>
      <c r="F280" s="27"/>
      <c r="G280" s="27" t="str">
        <f t="shared" si="57"/>
        <v>AYAOA1of</v>
      </c>
      <c r="H280" s="648">
        <f>4000*0.7</f>
        <v>2800</v>
      </c>
      <c r="I280" s="675">
        <f t="shared" si="67"/>
        <v>3360</v>
      </c>
      <c r="J280" s="675">
        <f t="shared" si="67"/>
        <v>2800</v>
      </c>
      <c r="K280" s="675">
        <f t="shared" si="67"/>
        <v>3416</v>
      </c>
      <c r="L280" s="675">
        <f t="shared" si="67"/>
        <v>2436</v>
      </c>
      <c r="M280" s="675">
        <f t="shared" si="67"/>
        <v>2940</v>
      </c>
      <c r="N280" s="675">
        <f t="shared" si="67"/>
        <v>2324</v>
      </c>
      <c r="O280" s="675">
        <f t="shared" si="67"/>
        <v>2660</v>
      </c>
      <c r="P280" s="675">
        <f t="shared" si="67"/>
        <v>1820</v>
      </c>
      <c r="Q280" s="675">
        <f t="shared" si="67"/>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5" outlineLevel="1" x14ac:dyDescent="0.25">
      <c r="A281" s="7"/>
      <c r="B281" s="8"/>
      <c r="C281" s="18"/>
      <c r="D281" s="18"/>
      <c r="E281" s="18"/>
      <c r="F281" s="27"/>
      <c r="G281" s="27" t="str">
        <f t="shared" si="57"/>
        <v>YYNBNb</v>
      </c>
      <c r="H281" s="648">
        <v>4000</v>
      </c>
      <c r="I281" s="675">
        <f t="shared" si="67"/>
        <v>4800</v>
      </c>
      <c r="J281" s="675">
        <f t="shared" si="67"/>
        <v>4000</v>
      </c>
      <c r="K281" s="675">
        <f t="shared" si="67"/>
        <v>4880</v>
      </c>
      <c r="L281" s="675">
        <f t="shared" si="67"/>
        <v>3480</v>
      </c>
      <c r="M281" s="675">
        <f t="shared" si="67"/>
        <v>4200</v>
      </c>
      <c r="N281" s="675">
        <f t="shared" si="67"/>
        <v>3320</v>
      </c>
      <c r="O281" s="675">
        <f t="shared" si="67"/>
        <v>3800</v>
      </c>
      <c r="P281" s="675">
        <f t="shared" si="67"/>
        <v>2600</v>
      </c>
      <c r="Q281" s="675">
        <f t="shared" si="67"/>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5" outlineLevel="1" x14ac:dyDescent="0.25">
      <c r="A282" s="7"/>
      <c r="B282" s="8"/>
      <c r="C282" s="18"/>
      <c r="D282" s="18"/>
      <c r="E282" s="18"/>
      <c r="F282" s="27"/>
      <c r="G282" s="27" t="str">
        <f t="shared" si="57"/>
        <v>YYNBNbd</v>
      </c>
      <c r="H282" s="648">
        <v>4000</v>
      </c>
      <c r="I282" s="675">
        <f t="shared" si="67"/>
        <v>4800</v>
      </c>
      <c r="J282" s="675">
        <f t="shared" si="67"/>
        <v>4000</v>
      </c>
      <c r="K282" s="675">
        <f t="shared" si="67"/>
        <v>4880</v>
      </c>
      <c r="L282" s="675">
        <f t="shared" si="67"/>
        <v>3480</v>
      </c>
      <c r="M282" s="675">
        <f t="shared" si="67"/>
        <v>4200</v>
      </c>
      <c r="N282" s="675">
        <f t="shared" si="67"/>
        <v>3320</v>
      </c>
      <c r="O282" s="675">
        <f t="shared" si="67"/>
        <v>3800</v>
      </c>
      <c r="P282" s="675">
        <f t="shared" si="67"/>
        <v>2600</v>
      </c>
      <c r="Q282" s="675">
        <f t="shared" si="67"/>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5" outlineLevel="1" x14ac:dyDescent="0.25">
      <c r="A283" s="7"/>
      <c r="B283" s="8"/>
      <c r="C283" s="18"/>
      <c r="D283" s="18"/>
      <c r="E283" s="18"/>
      <c r="F283" s="27"/>
      <c r="G283" s="27" t="str">
        <f t="shared" si="57"/>
        <v>YYBNBz</v>
      </c>
      <c r="H283" s="648">
        <v>1800</v>
      </c>
      <c r="I283" s="675">
        <f t="shared" si="67"/>
        <v>2160</v>
      </c>
      <c r="J283" s="675">
        <f t="shared" si="67"/>
        <v>1800</v>
      </c>
      <c r="K283" s="675">
        <f t="shared" si="67"/>
        <v>2196</v>
      </c>
      <c r="L283" s="675">
        <f t="shared" si="67"/>
        <v>1566</v>
      </c>
      <c r="M283" s="675">
        <f t="shared" si="67"/>
        <v>1890</v>
      </c>
      <c r="N283" s="675">
        <f t="shared" si="67"/>
        <v>1494</v>
      </c>
      <c r="O283" s="675">
        <f t="shared" si="67"/>
        <v>1710</v>
      </c>
      <c r="P283" s="675">
        <f t="shared" si="67"/>
        <v>1170</v>
      </c>
      <c r="Q283" s="675">
        <f t="shared" si="67"/>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5" outlineLevel="1" x14ac:dyDescent="0.25">
      <c r="A284" s="7"/>
      <c r="B284" s="8"/>
      <c r="C284" s="18"/>
      <c r="D284" s="18"/>
      <c r="E284" s="18"/>
      <c r="F284" s="27"/>
      <c r="G284" s="27" t="str">
        <f t="shared" si="57"/>
        <v>YYBNBzd</v>
      </c>
      <c r="H284" s="648">
        <v>1800</v>
      </c>
      <c r="I284" s="675">
        <f t="shared" si="67"/>
        <v>2160</v>
      </c>
      <c r="J284" s="675">
        <f t="shared" si="67"/>
        <v>1800</v>
      </c>
      <c r="K284" s="675">
        <f t="shared" si="67"/>
        <v>2196</v>
      </c>
      <c r="L284" s="675">
        <f t="shared" si="67"/>
        <v>1566</v>
      </c>
      <c r="M284" s="675">
        <f t="shared" si="67"/>
        <v>1890</v>
      </c>
      <c r="N284" s="675">
        <f t="shared" si="67"/>
        <v>1494</v>
      </c>
      <c r="O284" s="675">
        <f t="shared" si="67"/>
        <v>1710</v>
      </c>
      <c r="P284" s="675">
        <f t="shared" si="67"/>
        <v>1170</v>
      </c>
      <c r="Q284" s="675">
        <f t="shared" si="67"/>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5" outlineLevel="1" x14ac:dyDescent="0.25">
      <c r="A285" s="7"/>
      <c r="B285" s="8"/>
      <c r="C285" s="18"/>
      <c r="D285" s="18"/>
      <c r="E285" s="18"/>
      <c r="F285" s="27"/>
      <c r="G285" s="27" t="str">
        <f t="shared" si="57"/>
        <v>YYBNBr</v>
      </c>
      <c r="H285" s="648">
        <v>2000</v>
      </c>
      <c r="I285" s="675">
        <f t="shared" si="67"/>
        <v>2400</v>
      </c>
      <c r="J285" s="675">
        <f t="shared" si="67"/>
        <v>2000</v>
      </c>
      <c r="K285" s="675">
        <f t="shared" si="67"/>
        <v>2440</v>
      </c>
      <c r="L285" s="675">
        <f t="shared" si="67"/>
        <v>1740</v>
      </c>
      <c r="M285" s="675">
        <f t="shared" si="67"/>
        <v>2100</v>
      </c>
      <c r="N285" s="675">
        <f t="shared" si="67"/>
        <v>1660</v>
      </c>
      <c r="O285" s="675">
        <f t="shared" si="67"/>
        <v>1900</v>
      </c>
      <c r="P285" s="675">
        <f t="shared" si="67"/>
        <v>1300</v>
      </c>
      <c r="Q285" s="675">
        <f t="shared" si="67"/>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5" outlineLevel="1" x14ac:dyDescent="0.25">
      <c r="A286" s="7"/>
      <c r="B286" s="8"/>
      <c r="C286" s="18"/>
      <c r="D286" s="18"/>
      <c r="E286" s="18"/>
      <c r="F286" s="27"/>
      <c r="G286" s="27" t="str">
        <f t="shared" si="57"/>
        <v>YYBNBrd</v>
      </c>
      <c r="H286" s="648">
        <v>2000</v>
      </c>
      <c r="I286" s="675">
        <f t="shared" si="67"/>
        <v>2400</v>
      </c>
      <c r="J286" s="675">
        <f t="shared" si="67"/>
        <v>2000</v>
      </c>
      <c r="K286" s="675">
        <f t="shared" si="67"/>
        <v>2440</v>
      </c>
      <c r="L286" s="675">
        <f t="shared" si="67"/>
        <v>1740</v>
      </c>
      <c r="M286" s="675">
        <f t="shared" si="67"/>
        <v>2100</v>
      </c>
      <c r="N286" s="675">
        <f t="shared" si="67"/>
        <v>1660</v>
      </c>
      <c r="O286" s="675">
        <f t="shared" si="67"/>
        <v>1900</v>
      </c>
      <c r="P286" s="675">
        <f t="shared" si="67"/>
        <v>1300</v>
      </c>
      <c r="Q286" s="675">
        <f t="shared" si="67"/>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5" outlineLevel="1" x14ac:dyDescent="0.25">
      <c r="A287" s="7"/>
      <c r="B287" s="8"/>
      <c r="C287" s="18"/>
      <c r="D287" s="18"/>
      <c r="E287" s="18"/>
      <c r="F287" s="27"/>
      <c r="G287" s="27" t="str">
        <f t="shared" ref="G287:G293" si="68">_xlfn.CONCAT(H203:M203)</f>
        <v>YYBNBl</v>
      </c>
      <c r="H287" s="648">
        <v>2000</v>
      </c>
      <c r="I287" s="675">
        <f t="shared" si="67"/>
        <v>2400</v>
      </c>
      <c r="J287" s="675">
        <f t="shared" si="67"/>
        <v>2000</v>
      </c>
      <c r="K287" s="675">
        <f t="shared" si="67"/>
        <v>2440</v>
      </c>
      <c r="L287" s="675">
        <f t="shared" si="67"/>
        <v>1740</v>
      </c>
      <c r="M287" s="675">
        <f t="shared" si="67"/>
        <v>2100</v>
      </c>
      <c r="N287" s="675">
        <f t="shared" si="67"/>
        <v>1660</v>
      </c>
      <c r="O287" s="675">
        <f t="shared" si="67"/>
        <v>1900</v>
      </c>
      <c r="P287" s="675">
        <f t="shared" si="67"/>
        <v>1300</v>
      </c>
      <c r="Q287" s="675">
        <f t="shared" si="67"/>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5" outlineLevel="1" x14ac:dyDescent="0.25">
      <c r="A288" s="7"/>
      <c r="B288" s="8"/>
      <c r="C288" s="18"/>
      <c r="D288" s="18"/>
      <c r="E288" s="18"/>
      <c r="F288" s="27"/>
      <c r="G288" s="27" t="str">
        <f t="shared" si="68"/>
        <v>YYNBLb</v>
      </c>
      <c r="H288" s="805">
        <f>H281+400</f>
        <v>4400</v>
      </c>
      <c r="I288" s="675">
        <f t="shared" si="67"/>
        <v>5280</v>
      </c>
      <c r="J288" s="675">
        <f t="shared" si="67"/>
        <v>4400</v>
      </c>
      <c r="K288" s="675">
        <f t="shared" si="67"/>
        <v>5368</v>
      </c>
      <c r="L288" s="675">
        <f t="shared" si="67"/>
        <v>3828</v>
      </c>
      <c r="M288" s="675">
        <f t="shared" si="67"/>
        <v>4620</v>
      </c>
      <c r="N288" s="675">
        <f t="shared" si="67"/>
        <v>3652</v>
      </c>
      <c r="O288" s="675">
        <f t="shared" si="67"/>
        <v>4180</v>
      </c>
      <c r="P288" s="675">
        <f t="shared" si="67"/>
        <v>2860</v>
      </c>
      <c r="Q288" s="675">
        <f t="shared" si="67"/>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5" outlineLevel="1" x14ac:dyDescent="0.25">
      <c r="A289" s="7"/>
      <c r="B289" s="8"/>
      <c r="C289" s="18"/>
      <c r="D289" s="18"/>
      <c r="E289" s="18"/>
      <c r="F289" s="27"/>
      <c r="G289" s="27" t="str">
        <f t="shared" si="68"/>
        <v>YYNBLbd</v>
      </c>
      <c r="H289" s="805">
        <f>H282+400</f>
        <v>4400</v>
      </c>
      <c r="I289" s="675">
        <f t="shared" si="67"/>
        <v>5280</v>
      </c>
      <c r="J289" s="675">
        <f t="shared" si="67"/>
        <v>4400</v>
      </c>
      <c r="K289" s="675">
        <f t="shared" si="67"/>
        <v>5368</v>
      </c>
      <c r="L289" s="675">
        <f t="shared" si="67"/>
        <v>3828</v>
      </c>
      <c r="M289" s="675">
        <f t="shared" si="67"/>
        <v>4620</v>
      </c>
      <c r="N289" s="675">
        <f t="shared" si="67"/>
        <v>3652</v>
      </c>
      <c r="O289" s="675">
        <f t="shared" si="67"/>
        <v>4180</v>
      </c>
      <c r="P289" s="675">
        <f t="shared" si="67"/>
        <v>2860</v>
      </c>
      <c r="Q289" s="675">
        <f t="shared" si="67"/>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5" outlineLevel="1" x14ac:dyDescent="0.25">
      <c r="A290" s="7"/>
      <c r="B290" s="8"/>
      <c r="C290" s="18"/>
      <c r="D290" s="18"/>
      <c r="E290" s="18"/>
      <c r="F290" s="27"/>
      <c r="G290" s="27" t="str">
        <f t="shared" si="68"/>
        <v>YYBLBz</v>
      </c>
      <c r="H290" s="648">
        <v>1800</v>
      </c>
      <c r="I290" s="675">
        <f t="shared" si="67"/>
        <v>2160</v>
      </c>
      <c r="J290" s="675">
        <f t="shared" si="67"/>
        <v>1800</v>
      </c>
      <c r="K290" s="675">
        <f t="shared" si="67"/>
        <v>2196</v>
      </c>
      <c r="L290" s="675">
        <f t="shared" si="67"/>
        <v>1566</v>
      </c>
      <c r="M290" s="675">
        <f t="shared" si="67"/>
        <v>1890</v>
      </c>
      <c r="N290" s="675">
        <f t="shared" si="67"/>
        <v>1494</v>
      </c>
      <c r="O290" s="675">
        <f t="shared" si="67"/>
        <v>1710</v>
      </c>
      <c r="P290" s="675">
        <f t="shared" si="67"/>
        <v>1170</v>
      </c>
      <c r="Q290" s="675">
        <f t="shared" si="67"/>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5" outlineLevel="1" x14ac:dyDescent="0.25">
      <c r="A291" s="7"/>
      <c r="B291" s="8"/>
      <c r="C291" s="18"/>
      <c r="D291" s="18"/>
      <c r="E291" s="18"/>
      <c r="F291" s="27"/>
      <c r="G291" s="27" t="str">
        <f t="shared" si="68"/>
        <v>YYBLBzd</v>
      </c>
      <c r="H291" s="648">
        <v>1800</v>
      </c>
      <c r="I291" s="675">
        <f t="shared" si="67"/>
        <v>2160</v>
      </c>
      <c r="J291" s="675">
        <f t="shared" si="67"/>
        <v>1800</v>
      </c>
      <c r="K291" s="675">
        <f t="shared" si="67"/>
        <v>2196</v>
      </c>
      <c r="L291" s="675">
        <f t="shared" si="67"/>
        <v>1566</v>
      </c>
      <c r="M291" s="675">
        <f t="shared" si="67"/>
        <v>1890</v>
      </c>
      <c r="N291" s="675">
        <f t="shared" si="67"/>
        <v>1494</v>
      </c>
      <c r="O291" s="675">
        <f t="shared" si="67"/>
        <v>1710</v>
      </c>
      <c r="P291" s="675">
        <f t="shared" si="67"/>
        <v>1170</v>
      </c>
      <c r="Q291" s="675">
        <f t="shared" si="67"/>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5" outlineLevel="1" x14ac:dyDescent="0.25">
      <c r="A292" s="7"/>
      <c r="B292" s="8"/>
      <c r="C292" s="18"/>
      <c r="D292" s="18"/>
      <c r="E292" s="18"/>
      <c r="F292" s="27"/>
      <c r="G292" s="27" t="str">
        <f t="shared" si="68"/>
        <v>YYLBNb</v>
      </c>
      <c r="H292" s="648">
        <v>4000</v>
      </c>
      <c r="I292" s="675">
        <f t="shared" si="67"/>
        <v>4800</v>
      </c>
      <c r="J292" s="675">
        <f t="shared" si="67"/>
        <v>4000</v>
      </c>
      <c r="K292" s="675">
        <f t="shared" si="67"/>
        <v>4880</v>
      </c>
      <c r="L292" s="675">
        <f t="shared" si="67"/>
        <v>3480</v>
      </c>
      <c r="M292" s="675">
        <f t="shared" si="67"/>
        <v>4200</v>
      </c>
      <c r="N292" s="675">
        <f t="shared" si="67"/>
        <v>3320</v>
      </c>
      <c r="O292" s="675">
        <f t="shared" si="67"/>
        <v>3800</v>
      </c>
      <c r="P292" s="675">
        <f t="shared" si="67"/>
        <v>2600</v>
      </c>
      <c r="Q292" s="675">
        <f t="shared" si="67"/>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5" outlineLevel="1" x14ac:dyDescent="0.25">
      <c r="A293" s="7"/>
      <c r="B293" s="8"/>
      <c r="C293" s="18"/>
      <c r="D293" s="18"/>
      <c r="E293" s="18"/>
      <c r="F293" s="27"/>
      <c r="G293" s="27" t="str">
        <f t="shared" si="68"/>
        <v>YYLBNbd</v>
      </c>
      <c r="H293" s="648">
        <v>4000</v>
      </c>
      <c r="I293" s="675">
        <f t="shared" ref="I293:Q310" si="69">$H293*I$243</f>
        <v>4800</v>
      </c>
      <c r="J293" s="675">
        <f t="shared" si="69"/>
        <v>4000</v>
      </c>
      <c r="K293" s="675">
        <f t="shared" si="69"/>
        <v>4880</v>
      </c>
      <c r="L293" s="675">
        <f t="shared" si="69"/>
        <v>3480</v>
      </c>
      <c r="M293" s="675">
        <f t="shared" si="69"/>
        <v>4200</v>
      </c>
      <c r="N293" s="675">
        <f t="shared" si="69"/>
        <v>3320</v>
      </c>
      <c r="O293" s="675">
        <f t="shared" si="69"/>
        <v>3800</v>
      </c>
      <c r="P293" s="675">
        <f t="shared" si="69"/>
        <v>2600</v>
      </c>
      <c r="Q293" s="675">
        <f t="shared" si="69"/>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5" outlineLevel="1" x14ac:dyDescent="0.25">
      <c r="A294" s="7"/>
      <c r="B294" s="8"/>
      <c r="C294" s="18"/>
      <c r="D294" s="18"/>
      <c r="E294" s="18"/>
      <c r="F294" s="27"/>
      <c r="G294" s="27" t="str">
        <f t="shared" ref="G294:G303" si="70">_xlfn.CONCAT(H210:M210)</f>
        <v>YYNWNw</v>
      </c>
      <c r="H294" s="648">
        <v>3800</v>
      </c>
      <c r="I294" s="675">
        <f t="shared" si="69"/>
        <v>4560</v>
      </c>
      <c r="J294" s="675">
        <f t="shared" si="69"/>
        <v>3800</v>
      </c>
      <c r="K294" s="675">
        <f t="shared" si="69"/>
        <v>4636</v>
      </c>
      <c r="L294" s="675">
        <f t="shared" si="69"/>
        <v>3306</v>
      </c>
      <c r="M294" s="675">
        <f t="shared" si="69"/>
        <v>3990</v>
      </c>
      <c r="N294" s="675">
        <f t="shared" si="69"/>
        <v>3154</v>
      </c>
      <c r="O294" s="675">
        <f t="shared" si="69"/>
        <v>3610</v>
      </c>
      <c r="P294" s="675">
        <f t="shared" si="69"/>
        <v>2470</v>
      </c>
      <c r="Q294" s="675">
        <f t="shared" si="69"/>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5" outlineLevel="1" x14ac:dyDescent="0.25">
      <c r="A295" s="7"/>
      <c r="B295" s="8"/>
      <c r="C295" s="18"/>
      <c r="D295" s="18"/>
      <c r="E295" s="18"/>
      <c r="F295" s="27"/>
      <c r="G295" s="27" t="str">
        <f t="shared" si="70"/>
        <v>YYNWNwd</v>
      </c>
      <c r="H295" s="648">
        <v>3800</v>
      </c>
      <c r="I295" s="675">
        <f t="shared" si="69"/>
        <v>4560</v>
      </c>
      <c r="J295" s="675">
        <f t="shared" si="69"/>
        <v>3800</v>
      </c>
      <c r="K295" s="675">
        <f t="shared" si="69"/>
        <v>4636</v>
      </c>
      <c r="L295" s="675">
        <f t="shared" si="69"/>
        <v>3306</v>
      </c>
      <c r="M295" s="675">
        <f t="shared" si="69"/>
        <v>3990</v>
      </c>
      <c r="N295" s="675">
        <f t="shared" si="69"/>
        <v>3154</v>
      </c>
      <c r="O295" s="675">
        <f t="shared" si="69"/>
        <v>3610</v>
      </c>
      <c r="P295" s="675">
        <f t="shared" si="69"/>
        <v>2470</v>
      </c>
      <c r="Q295" s="675">
        <f t="shared" si="69"/>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5" outlineLevel="1" x14ac:dyDescent="0.25">
      <c r="A296" s="7"/>
      <c r="B296" s="8"/>
      <c r="C296" s="18"/>
      <c r="D296" s="18"/>
      <c r="E296" s="18"/>
      <c r="F296" s="27"/>
      <c r="G296" s="27" t="str">
        <f t="shared" si="70"/>
        <v>YYWNWz</v>
      </c>
      <c r="H296" s="648">
        <v>1800</v>
      </c>
      <c r="I296" s="675">
        <f t="shared" si="69"/>
        <v>2160</v>
      </c>
      <c r="J296" s="675">
        <f t="shared" si="69"/>
        <v>1800</v>
      </c>
      <c r="K296" s="675">
        <f t="shared" si="69"/>
        <v>2196</v>
      </c>
      <c r="L296" s="675">
        <f t="shared" si="69"/>
        <v>1566</v>
      </c>
      <c r="M296" s="675">
        <f t="shared" si="69"/>
        <v>1890</v>
      </c>
      <c r="N296" s="675">
        <f t="shared" si="69"/>
        <v>1494</v>
      </c>
      <c r="O296" s="675">
        <f t="shared" si="69"/>
        <v>1710</v>
      </c>
      <c r="P296" s="675">
        <f t="shared" si="69"/>
        <v>1170</v>
      </c>
      <c r="Q296" s="675">
        <f t="shared" si="69"/>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5" outlineLevel="1" x14ac:dyDescent="0.25">
      <c r="A297" s="7"/>
      <c r="B297" s="8"/>
      <c r="C297" s="18"/>
      <c r="D297" s="18"/>
      <c r="E297" s="18"/>
      <c r="F297" s="27"/>
      <c r="G297" s="27" t="str">
        <f t="shared" si="70"/>
        <v>YYWNWzd</v>
      </c>
      <c r="H297" s="648">
        <v>1800</v>
      </c>
      <c r="I297" s="675">
        <f t="shared" si="69"/>
        <v>2160</v>
      </c>
      <c r="J297" s="675">
        <f t="shared" si="69"/>
        <v>1800</v>
      </c>
      <c r="K297" s="675">
        <f t="shared" si="69"/>
        <v>2196</v>
      </c>
      <c r="L297" s="675">
        <f t="shared" si="69"/>
        <v>1566</v>
      </c>
      <c r="M297" s="675">
        <f t="shared" si="69"/>
        <v>1890</v>
      </c>
      <c r="N297" s="675">
        <f t="shared" si="69"/>
        <v>1494</v>
      </c>
      <c r="O297" s="675">
        <f t="shared" si="69"/>
        <v>1710</v>
      </c>
      <c r="P297" s="675">
        <f t="shared" si="69"/>
        <v>1170</v>
      </c>
      <c r="Q297" s="675">
        <f t="shared" si="69"/>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5" outlineLevel="1" x14ac:dyDescent="0.25">
      <c r="A298" s="7"/>
      <c r="B298" s="8"/>
      <c r="C298" s="18"/>
      <c r="D298" s="18"/>
      <c r="E298" s="18"/>
      <c r="F298" s="27"/>
      <c r="G298" s="27" t="str">
        <f t="shared" si="70"/>
        <v>YYNWBr</v>
      </c>
      <c r="H298" s="648">
        <v>2000</v>
      </c>
      <c r="I298" s="675">
        <f t="shared" si="69"/>
        <v>2400</v>
      </c>
      <c r="J298" s="675">
        <f t="shared" si="69"/>
        <v>2000</v>
      </c>
      <c r="K298" s="675">
        <f t="shared" si="69"/>
        <v>2440</v>
      </c>
      <c r="L298" s="675">
        <f t="shared" si="69"/>
        <v>1740</v>
      </c>
      <c r="M298" s="675">
        <f t="shared" si="69"/>
        <v>2100</v>
      </c>
      <c r="N298" s="675">
        <f t="shared" si="69"/>
        <v>1660</v>
      </c>
      <c r="O298" s="675">
        <f t="shared" si="69"/>
        <v>1900</v>
      </c>
      <c r="P298" s="675">
        <f t="shared" si="69"/>
        <v>1300</v>
      </c>
      <c r="Q298" s="675">
        <f t="shared" si="69"/>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5" outlineLevel="1" x14ac:dyDescent="0.25">
      <c r="A299" s="7"/>
      <c r="B299" s="8"/>
      <c r="C299" s="18"/>
      <c r="D299" s="18"/>
      <c r="E299" s="18"/>
      <c r="F299" s="27"/>
      <c r="G299" s="27" t="str">
        <f t="shared" si="70"/>
        <v>YYNWBrd</v>
      </c>
      <c r="H299" s="648">
        <v>2000</v>
      </c>
      <c r="I299" s="675">
        <f t="shared" si="69"/>
        <v>2400</v>
      </c>
      <c r="J299" s="675">
        <f t="shared" si="69"/>
        <v>2000</v>
      </c>
      <c r="K299" s="675">
        <f t="shared" si="69"/>
        <v>2440</v>
      </c>
      <c r="L299" s="675">
        <f t="shared" si="69"/>
        <v>1740</v>
      </c>
      <c r="M299" s="675">
        <f t="shared" si="69"/>
        <v>2100</v>
      </c>
      <c r="N299" s="675">
        <f t="shared" si="69"/>
        <v>1660</v>
      </c>
      <c r="O299" s="675">
        <f t="shared" si="69"/>
        <v>1900</v>
      </c>
      <c r="P299" s="675">
        <f t="shared" si="69"/>
        <v>1300</v>
      </c>
      <c r="Q299" s="675">
        <f t="shared" si="69"/>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5" outlineLevel="1" x14ac:dyDescent="0.25">
      <c r="A300" s="7"/>
      <c r="B300" s="8"/>
      <c r="C300" s="18"/>
      <c r="D300" s="18"/>
      <c r="E300" s="18"/>
      <c r="F300" s="27"/>
      <c r="G300" s="27" t="str">
        <f t="shared" si="70"/>
        <v>YYWBNw</v>
      </c>
      <c r="H300" s="648">
        <v>3800</v>
      </c>
      <c r="I300" s="675">
        <f t="shared" si="69"/>
        <v>4560</v>
      </c>
      <c r="J300" s="675">
        <f t="shared" si="69"/>
        <v>3800</v>
      </c>
      <c r="K300" s="675">
        <f t="shared" si="69"/>
        <v>4636</v>
      </c>
      <c r="L300" s="675">
        <f t="shared" si="69"/>
        <v>3306</v>
      </c>
      <c r="M300" s="675">
        <f t="shared" si="69"/>
        <v>3990</v>
      </c>
      <c r="N300" s="675">
        <f t="shared" si="69"/>
        <v>3154</v>
      </c>
      <c r="O300" s="675">
        <f t="shared" si="69"/>
        <v>3610</v>
      </c>
      <c r="P300" s="675">
        <f t="shared" si="69"/>
        <v>2470</v>
      </c>
      <c r="Q300" s="675">
        <f t="shared" si="69"/>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5" outlineLevel="1" x14ac:dyDescent="0.25">
      <c r="A301" s="7"/>
      <c r="B301" s="8"/>
      <c r="C301" s="18"/>
      <c r="D301" s="18"/>
      <c r="E301" s="18"/>
      <c r="F301" s="27"/>
      <c r="G301" s="27" t="str">
        <f t="shared" si="70"/>
        <v>YYWBNwd</v>
      </c>
      <c r="H301" s="648">
        <v>3800</v>
      </c>
      <c r="I301" s="675">
        <f t="shared" si="69"/>
        <v>4560</v>
      </c>
      <c r="J301" s="675">
        <f t="shared" si="69"/>
        <v>3800</v>
      </c>
      <c r="K301" s="675">
        <f t="shared" si="69"/>
        <v>4636</v>
      </c>
      <c r="L301" s="675">
        <f t="shared" si="69"/>
        <v>3306</v>
      </c>
      <c r="M301" s="675">
        <f t="shared" si="69"/>
        <v>3990</v>
      </c>
      <c r="N301" s="675">
        <f t="shared" si="69"/>
        <v>3154</v>
      </c>
      <c r="O301" s="675">
        <f t="shared" si="69"/>
        <v>3610</v>
      </c>
      <c r="P301" s="675">
        <f t="shared" si="69"/>
        <v>2470</v>
      </c>
      <c r="Q301" s="675">
        <f t="shared" si="69"/>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5" outlineLevel="1" x14ac:dyDescent="0.25">
      <c r="A302" s="7"/>
      <c r="B302" s="8"/>
      <c r="C302" s="18"/>
      <c r="D302" s="18"/>
      <c r="E302" s="18"/>
      <c r="F302" s="27"/>
      <c r="G302" s="27" t="str">
        <f t="shared" si="70"/>
        <v>YYBNWb</v>
      </c>
      <c r="H302" s="648">
        <v>4000</v>
      </c>
      <c r="I302" s="675">
        <f t="shared" si="69"/>
        <v>4800</v>
      </c>
      <c r="J302" s="675">
        <f t="shared" si="69"/>
        <v>4000</v>
      </c>
      <c r="K302" s="675">
        <f t="shared" si="69"/>
        <v>4880</v>
      </c>
      <c r="L302" s="675">
        <f t="shared" si="69"/>
        <v>3480</v>
      </c>
      <c r="M302" s="675">
        <f t="shared" si="69"/>
        <v>4200</v>
      </c>
      <c r="N302" s="675">
        <f t="shared" si="69"/>
        <v>3320</v>
      </c>
      <c r="O302" s="675">
        <f t="shared" si="69"/>
        <v>3800</v>
      </c>
      <c r="P302" s="675">
        <f t="shared" si="69"/>
        <v>2600</v>
      </c>
      <c r="Q302" s="675">
        <f t="shared" si="69"/>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5" outlineLevel="1" x14ac:dyDescent="0.25">
      <c r="A303" s="7"/>
      <c r="B303" s="8"/>
      <c r="C303" s="18"/>
      <c r="D303" s="18"/>
      <c r="E303" s="18"/>
      <c r="F303" s="27"/>
      <c r="G303" s="27" t="str">
        <f t="shared" si="70"/>
        <v>YYBNWbd</v>
      </c>
      <c r="H303" s="648">
        <v>4000</v>
      </c>
      <c r="I303" s="675">
        <f t="shared" si="69"/>
        <v>4800</v>
      </c>
      <c r="J303" s="675">
        <f t="shared" si="69"/>
        <v>4000</v>
      </c>
      <c r="K303" s="675">
        <f t="shared" si="69"/>
        <v>4880</v>
      </c>
      <c r="L303" s="675">
        <f t="shared" si="69"/>
        <v>3480</v>
      </c>
      <c r="M303" s="675">
        <f t="shared" si="69"/>
        <v>4200</v>
      </c>
      <c r="N303" s="675">
        <f t="shared" si="69"/>
        <v>3320</v>
      </c>
      <c r="O303" s="675">
        <f t="shared" si="69"/>
        <v>3800</v>
      </c>
      <c r="P303" s="675">
        <f t="shared" si="69"/>
        <v>2600</v>
      </c>
      <c r="Q303" s="675">
        <f t="shared" si="69"/>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5" outlineLevel="1" x14ac:dyDescent="0.25">
      <c r="A304" s="7"/>
      <c r="B304" s="8"/>
      <c r="C304" s="18"/>
      <c r="D304" s="18"/>
      <c r="E304" s="18"/>
      <c r="F304" s="27"/>
      <c r="G304" s="27" t="str">
        <f t="shared" ref="G304:G310" si="71">_xlfn.CONCAT(H220:M220)</f>
        <v>YYNWBl</v>
      </c>
      <c r="H304" s="648">
        <v>2000</v>
      </c>
      <c r="I304" s="675">
        <f t="shared" si="69"/>
        <v>2400</v>
      </c>
      <c r="J304" s="675">
        <f t="shared" si="69"/>
        <v>2000</v>
      </c>
      <c r="K304" s="675">
        <f t="shared" si="69"/>
        <v>2440</v>
      </c>
      <c r="L304" s="675">
        <f t="shared" si="69"/>
        <v>1740</v>
      </c>
      <c r="M304" s="675">
        <f t="shared" si="69"/>
        <v>2100</v>
      </c>
      <c r="N304" s="675">
        <f t="shared" si="69"/>
        <v>1660</v>
      </c>
      <c r="O304" s="675">
        <f t="shared" si="69"/>
        <v>1900</v>
      </c>
      <c r="P304" s="675">
        <f t="shared" si="69"/>
        <v>1300</v>
      </c>
      <c r="Q304" s="675">
        <f t="shared" si="69"/>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5" outlineLevel="1" x14ac:dyDescent="0.25">
      <c r="A305" s="7"/>
      <c r="B305" s="8"/>
      <c r="C305" s="18"/>
      <c r="D305" s="18"/>
      <c r="E305" s="18"/>
      <c r="F305" s="27"/>
      <c r="G305" s="27" t="str">
        <f t="shared" si="71"/>
        <v>YYWBLw</v>
      </c>
      <c r="H305" s="805">
        <f>H300+400</f>
        <v>4200</v>
      </c>
      <c r="I305" s="675">
        <f t="shared" si="69"/>
        <v>5040</v>
      </c>
      <c r="J305" s="675">
        <f t="shared" si="69"/>
        <v>4200</v>
      </c>
      <c r="K305" s="675">
        <f t="shared" si="69"/>
        <v>5124</v>
      </c>
      <c r="L305" s="675">
        <f t="shared" si="69"/>
        <v>3654</v>
      </c>
      <c r="M305" s="675">
        <f t="shared" si="69"/>
        <v>4410</v>
      </c>
      <c r="N305" s="675">
        <f t="shared" si="69"/>
        <v>3486</v>
      </c>
      <c r="O305" s="675">
        <f t="shared" si="69"/>
        <v>3990</v>
      </c>
      <c r="P305" s="675">
        <f t="shared" si="69"/>
        <v>2730</v>
      </c>
      <c r="Q305" s="675">
        <f t="shared" si="69"/>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5" outlineLevel="1" x14ac:dyDescent="0.25">
      <c r="A306" s="7"/>
      <c r="B306" s="8"/>
      <c r="C306" s="18"/>
      <c r="D306" s="18"/>
      <c r="E306" s="18"/>
      <c r="F306" s="27"/>
      <c r="G306" s="27" t="str">
        <f t="shared" si="71"/>
        <v>YYWBLwd</v>
      </c>
      <c r="H306" s="805">
        <f>H301+400</f>
        <v>4200</v>
      </c>
      <c r="I306" s="675">
        <f t="shared" si="69"/>
        <v>5040</v>
      </c>
      <c r="J306" s="675">
        <f t="shared" si="69"/>
        <v>4200</v>
      </c>
      <c r="K306" s="675">
        <f t="shared" si="69"/>
        <v>5124</v>
      </c>
      <c r="L306" s="675">
        <f t="shared" si="69"/>
        <v>3654</v>
      </c>
      <c r="M306" s="675">
        <f t="shared" si="69"/>
        <v>4410</v>
      </c>
      <c r="N306" s="675">
        <f t="shared" si="69"/>
        <v>3486</v>
      </c>
      <c r="O306" s="675">
        <f t="shared" si="69"/>
        <v>3990</v>
      </c>
      <c r="P306" s="675">
        <f t="shared" si="69"/>
        <v>2730</v>
      </c>
      <c r="Q306" s="675">
        <f t="shared" si="69"/>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5" outlineLevel="1" x14ac:dyDescent="0.25">
      <c r="A307" s="7"/>
      <c r="B307" s="8"/>
      <c r="C307" s="18"/>
      <c r="D307" s="18"/>
      <c r="E307" s="18"/>
      <c r="F307" s="27"/>
      <c r="G307" s="27" t="str">
        <f t="shared" si="71"/>
        <v>YYBLWb</v>
      </c>
      <c r="H307" s="648">
        <v>4000</v>
      </c>
      <c r="I307" s="675">
        <f t="shared" si="69"/>
        <v>4800</v>
      </c>
      <c r="J307" s="675">
        <f t="shared" si="69"/>
        <v>4000</v>
      </c>
      <c r="K307" s="675">
        <f t="shared" si="69"/>
        <v>4880</v>
      </c>
      <c r="L307" s="675">
        <f t="shared" si="69"/>
        <v>3480</v>
      </c>
      <c r="M307" s="675">
        <f t="shared" si="69"/>
        <v>4200</v>
      </c>
      <c r="N307" s="675">
        <f t="shared" si="69"/>
        <v>3320</v>
      </c>
      <c r="O307" s="675">
        <f t="shared" si="69"/>
        <v>3800</v>
      </c>
      <c r="P307" s="675">
        <f t="shared" si="69"/>
        <v>2600</v>
      </c>
      <c r="Q307" s="675">
        <f t="shared" si="69"/>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5" outlineLevel="1" x14ac:dyDescent="0.25">
      <c r="A308" s="7"/>
      <c r="B308" s="8"/>
      <c r="C308" s="18"/>
      <c r="D308" s="18"/>
      <c r="E308" s="18"/>
      <c r="F308" s="27"/>
      <c r="G308" s="27" t="str">
        <f t="shared" si="71"/>
        <v>YYBLWbd</v>
      </c>
      <c r="H308" s="648">
        <v>4000</v>
      </c>
      <c r="I308" s="675">
        <f t="shared" si="69"/>
        <v>4800</v>
      </c>
      <c r="J308" s="675">
        <f t="shared" si="69"/>
        <v>4000</v>
      </c>
      <c r="K308" s="675">
        <f t="shared" si="69"/>
        <v>4880</v>
      </c>
      <c r="L308" s="675">
        <f t="shared" si="69"/>
        <v>3480</v>
      </c>
      <c r="M308" s="675">
        <f t="shared" si="69"/>
        <v>4200</v>
      </c>
      <c r="N308" s="675">
        <f t="shared" si="69"/>
        <v>3320</v>
      </c>
      <c r="O308" s="675">
        <f t="shared" si="69"/>
        <v>3800</v>
      </c>
      <c r="P308" s="675">
        <f t="shared" si="69"/>
        <v>2600</v>
      </c>
      <c r="Q308" s="675">
        <f t="shared" si="69"/>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5" outlineLevel="1" x14ac:dyDescent="0.25">
      <c r="A309" s="7"/>
      <c r="B309" s="8"/>
      <c r="C309" s="18"/>
      <c r="D309" s="18"/>
      <c r="E309" s="18"/>
      <c r="F309" s="27"/>
      <c r="G309" s="27" t="str">
        <f t="shared" si="71"/>
        <v>YYLWBr</v>
      </c>
      <c r="H309" s="648">
        <v>2000</v>
      </c>
      <c r="I309" s="675">
        <f t="shared" si="69"/>
        <v>2400</v>
      </c>
      <c r="J309" s="675">
        <f t="shared" si="69"/>
        <v>2000</v>
      </c>
      <c r="K309" s="675">
        <f t="shared" si="69"/>
        <v>2440</v>
      </c>
      <c r="L309" s="675">
        <f t="shared" si="69"/>
        <v>1740</v>
      </c>
      <c r="M309" s="675">
        <f t="shared" si="69"/>
        <v>2100</v>
      </c>
      <c r="N309" s="675">
        <f t="shared" si="69"/>
        <v>1660</v>
      </c>
      <c r="O309" s="675">
        <f t="shared" si="69"/>
        <v>1900</v>
      </c>
      <c r="P309" s="675">
        <f t="shared" si="69"/>
        <v>1300</v>
      </c>
      <c r="Q309" s="675">
        <f t="shared" si="69"/>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5" outlineLevel="1" x14ac:dyDescent="0.25">
      <c r="A310" s="7"/>
      <c r="B310" s="8"/>
      <c r="C310" s="18"/>
      <c r="D310" s="18"/>
      <c r="E310" s="18"/>
      <c r="F310" s="27"/>
      <c r="G310" s="27" t="str">
        <f t="shared" si="71"/>
        <v>YYLWBrd</v>
      </c>
      <c r="H310" s="648">
        <v>2000</v>
      </c>
      <c r="I310" s="675">
        <f t="shared" si="69"/>
        <v>2400</v>
      </c>
      <c r="J310" s="675">
        <f t="shared" si="69"/>
        <v>2000</v>
      </c>
      <c r="K310" s="675">
        <f t="shared" si="69"/>
        <v>2440</v>
      </c>
      <c r="L310" s="675">
        <f t="shared" si="69"/>
        <v>1740</v>
      </c>
      <c r="M310" s="675">
        <f t="shared" si="69"/>
        <v>2100</v>
      </c>
      <c r="N310" s="675">
        <f t="shared" si="69"/>
        <v>1660</v>
      </c>
      <c r="O310" s="675">
        <f t="shared" si="69"/>
        <v>1900</v>
      </c>
      <c r="P310" s="675">
        <f t="shared" si="69"/>
        <v>1300</v>
      </c>
      <c r="Q310" s="675">
        <f t="shared" si="69"/>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5" outlineLevel="1" x14ac:dyDescent="0.25">
      <c r="A311" s="7"/>
      <c r="B311" s="8"/>
      <c r="C311" s="18"/>
      <c r="D311" s="18"/>
      <c r="E311" s="18"/>
      <c r="F311" s="27"/>
      <c r="G311" s="27" t="str">
        <f t="shared" ref="G311:G322" si="72">_xlfn.CONCAT(H227:M227)</f>
        <v>AAAA2Nw</v>
      </c>
      <c r="H311" s="648">
        <v>3800</v>
      </c>
      <c r="I311" s="675">
        <f t="shared" ref="I311:Q323" si="73">$H311*I$243</f>
        <v>4560</v>
      </c>
      <c r="J311" s="675">
        <f t="shared" si="73"/>
        <v>3800</v>
      </c>
      <c r="K311" s="675">
        <f t="shared" si="73"/>
        <v>4636</v>
      </c>
      <c r="L311" s="675">
        <f t="shared" si="73"/>
        <v>3306</v>
      </c>
      <c r="M311" s="675">
        <f t="shared" si="73"/>
        <v>3990</v>
      </c>
      <c r="N311" s="675">
        <f t="shared" si="73"/>
        <v>3154</v>
      </c>
      <c r="O311" s="675">
        <f t="shared" si="73"/>
        <v>3610</v>
      </c>
      <c r="P311" s="675">
        <f t="shared" si="73"/>
        <v>2470</v>
      </c>
      <c r="Q311" s="675">
        <f t="shared" si="73"/>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5" outlineLevel="1" x14ac:dyDescent="0.25">
      <c r="A312" s="7"/>
      <c r="B312" s="8"/>
      <c r="C312" s="18"/>
      <c r="D312" s="18"/>
      <c r="E312" s="18"/>
      <c r="F312" s="27"/>
      <c r="G312" s="27" t="str">
        <f t="shared" si="72"/>
        <v>AAAA2Nwd</v>
      </c>
      <c r="H312" s="648">
        <v>3800</v>
      </c>
      <c r="I312" s="675">
        <f t="shared" si="73"/>
        <v>4560</v>
      </c>
      <c r="J312" s="675">
        <f t="shared" si="73"/>
        <v>3800</v>
      </c>
      <c r="K312" s="675">
        <f t="shared" si="73"/>
        <v>4636</v>
      </c>
      <c r="L312" s="675">
        <f t="shared" si="73"/>
        <v>3306</v>
      </c>
      <c r="M312" s="675">
        <f t="shared" si="73"/>
        <v>3990</v>
      </c>
      <c r="N312" s="675">
        <f t="shared" si="73"/>
        <v>3154</v>
      </c>
      <c r="O312" s="675">
        <f t="shared" si="73"/>
        <v>3610</v>
      </c>
      <c r="P312" s="675">
        <f t="shared" si="73"/>
        <v>2470</v>
      </c>
      <c r="Q312" s="675">
        <f t="shared" si="73"/>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5" outlineLevel="1" x14ac:dyDescent="0.25">
      <c r="A313" s="7"/>
      <c r="B313" s="8"/>
      <c r="C313" s="18"/>
      <c r="D313" s="18"/>
      <c r="E313" s="18"/>
      <c r="F313" s="27"/>
      <c r="G313" s="27" t="str">
        <f t="shared" si="72"/>
        <v>AAANWb</v>
      </c>
      <c r="H313" s="648">
        <v>4000</v>
      </c>
      <c r="I313" s="675">
        <f t="shared" si="73"/>
        <v>4800</v>
      </c>
      <c r="J313" s="675">
        <f t="shared" si="73"/>
        <v>4000</v>
      </c>
      <c r="K313" s="675">
        <f t="shared" si="73"/>
        <v>4880</v>
      </c>
      <c r="L313" s="675">
        <f t="shared" si="73"/>
        <v>3480</v>
      </c>
      <c r="M313" s="675">
        <f t="shared" si="73"/>
        <v>4200</v>
      </c>
      <c r="N313" s="675">
        <f t="shared" si="73"/>
        <v>3320</v>
      </c>
      <c r="O313" s="675">
        <f t="shared" si="73"/>
        <v>3800</v>
      </c>
      <c r="P313" s="675">
        <f t="shared" si="73"/>
        <v>2600</v>
      </c>
      <c r="Q313" s="675">
        <f t="shared" si="73"/>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5" outlineLevel="1" x14ac:dyDescent="0.25">
      <c r="A314" s="7"/>
      <c r="B314" s="8"/>
      <c r="C314" s="18"/>
      <c r="D314" s="18"/>
      <c r="E314" s="18"/>
      <c r="F314" s="27"/>
      <c r="G314" s="27" t="str">
        <f t="shared" si="72"/>
        <v>AAANWbd</v>
      </c>
      <c r="H314" s="648">
        <v>4000</v>
      </c>
      <c r="I314" s="675">
        <f t="shared" si="73"/>
        <v>4800</v>
      </c>
      <c r="J314" s="675">
        <f t="shared" si="73"/>
        <v>4000</v>
      </c>
      <c r="K314" s="675">
        <f t="shared" si="73"/>
        <v>4880</v>
      </c>
      <c r="L314" s="675">
        <f t="shared" si="73"/>
        <v>3480</v>
      </c>
      <c r="M314" s="675">
        <f t="shared" si="73"/>
        <v>4200</v>
      </c>
      <c r="N314" s="675">
        <f t="shared" si="73"/>
        <v>3320</v>
      </c>
      <c r="O314" s="675">
        <f t="shared" si="73"/>
        <v>3800</v>
      </c>
      <c r="P314" s="675">
        <f t="shared" si="73"/>
        <v>2600</v>
      </c>
      <c r="Q314" s="675">
        <f t="shared" si="73"/>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5" outlineLevel="1" x14ac:dyDescent="0.25">
      <c r="A315" s="7"/>
      <c r="B315" s="8"/>
      <c r="C315" s="18"/>
      <c r="D315" s="18"/>
      <c r="E315" s="18"/>
      <c r="F315" s="27"/>
      <c r="G315" s="27" t="str">
        <f t="shared" si="72"/>
        <v>AANWBa</v>
      </c>
      <c r="H315" s="648">
        <v>0</v>
      </c>
      <c r="I315" s="675">
        <f t="shared" si="73"/>
        <v>0</v>
      </c>
      <c r="J315" s="675">
        <f t="shared" si="73"/>
        <v>0</v>
      </c>
      <c r="K315" s="675">
        <f t="shared" si="73"/>
        <v>0</v>
      </c>
      <c r="L315" s="675">
        <f t="shared" si="73"/>
        <v>0</v>
      </c>
      <c r="M315" s="675">
        <f t="shared" si="73"/>
        <v>0</v>
      </c>
      <c r="N315" s="675">
        <f t="shared" si="73"/>
        <v>0</v>
      </c>
      <c r="O315" s="675">
        <f t="shared" si="73"/>
        <v>0</v>
      </c>
      <c r="P315" s="675">
        <f t="shared" si="73"/>
        <v>0</v>
      </c>
      <c r="Q315" s="675">
        <f t="shared" si="73"/>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5" outlineLevel="1" x14ac:dyDescent="0.25">
      <c r="A316" s="7"/>
      <c r="B316" s="8"/>
      <c r="C316" s="18"/>
      <c r="D316" s="18"/>
      <c r="E316" s="18"/>
      <c r="F316" s="27"/>
      <c r="G316" s="27" t="str">
        <f t="shared" si="72"/>
        <v>AYWBA1a</v>
      </c>
      <c r="H316" s="648">
        <v>0</v>
      </c>
      <c r="I316" s="675">
        <f t="shared" si="73"/>
        <v>0</v>
      </c>
      <c r="J316" s="675">
        <f t="shared" si="73"/>
        <v>0</v>
      </c>
      <c r="K316" s="675">
        <f t="shared" si="73"/>
        <v>0</v>
      </c>
      <c r="L316" s="675">
        <f t="shared" si="73"/>
        <v>0</v>
      </c>
      <c r="M316" s="675">
        <f t="shared" si="73"/>
        <v>0</v>
      </c>
      <c r="N316" s="675">
        <f t="shared" si="73"/>
        <v>0</v>
      </c>
      <c r="O316" s="675">
        <f t="shared" si="73"/>
        <v>0</v>
      </c>
      <c r="P316" s="675">
        <f t="shared" si="73"/>
        <v>0</v>
      </c>
      <c r="Q316" s="675">
        <f t="shared" si="73"/>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5" outlineLevel="1" x14ac:dyDescent="0.25">
      <c r="A317" s="7"/>
      <c r="B317" s="8"/>
      <c r="C317" s="18"/>
      <c r="D317" s="18"/>
      <c r="E317" s="18"/>
      <c r="F317" s="27"/>
      <c r="G317" s="27" t="str">
        <f t="shared" si="72"/>
        <v>YYFWBz</v>
      </c>
      <c r="H317" s="648">
        <v>1800</v>
      </c>
      <c r="I317" s="675">
        <f t="shared" si="73"/>
        <v>2160</v>
      </c>
      <c r="J317" s="675">
        <f t="shared" si="73"/>
        <v>1800</v>
      </c>
      <c r="K317" s="675">
        <f t="shared" si="73"/>
        <v>2196</v>
      </c>
      <c r="L317" s="675">
        <f t="shared" si="73"/>
        <v>1566</v>
      </c>
      <c r="M317" s="675">
        <f t="shared" si="73"/>
        <v>1890</v>
      </c>
      <c r="N317" s="675">
        <f t="shared" si="73"/>
        <v>1494</v>
      </c>
      <c r="O317" s="675">
        <f t="shared" si="73"/>
        <v>1710</v>
      </c>
      <c r="P317" s="675">
        <f t="shared" si="73"/>
        <v>1170</v>
      </c>
      <c r="Q317" s="675">
        <f t="shared" si="73"/>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5" outlineLevel="1" x14ac:dyDescent="0.25">
      <c r="A318" s="7"/>
      <c r="B318" s="8"/>
      <c r="C318" s="18"/>
      <c r="D318" s="18"/>
      <c r="E318" s="18"/>
      <c r="F318" s="27"/>
      <c r="G318" s="27" t="str">
        <f t="shared" si="72"/>
        <v>YYFWBzd</v>
      </c>
      <c r="H318" s="648">
        <v>1800</v>
      </c>
      <c r="I318" s="675">
        <f t="shared" si="73"/>
        <v>2160</v>
      </c>
      <c r="J318" s="675">
        <f t="shared" si="73"/>
        <v>1800</v>
      </c>
      <c r="K318" s="675">
        <f t="shared" si="73"/>
        <v>2196</v>
      </c>
      <c r="L318" s="675">
        <f t="shared" si="73"/>
        <v>1566</v>
      </c>
      <c r="M318" s="675">
        <f t="shared" si="73"/>
        <v>1890</v>
      </c>
      <c r="N318" s="675">
        <f t="shared" si="73"/>
        <v>1494</v>
      </c>
      <c r="O318" s="675">
        <f t="shared" si="73"/>
        <v>1710</v>
      </c>
      <c r="P318" s="675">
        <f t="shared" si="73"/>
        <v>1170</v>
      </c>
      <c r="Q318" s="675">
        <f t="shared" si="73"/>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5" outlineLevel="1" x14ac:dyDescent="0.25">
      <c r="A319" s="7"/>
      <c r="B319" s="8"/>
      <c r="C319" s="18"/>
      <c r="D319" s="18"/>
      <c r="E319" s="18"/>
      <c r="F319" s="27"/>
      <c r="G319" s="27" t="str">
        <f t="shared" si="72"/>
        <v>YYBNWf</v>
      </c>
      <c r="H319" s="648">
        <v>2200</v>
      </c>
      <c r="I319" s="675">
        <f t="shared" si="73"/>
        <v>2640</v>
      </c>
      <c r="J319" s="675">
        <f t="shared" si="73"/>
        <v>2200</v>
      </c>
      <c r="K319" s="675">
        <f t="shared" si="73"/>
        <v>2684</v>
      </c>
      <c r="L319" s="675">
        <f t="shared" si="73"/>
        <v>1914</v>
      </c>
      <c r="M319" s="675">
        <f t="shared" si="73"/>
        <v>2310</v>
      </c>
      <c r="N319" s="675">
        <f t="shared" si="73"/>
        <v>1826</v>
      </c>
      <c r="O319" s="675">
        <f t="shared" si="73"/>
        <v>2090</v>
      </c>
      <c r="P319" s="675">
        <f t="shared" si="73"/>
        <v>1430</v>
      </c>
      <c r="Q319" s="675">
        <f t="shared" si="73"/>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5" outlineLevel="1" x14ac:dyDescent="0.25">
      <c r="A320" s="7"/>
      <c r="B320" s="8"/>
      <c r="C320" s="18"/>
      <c r="D320" s="18"/>
      <c r="E320" s="18"/>
      <c r="F320" s="27"/>
      <c r="G320" s="27" t="str">
        <f t="shared" si="72"/>
        <v>YYNWFw</v>
      </c>
      <c r="H320" s="648">
        <v>4200</v>
      </c>
      <c r="I320" s="675">
        <f t="shared" si="73"/>
        <v>5040</v>
      </c>
      <c r="J320" s="675">
        <f t="shared" si="73"/>
        <v>4200</v>
      </c>
      <c r="K320" s="675">
        <f t="shared" si="73"/>
        <v>5124</v>
      </c>
      <c r="L320" s="675">
        <f t="shared" si="73"/>
        <v>3654</v>
      </c>
      <c r="M320" s="675">
        <f t="shared" si="73"/>
        <v>4410</v>
      </c>
      <c r="N320" s="675">
        <f t="shared" si="73"/>
        <v>3486</v>
      </c>
      <c r="O320" s="675">
        <f t="shared" si="73"/>
        <v>3990</v>
      </c>
      <c r="P320" s="675">
        <f t="shared" si="73"/>
        <v>2730</v>
      </c>
      <c r="Q320" s="675">
        <f t="shared" si="73"/>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5" outlineLevel="1" x14ac:dyDescent="0.25">
      <c r="A321" s="7"/>
      <c r="B321" s="8"/>
      <c r="C321" s="18"/>
      <c r="D321" s="18"/>
      <c r="E321" s="18"/>
      <c r="F321" s="27"/>
      <c r="G321" s="27" t="str">
        <f t="shared" si="72"/>
        <v>YYNWFwd</v>
      </c>
      <c r="H321" s="648">
        <v>4200</v>
      </c>
      <c r="I321" s="675">
        <f t="shared" si="73"/>
        <v>5040</v>
      </c>
      <c r="J321" s="675">
        <f t="shared" si="73"/>
        <v>4200</v>
      </c>
      <c r="K321" s="675">
        <f t="shared" si="73"/>
        <v>5124</v>
      </c>
      <c r="L321" s="675">
        <f t="shared" si="73"/>
        <v>3654</v>
      </c>
      <c r="M321" s="675">
        <f t="shared" si="73"/>
        <v>4410</v>
      </c>
      <c r="N321" s="675">
        <f t="shared" si="73"/>
        <v>3486</v>
      </c>
      <c r="O321" s="675">
        <f t="shared" si="73"/>
        <v>3990</v>
      </c>
      <c r="P321" s="675">
        <f t="shared" si="73"/>
        <v>2730</v>
      </c>
      <c r="Q321" s="675">
        <f t="shared" si="73"/>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5" outlineLevel="1" x14ac:dyDescent="0.25">
      <c r="A322" s="7"/>
      <c r="B322" s="8"/>
      <c r="C322" s="18"/>
      <c r="D322" s="18"/>
      <c r="E322" s="18"/>
      <c r="F322" s="27"/>
      <c r="G322" s="27" t="str">
        <f t="shared" si="72"/>
        <v>YYWFWb</v>
      </c>
      <c r="H322" s="648">
        <v>4000</v>
      </c>
      <c r="I322" s="675">
        <f t="shared" si="73"/>
        <v>4800</v>
      </c>
      <c r="J322" s="675">
        <f t="shared" si="73"/>
        <v>4000</v>
      </c>
      <c r="K322" s="675">
        <f t="shared" si="73"/>
        <v>4880</v>
      </c>
      <c r="L322" s="675">
        <f t="shared" si="73"/>
        <v>3480</v>
      </c>
      <c r="M322" s="675">
        <f t="shared" si="73"/>
        <v>4200</v>
      </c>
      <c r="N322" s="675">
        <f t="shared" si="73"/>
        <v>3320</v>
      </c>
      <c r="O322" s="675">
        <f t="shared" si="73"/>
        <v>3800</v>
      </c>
      <c r="P322" s="675">
        <f t="shared" si="73"/>
        <v>2600</v>
      </c>
      <c r="Q322" s="675">
        <f t="shared" si="73"/>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5" outlineLevel="1" x14ac:dyDescent="0.25">
      <c r="A323" s="7"/>
      <c r="B323" s="8"/>
      <c r="C323" s="18"/>
      <c r="D323" s="18"/>
      <c r="E323" s="18"/>
      <c r="F323" s="27"/>
      <c r="G323" s="27" t="str">
        <f t="shared" ref="G323" si="74">_xlfn.CONCAT(H239:M239)</f>
        <v>YYWFWbd</v>
      </c>
      <c r="H323" s="648">
        <v>4000</v>
      </c>
      <c r="I323" s="675">
        <f t="shared" si="73"/>
        <v>4800</v>
      </c>
      <c r="J323" s="675">
        <f t="shared" si="73"/>
        <v>4000</v>
      </c>
      <c r="K323" s="675">
        <f t="shared" si="73"/>
        <v>4880</v>
      </c>
      <c r="L323" s="675">
        <f t="shared" si="73"/>
        <v>3480</v>
      </c>
      <c r="M323" s="675">
        <f t="shared" si="73"/>
        <v>4200</v>
      </c>
      <c r="N323" s="675">
        <f t="shared" si="73"/>
        <v>3320</v>
      </c>
      <c r="O323" s="675">
        <f t="shared" si="73"/>
        <v>3800</v>
      </c>
      <c r="P323" s="675">
        <f t="shared" si="73"/>
        <v>2600</v>
      </c>
      <c r="Q323" s="675">
        <f t="shared" si="73"/>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5" outlineLevel="1" x14ac:dyDescent="0.2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5" outlineLevel="1" x14ac:dyDescent="0.2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5" outlineLevel="1" x14ac:dyDescent="0.2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5" outlineLevel="1" x14ac:dyDescent="0.2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5" outlineLevel="1" x14ac:dyDescent="0.2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5" outlineLevel="1" x14ac:dyDescent="0.2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5" outlineLevel="1" x14ac:dyDescent="0.25">
      <c r="A330" s="7"/>
      <c r="B330" s="8"/>
      <c r="C330" s="18"/>
      <c r="D330" s="18"/>
      <c r="E330" s="18"/>
      <c r="F330" s="27"/>
      <c r="G330" s="491" t="s">
        <v>984</v>
      </c>
      <c r="I330" t="s">
        <v>380</v>
      </c>
      <c r="J330" t="s">
        <v>772</v>
      </c>
      <c r="K330" t="s">
        <v>773</v>
      </c>
      <c r="L330" t="s">
        <v>774</v>
      </c>
      <c r="M330" t="s">
        <v>775</v>
      </c>
      <c r="N330" t="s">
        <v>776</v>
      </c>
      <c r="O330" t="s">
        <v>777</v>
      </c>
      <c r="P330" t="s">
        <v>778</v>
      </c>
      <c r="Q330" t="s">
        <v>779</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5" outlineLevel="1" x14ac:dyDescent="0.25">
      <c r="A331" s="7"/>
      <c r="B331" s="8"/>
      <c r="C331" s="18"/>
      <c r="D331" s="18"/>
      <c r="E331" s="18"/>
      <c r="F331" s="27"/>
      <c r="G331" s="491"/>
      <c r="H331" t="s">
        <v>1028</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5" outlineLevel="1" x14ac:dyDescent="0.2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5" outlineLevel="1" x14ac:dyDescent="0.25">
      <c r="A333" s="7"/>
      <c r="B333" s="8"/>
      <c r="C333" s="18"/>
      <c r="D333" s="18"/>
      <c r="E333" s="18"/>
      <c r="F333" s="27"/>
      <c r="G333" s="27" t="s">
        <v>785</v>
      </c>
      <c r="H333" t="s">
        <v>800</v>
      </c>
      <c r="I333" t="s">
        <v>800</v>
      </c>
      <c r="J333" t="s">
        <v>380</v>
      </c>
      <c r="K333" t="s">
        <v>380</v>
      </c>
      <c r="L333" t="s">
        <v>772</v>
      </c>
      <c r="M333" t="s">
        <v>772</v>
      </c>
      <c r="N333" t="s">
        <v>773</v>
      </c>
      <c r="O333" t="s">
        <v>773</v>
      </c>
      <c r="P333" t="s">
        <v>774</v>
      </c>
      <c r="Q333" t="s">
        <v>774</v>
      </c>
      <c r="R333" t="s">
        <v>775</v>
      </c>
      <c r="S333" t="s">
        <v>775</v>
      </c>
      <c r="T333" t="s">
        <v>776</v>
      </c>
      <c r="U333" t="s">
        <v>776</v>
      </c>
      <c r="V333" t="s">
        <v>777</v>
      </c>
      <c r="W333" t="s">
        <v>777</v>
      </c>
      <c r="X333" t="s">
        <v>778</v>
      </c>
      <c r="Y333" t="s">
        <v>778</v>
      </c>
      <c r="Z333" t="s">
        <v>779</v>
      </c>
      <c r="AA333" t="s">
        <v>779</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5" outlineLevel="1" x14ac:dyDescent="0.25">
      <c r="A334" s="7"/>
      <c r="B334" s="8"/>
      <c r="C334" s="18"/>
      <c r="D334" s="18"/>
      <c r="E334" s="18"/>
      <c r="F334" s="27"/>
      <c r="G334" s="27" t="s">
        <v>784</v>
      </c>
      <c r="H334" t="s">
        <v>983</v>
      </c>
      <c r="I334" t="s">
        <v>967</v>
      </c>
      <c r="J334" t="s">
        <v>983</v>
      </c>
      <c r="K334" t="s">
        <v>967</v>
      </c>
      <c r="L334" t="s">
        <v>983</v>
      </c>
      <c r="M334" t="s">
        <v>967</v>
      </c>
      <c r="N334" t="s">
        <v>983</v>
      </c>
      <c r="O334" t="s">
        <v>967</v>
      </c>
      <c r="P334" t="s">
        <v>983</v>
      </c>
      <c r="Q334" t="s">
        <v>967</v>
      </c>
      <c r="R334" t="s">
        <v>983</v>
      </c>
      <c r="S334" t="s">
        <v>967</v>
      </c>
      <c r="T334" t="s">
        <v>983</v>
      </c>
      <c r="U334" t="s">
        <v>967</v>
      </c>
      <c r="V334" t="s">
        <v>983</v>
      </c>
      <c r="W334" t="s">
        <v>967</v>
      </c>
      <c r="X334" t="s">
        <v>983</v>
      </c>
      <c r="Y334" t="s">
        <v>967</v>
      </c>
      <c r="Z334" t="s">
        <v>983</v>
      </c>
      <c r="AA334" t="s">
        <v>967</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5" outlineLevel="1" x14ac:dyDescent="0.25">
      <c r="A335" s="7"/>
      <c r="B335" s="8"/>
      <c r="C335" s="18"/>
      <c r="D335" s="18"/>
      <c r="E335" s="18"/>
      <c r="F335" s="27"/>
      <c r="G335" s="27" t="str">
        <f t="shared" ref="G335:G376" si="75">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5" outlineLevel="1" x14ac:dyDescent="0.25">
      <c r="A336" s="7"/>
      <c r="B336" s="8"/>
      <c r="C336" s="18"/>
      <c r="D336" s="18"/>
      <c r="E336" s="18"/>
      <c r="F336" s="27"/>
      <c r="G336" s="27" t="str">
        <f t="shared" si="75"/>
        <v>GGGGAg1a2</v>
      </c>
      <c r="H336" s="230">
        <v>0</v>
      </c>
      <c r="I336" s="230">
        <v>0</v>
      </c>
      <c r="J336" s="650">
        <f t="shared" ref="J336:J344" si="76">$H336*HLOOKUP(J$333,$I$330:$Q$331,2)</f>
        <v>0</v>
      </c>
      <c r="K336" s="657">
        <f t="shared" ref="K336:K344" si="77">$I336</f>
        <v>0</v>
      </c>
      <c r="L336" s="650">
        <f t="shared" ref="L336:L344" si="78">$H336*HLOOKUP(L$333,$I$330:$Q$331,2)</f>
        <v>0</v>
      </c>
      <c r="M336" s="657">
        <f t="shared" ref="M336:M344" si="79">$I336</f>
        <v>0</v>
      </c>
      <c r="N336" s="650">
        <f t="shared" ref="N336:N344" si="80">$H336*HLOOKUP(N$333,$I$330:$Q$331,2)</f>
        <v>0</v>
      </c>
      <c r="O336" s="657">
        <f t="shared" ref="O336:O344" si="81">$I336</f>
        <v>0</v>
      </c>
      <c r="P336" s="650">
        <f t="shared" ref="P336:P344" si="82">$H336*HLOOKUP(P$333,$I$330:$Q$331,2)</f>
        <v>0</v>
      </c>
      <c r="Q336" s="657">
        <f t="shared" ref="Q336:Q344" si="83">$I336</f>
        <v>0</v>
      </c>
      <c r="R336" s="650">
        <f t="shared" ref="R336:R344" si="84">$H336*HLOOKUP(R$333,$I$330:$Q$331,2)</f>
        <v>0</v>
      </c>
      <c r="S336" s="657">
        <f t="shared" ref="S336:S344" si="85">$I336</f>
        <v>0</v>
      </c>
      <c r="T336" s="650">
        <f t="shared" ref="T336:T344" si="86">$H336*HLOOKUP(T$333,$I$330:$Q$331,2)</f>
        <v>0</v>
      </c>
      <c r="U336" s="657">
        <f t="shared" ref="U336:U344" si="87">$I336</f>
        <v>0</v>
      </c>
      <c r="V336" s="650">
        <f t="shared" ref="V336:V344" si="88">$H336*HLOOKUP(V$333,$I$330:$Q$331,2)</f>
        <v>0</v>
      </c>
      <c r="W336" s="657">
        <f t="shared" ref="W336:W344" si="89">$I336</f>
        <v>0</v>
      </c>
      <c r="X336" s="650">
        <f t="shared" ref="X336:X344" si="90">$H336*HLOOKUP(X$333,$I$330:$Q$331,2)</f>
        <v>0</v>
      </c>
      <c r="Y336" s="657">
        <f t="shared" ref="Y336:Y344" si="91">$I336</f>
        <v>0</v>
      </c>
      <c r="Z336" s="650">
        <f t="shared" ref="Z336:Z344" si="92">$H336*HLOOKUP(Z$333,$I$330:$Q$331,2)</f>
        <v>0</v>
      </c>
      <c r="AA336" s="657">
        <f t="shared" ref="AA336:AA344" si="93">$I336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5" outlineLevel="1" x14ac:dyDescent="0.25">
      <c r="A337" s="7"/>
      <c r="B337" s="8"/>
      <c r="C337" s="18"/>
      <c r="D337" s="18"/>
      <c r="E337" s="18"/>
      <c r="F337" s="27"/>
      <c r="G337" s="27" t="str">
        <f t="shared" si="75"/>
        <v>GGGGSg1a2</v>
      </c>
      <c r="H337" s="230">
        <v>0</v>
      </c>
      <c r="I337" s="230">
        <v>0</v>
      </c>
      <c r="J337" s="650">
        <f t="shared" si="76"/>
        <v>0</v>
      </c>
      <c r="K337" s="657">
        <f t="shared" si="77"/>
        <v>0</v>
      </c>
      <c r="L337" s="650">
        <f t="shared" si="78"/>
        <v>0</v>
      </c>
      <c r="M337" s="657">
        <f t="shared" si="79"/>
        <v>0</v>
      </c>
      <c r="N337" s="650">
        <f t="shared" si="80"/>
        <v>0</v>
      </c>
      <c r="O337" s="657">
        <f t="shared" si="81"/>
        <v>0</v>
      </c>
      <c r="P337" s="650">
        <f t="shared" si="82"/>
        <v>0</v>
      </c>
      <c r="Q337" s="657">
        <f t="shared" si="83"/>
        <v>0</v>
      </c>
      <c r="R337" s="650">
        <f t="shared" si="84"/>
        <v>0</v>
      </c>
      <c r="S337" s="657">
        <f t="shared" si="85"/>
        <v>0</v>
      </c>
      <c r="T337" s="650">
        <f t="shared" si="86"/>
        <v>0</v>
      </c>
      <c r="U337" s="657">
        <f t="shared" si="87"/>
        <v>0</v>
      </c>
      <c r="V337" s="650">
        <f t="shared" si="88"/>
        <v>0</v>
      </c>
      <c r="W337" s="657">
        <f t="shared" si="89"/>
        <v>0</v>
      </c>
      <c r="X337" s="650">
        <f t="shared" si="90"/>
        <v>0</v>
      </c>
      <c r="Y337" s="657">
        <f t="shared" si="91"/>
        <v>0</v>
      </c>
      <c r="Z337" s="650">
        <f t="shared" si="92"/>
        <v>0</v>
      </c>
      <c r="AA337" s="657">
        <f t="shared" si="93"/>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5" outlineLevel="1" x14ac:dyDescent="0.25">
      <c r="A338" s="7"/>
      <c r="B338" s="8"/>
      <c r="C338" s="18"/>
      <c r="D338" s="18"/>
      <c r="E338" s="18"/>
      <c r="F338" s="27"/>
      <c r="G338" s="27" t="str">
        <f t="shared" si="75"/>
        <v>GGGAg2Na2</v>
      </c>
      <c r="H338" s="230">
        <v>0</v>
      </c>
      <c r="I338" s="230">
        <v>0</v>
      </c>
      <c r="J338" s="650">
        <f t="shared" si="76"/>
        <v>0</v>
      </c>
      <c r="K338" s="657">
        <f t="shared" si="77"/>
        <v>0</v>
      </c>
      <c r="L338" s="650">
        <f t="shared" si="78"/>
        <v>0</v>
      </c>
      <c r="M338" s="657">
        <f t="shared" si="79"/>
        <v>0</v>
      </c>
      <c r="N338" s="650">
        <f t="shared" si="80"/>
        <v>0</v>
      </c>
      <c r="O338" s="657">
        <f t="shared" si="81"/>
        <v>0</v>
      </c>
      <c r="P338" s="650">
        <f t="shared" si="82"/>
        <v>0</v>
      </c>
      <c r="Q338" s="657">
        <f t="shared" si="83"/>
        <v>0</v>
      </c>
      <c r="R338" s="650">
        <f t="shared" si="84"/>
        <v>0</v>
      </c>
      <c r="S338" s="657">
        <f t="shared" si="85"/>
        <v>0</v>
      </c>
      <c r="T338" s="650">
        <f t="shared" si="86"/>
        <v>0</v>
      </c>
      <c r="U338" s="657">
        <f t="shared" si="87"/>
        <v>0</v>
      </c>
      <c r="V338" s="650">
        <f t="shared" si="88"/>
        <v>0</v>
      </c>
      <c r="W338" s="657">
        <f t="shared" si="89"/>
        <v>0</v>
      </c>
      <c r="X338" s="650">
        <f t="shared" si="90"/>
        <v>0</v>
      </c>
      <c r="Y338" s="657">
        <f t="shared" si="91"/>
        <v>0</v>
      </c>
      <c r="Z338" s="650">
        <f t="shared" si="92"/>
        <v>0</v>
      </c>
      <c r="AA338" s="657">
        <f t="shared" si="93"/>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5" outlineLevel="1" x14ac:dyDescent="0.25">
      <c r="A339" s="7"/>
      <c r="B339" s="8"/>
      <c r="C339" s="18"/>
      <c r="D339" s="18"/>
      <c r="E339" s="18"/>
      <c r="F339" s="27"/>
      <c r="G339" s="27" t="str">
        <f t="shared" si="75"/>
        <v>GGGAg2Ea2</v>
      </c>
      <c r="H339" s="230">
        <v>0</v>
      </c>
      <c r="I339" s="230">
        <v>0</v>
      </c>
      <c r="J339" s="650">
        <f t="shared" si="76"/>
        <v>0</v>
      </c>
      <c r="K339" s="657">
        <f t="shared" si="77"/>
        <v>0</v>
      </c>
      <c r="L339" s="650">
        <f t="shared" si="78"/>
        <v>0</v>
      </c>
      <c r="M339" s="657">
        <f t="shared" si="79"/>
        <v>0</v>
      </c>
      <c r="N339" s="650">
        <f t="shared" si="80"/>
        <v>0</v>
      </c>
      <c r="O339" s="657">
        <f t="shared" si="81"/>
        <v>0</v>
      </c>
      <c r="P339" s="650">
        <f t="shared" si="82"/>
        <v>0</v>
      </c>
      <c r="Q339" s="657">
        <f t="shared" si="83"/>
        <v>0</v>
      </c>
      <c r="R339" s="650">
        <f t="shared" si="84"/>
        <v>0</v>
      </c>
      <c r="S339" s="657">
        <f t="shared" si="85"/>
        <v>0</v>
      </c>
      <c r="T339" s="650">
        <f t="shared" si="86"/>
        <v>0</v>
      </c>
      <c r="U339" s="657">
        <f t="shared" si="87"/>
        <v>0</v>
      </c>
      <c r="V339" s="650">
        <f t="shared" si="88"/>
        <v>0</v>
      </c>
      <c r="W339" s="657">
        <f t="shared" si="89"/>
        <v>0</v>
      </c>
      <c r="X339" s="650">
        <f t="shared" si="90"/>
        <v>0</v>
      </c>
      <c r="Y339" s="657">
        <f t="shared" si="91"/>
        <v>0</v>
      </c>
      <c r="Z339" s="650">
        <f t="shared" si="92"/>
        <v>0</v>
      </c>
      <c r="AA339" s="657">
        <f t="shared" si="93"/>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5" outlineLevel="1" x14ac:dyDescent="0.25">
      <c r="A340" s="7"/>
      <c r="B340" s="8"/>
      <c r="C340" s="18"/>
      <c r="D340" s="18"/>
      <c r="E340" s="18"/>
      <c r="F340" s="27"/>
      <c r="G340" s="27" t="str">
        <f t="shared" si="75"/>
        <v>GGGAg2OFa2</v>
      </c>
      <c r="H340" s="230">
        <v>0</v>
      </c>
      <c r="I340" s="230">
        <v>0</v>
      </c>
      <c r="J340" s="650">
        <f t="shared" si="76"/>
        <v>0</v>
      </c>
      <c r="K340" s="657">
        <f t="shared" si="77"/>
        <v>0</v>
      </c>
      <c r="L340" s="650">
        <f t="shared" si="78"/>
        <v>0</v>
      </c>
      <c r="M340" s="657">
        <f t="shared" si="79"/>
        <v>0</v>
      </c>
      <c r="N340" s="650">
        <f t="shared" si="80"/>
        <v>0</v>
      </c>
      <c r="O340" s="657">
        <f t="shared" si="81"/>
        <v>0</v>
      </c>
      <c r="P340" s="650">
        <f t="shared" si="82"/>
        <v>0</v>
      </c>
      <c r="Q340" s="657">
        <f t="shared" si="83"/>
        <v>0</v>
      </c>
      <c r="R340" s="650">
        <f t="shared" si="84"/>
        <v>0</v>
      </c>
      <c r="S340" s="657">
        <f t="shared" si="85"/>
        <v>0</v>
      </c>
      <c r="T340" s="650">
        <f t="shared" si="86"/>
        <v>0</v>
      </c>
      <c r="U340" s="657">
        <f t="shared" si="87"/>
        <v>0</v>
      </c>
      <c r="V340" s="650">
        <f t="shared" si="88"/>
        <v>0</v>
      </c>
      <c r="W340" s="657">
        <f t="shared" si="89"/>
        <v>0</v>
      </c>
      <c r="X340" s="650">
        <f t="shared" si="90"/>
        <v>0</v>
      </c>
      <c r="Y340" s="657">
        <f t="shared" si="91"/>
        <v>0</v>
      </c>
      <c r="Z340" s="650">
        <f t="shared" si="92"/>
        <v>0</v>
      </c>
      <c r="AA340" s="657">
        <f t="shared" si="93"/>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5" outlineLevel="1" x14ac:dyDescent="0.25">
      <c r="A341" s="7"/>
      <c r="B341" s="8"/>
      <c r="C341" s="18"/>
      <c r="D341" s="18"/>
      <c r="E341" s="18"/>
      <c r="F341" s="27"/>
      <c r="G341" s="27" t="str">
        <f t="shared" si="75"/>
        <v>GGGC1Na2</v>
      </c>
      <c r="H341" s="230">
        <v>0</v>
      </c>
      <c r="I341" s="230">
        <v>0</v>
      </c>
      <c r="J341" s="650">
        <f t="shared" si="76"/>
        <v>0</v>
      </c>
      <c r="K341" s="657">
        <f t="shared" si="77"/>
        <v>0</v>
      </c>
      <c r="L341" s="650">
        <f t="shared" si="78"/>
        <v>0</v>
      </c>
      <c r="M341" s="657">
        <f t="shared" si="79"/>
        <v>0</v>
      </c>
      <c r="N341" s="650">
        <f t="shared" si="80"/>
        <v>0</v>
      </c>
      <c r="O341" s="657">
        <f t="shared" si="81"/>
        <v>0</v>
      </c>
      <c r="P341" s="650">
        <f t="shared" si="82"/>
        <v>0</v>
      </c>
      <c r="Q341" s="657">
        <f t="shared" si="83"/>
        <v>0</v>
      </c>
      <c r="R341" s="650">
        <f t="shared" si="84"/>
        <v>0</v>
      </c>
      <c r="S341" s="657">
        <f t="shared" si="85"/>
        <v>0</v>
      </c>
      <c r="T341" s="650">
        <f t="shared" si="86"/>
        <v>0</v>
      </c>
      <c r="U341" s="657">
        <f t="shared" si="87"/>
        <v>0</v>
      </c>
      <c r="V341" s="650">
        <f t="shared" si="88"/>
        <v>0</v>
      </c>
      <c r="W341" s="657">
        <f t="shared" si="89"/>
        <v>0</v>
      </c>
      <c r="X341" s="650">
        <f t="shared" si="90"/>
        <v>0</v>
      </c>
      <c r="Y341" s="657">
        <f t="shared" si="91"/>
        <v>0</v>
      </c>
      <c r="Z341" s="650">
        <f t="shared" si="92"/>
        <v>0</v>
      </c>
      <c r="AA341" s="657">
        <f t="shared" si="93"/>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5" outlineLevel="1" x14ac:dyDescent="0.25">
      <c r="A342" s="7"/>
      <c r="B342" s="8"/>
      <c r="C342" s="18"/>
      <c r="D342" s="18"/>
      <c r="E342" s="18"/>
      <c r="F342" s="27"/>
      <c r="G342" s="27" t="str">
        <f t="shared" si="75"/>
        <v>GGGC1Ea2</v>
      </c>
      <c r="H342" s="230">
        <v>0</v>
      </c>
      <c r="I342" s="230">
        <v>0</v>
      </c>
      <c r="J342" s="650">
        <f t="shared" si="76"/>
        <v>0</v>
      </c>
      <c r="K342" s="657">
        <f t="shared" si="77"/>
        <v>0</v>
      </c>
      <c r="L342" s="650">
        <f t="shared" si="78"/>
        <v>0</v>
      </c>
      <c r="M342" s="657">
        <f t="shared" si="79"/>
        <v>0</v>
      </c>
      <c r="N342" s="650">
        <f t="shared" si="80"/>
        <v>0</v>
      </c>
      <c r="O342" s="657">
        <f t="shared" si="81"/>
        <v>0</v>
      </c>
      <c r="P342" s="650">
        <f t="shared" si="82"/>
        <v>0</v>
      </c>
      <c r="Q342" s="657">
        <f t="shared" si="83"/>
        <v>0</v>
      </c>
      <c r="R342" s="650">
        <f t="shared" si="84"/>
        <v>0</v>
      </c>
      <c r="S342" s="657">
        <f t="shared" si="85"/>
        <v>0</v>
      </c>
      <c r="T342" s="650">
        <f t="shared" si="86"/>
        <v>0</v>
      </c>
      <c r="U342" s="657">
        <f t="shared" si="87"/>
        <v>0</v>
      </c>
      <c r="V342" s="650">
        <f t="shared" si="88"/>
        <v>0</v>
      </c>
      <c r="W342" s="657">
        <f t="shared" si="89"/>
        <v>0</v>
      </c>
      <c r="X342" s="650">
        <f t="shared" si="90"/>
        <v>0</v>
      </c>
      <c r="Y342" s="657">
        <f t="shared" si="91"/>
        <v>0</v>
      </c>
      <c r="Z342" s="650">
        <f t="shared" si="92"/>
        <v>0</v>
      </c>
      <c r="AA342" s="657">
        <f t="shared" si="93"/>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5" outlineLevel="1" x14ac:dyDescent="0.25">
      <c r="A343" s="7"/>
      <c r="B343" s="8"/>
      <c r="C343" s="18"/>
      <c r="D343" s="18"/>
      <c r="E343" s="18"/>
      <c r="F343" s="27"/>
      <c r="G343" s="27" t="str">
        <f t="shared" si="75"/>
        <v>GGGC1Pa2</v>
      </c>
      <c r="H343" s="230">
        <v>0</v>
      </c>
      <c r="I343" s="230">
        <v>0</v>
      </c>
      <c r="J343" s="650">
        <f t="shared" si="76"/>
        <v>0</v>
      </c>
      <c r="K343" s="657">
        <f t="shared" si="77"/>
        <v>0</v>
      </c>
      <c r="L343" s="650">
        <f t="shared" si="78"/>
        <v>0</v>
      </c>
      <c r="M343" s="657">
        <f t="shared" si="79"/>
        <v>0</v>
      </c>
      <c r="N343" s="650">
        <f t="shared" si="80"/>
        <v>0</v>
      </c>
      <c r="O343" s="657">
        <f t="shared" si="81"/>
        <v>0</v>
      </c>
      <c r="P343" s="650">
        <f t="shared" si="82"/>
        <v>0</v>
      </c>
      <c r="Q343" s="657">
        <f t="shared" si="83"/>
        <v>0</v>
      </c>
      <c r="R343" s="650">
        <f t="shared" si="84"/>
        <v>0</v>
      </c>
      <c r="S343" s="657">
        <f t="shared" si="85"/>
        <v>0</v>
      </c>
      <c r="T343" s="650">
        <f t="shared" si="86"/>
        <v>0</v>
      </c>
      <c r="U343" s="657">
        <f t="shared" si="87"/>
        <v>0</v>
      </c>
      <c r="V343" s="650">
        <f t="shared" si="88"/>
        <v>0</v>
      </c>
      <c r="W343" s="657">
        <f t="shared" si="89"/>
        <v>0</v>
      </c>
      <c r="X343" s="650">
        <f t="shared" si="90"/>
        <v>0</v>
      </c>
      <c r="Y343" s="657">
        <f t="shared" si="91"/>
        <v>0</v>
      </c>
      <c r="Z343" s="650">
        <f t="shared" si="92"/>
        <v>0</v>
      </c>
      <c r="AA343" s="657">
        <f t="shared" si="93"/>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5" outlineLevel="1" x14ac:dyDescent="0.25">
      <c r="A344" s="7"/>
      <c r="B344" s="8"/>
      <c r="C344" s="18"/>
      <c r="D344" s="18"/>
      <c r="E344" s="18"/>
      <c r="F344" s="27"/>
      <c r="G344" s="27" t="str">
        <f t="shared" si="75"/>
        <v>GGGC1OFa2</v>
      </c>
      <c r="H344" s="230">
        <v>0</v>
      </c>
      <c r="I344" s="230">
        <v>0</v>
      </c>
      <c r="J344" s="650">
        <f t="shared" si="76"/>
        <v>0</v>
      </c>
      <c r="K344" s="657">
        <f t="shared" si="77"/>
        <v>0</v>
      </c>
      <c r="L344" s="650">
        <f t="shared" si="78"/>
        <v>0</v>
      </c>
      <c r="M344" s="657">
        <f t="shared" si="79"/>
        <v>0</v>
      </c>
      <c r="N344" s="650">
        <f t="shared" si="80"/>
        <v>0</v>
      </c>
      <c r="O344" s="657">
        <f t="shared" si="81"/>
        <v>0</v>
      </c>
      <c r="P344" s="650">
        <f t="shared" si="82"/>
        <v>0</v>
      </c>
      <c r="Q344" s="657">
        <f t="shared" si="83"/>
        <v>0</v>
      </c>
      <c r="R344" s="650">
        <f t="shared" si="84"/>
        <v>0</v>
      </c>
      <c r="S344" s="657">
        <f t="shared" si="85"/>
        <v>0</v>
      </c>
      <c r="T344" s="650">
        <f t="shared" si="86"/>
        <v>0</v>
      </c>
      <c r="U344" s="657">
        <f t="shared" si="87"/>
        <v>0</v>
      </c>
      <c r="V344" s="650">
        <f t="shared" si="88"/>
        <v>0</v>
      </c>
      <c r="W344" s="657">
        <f t="shared" si="89"/>
        <v>0</v>
      </c>
      <c r="X344" s="650">
        <f t="shared" si="90"/>
        <v>0</v>
      </c>
      <c r="Y344" s="657">
        <f t="shared" si="91"/>
        <v>0</v>
      </c>
      <c r="Z344" s="650">
        <f t="shared" si="92"/>
        <v>0</v>
      </c>
      <c r="AA344" s="657">
        <f t="shared" si="93"/>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5" outlineLevel="1" x14ac:dyDescent="0.25">
      <c r="A345" s="7"/>
      <c r="B345" s="8"/>
      <c r="C345" s="18"/>
      <c r="D345" s="18"/>
      <c r="E345" s="18"/>
      <c r="F345" s="27"/>
      <c r="G345" s="27" t="str">
        <f t="shared" si="75"/>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5" outlineLevel="1" x14ac:dyDescent="0.25">
      <c r="A346" s="7"/>
      <c r="B346" s="8"/>
      <c r="C346" s="18"/>
      <c r="D346" s="18"/>
      <c r="E346" s="18"/>
      <c r="F346" s="27"/>
      <c r="G346" s="27" t="str">
        <f t="shared" si="75"/>
        <v>ANWFWb</v>
      </c>
      <c r="H346" s="803">
        <v>86.38</v>
      </c>
      <c r="I346" s="803">
        <v>13.52</v>
      </c>
      <c r="J346" s="650">
        <f t="shared" ref="J346:J366" si="94">$H346*HLOOKUP(J$333,$I$330:$Q$331,2)</f>
        <v>73.422999999999988</v>
      </c>
      <c r="K346" s="657">
        <f t="shared" ref="K346:K366" si="95">$I346</f>
        <v>13.52</v>
      </c>
      <c r="L346" s="650">
        <f t="shared" ref="L346:L366" si="96">$H346*HLOOKUP(L$333,$I$330:$Q$331,2)</f>
        <v>73.422999999999988</v>
      </c>
      <c r="M346" s="657">
        <f t="shared" ref="M346:M366" si="97">$I346</f>
        <v>13.52</v>
      </c>
      <c r="N346" s="650">
        <f t="shared" ref="N346:N366" si="98">$H346*HLOOKUP(N$333,$I$330:$Q$331,2)</f>
        <v>73.422999999999988</v>
      </c>
      <c r="O346" s="657">
        <f t="shared" ref="O346:O366" si="99">$I346</f>
        <v>13.52</v>
      </c>
      <c r="P346" s="650">
        <f t="shared" ref="P346:P366" si="100">$H346*HLOOKUP(P$333,$I$330:$Q$331,2)</f>
        <v>73.422999999999988</v>
      </c>
      <c r="Q346" s="657">
        <f t="shared" ref="Q346:Q366" si="101">$I346</f>
        <v>13.52</v>
      </c>
      <c r="R346" s="650">
        <f t="shared" ref="R346:R366" si="102">$H346*HLOOKUP(R$333,$I$330:$Q$331,2)</f>
        <v>86.38</v>
      </c>
      <c r="S346" s="657">
        <f t="shared" ref="S346:S366" si="103">$I346</f>
        <v>13.52</v>
      </c>
      <c r="T346" s="650">
        <f t="shared" ref="T346:T366" si="104">$H346*HLOOKUP(T$333,$I$330:$Q$331,2)</f>
        <v>86.38</v>
      </c>
      <c r="U346" s="657">
        <f t="shared" ref="U346:U366" si="105">$I346</f>
        <v>13.52</v>
      </c>
      <c r="V346" s="650">
        <f t="shared" ref="V346:V366" si="106">$H346*HLOOKUP(V$333,$I$330:$Q$331,2)</f>
        <v>86.38</v>
      </c>
      <c r="W346" s="657">
        <f t="shared" ref="W346:W366" si="107">$I346</f>
        <v>13.52</v>
      </c>
      <c r="X346" s="650">
        <f t="shared" ref="X346:X366" si="108">$H346*HLOOKUP(X$333,$I$330:$Q$331,2)</f>
        <v>86.38</v>
      </c>
      <c r="Y346" s="657">
        <f t="shared" ref="Y346:Y366" si="109">$I346</f>
        <v>13.52</v>
      </c>
      <c r="Z346" s="650">
        <f t="shared" ref="Z346:Z366" si="110">$H346*HLOOKUP(Z$333,$I$330:$Q$331,2)</f>
        <v>86.38</v>
      </c>
      <c r="AA346" s="657">
        <f t="shared" ref="AA346:AA366" si="111">$I346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5" outlineLevel="1" x14ac:dyDescent="0.25">
      <c r="A347" s="7"/>
      <c r="B347" s="8"/>
      <c r="C347" s="18"/>
      <c r="D347" s="18"/>
      <c r="E347" s="18"/>
      <c r="F347" s="27"/>
      <c r="G347" s="27" t="str">
        <f t="shared" si="75"/>
        <v>ANWFWbd</v>
      </c>
      <c r="H347" s="674">
        <f>H346*1.2</f>
        <v>103.65599999999999</v>
      </c>
      <c r="I347" s="674">
        <f>I346*1.2</f>
        <v>16.224</v>
      </c>
      <c r="J347" s="650">
        <f t="shared" si="94"/>
        <v>88.107599999999991</v>
      </c>
      <c r="K347" s="657">
        <f t="shared" si="95"/>
        <v>16.224</v>
      </c>
      <c r="L347" s="650">
        <f t="shared" si="96"/>
        <v>88.107599999999991</v>
      </c>
      <c r="M347" s="657">
        <f t="shared" si="97"/>
        <v>16.224</v>
      </c>
      <c r="N347" s="650">
        <f t="shared" si="98"/>
        <v>88.107599999999991</v>
      </c>
      <c r="O347" s="657">
        <f t="shared" si="99"/>
        <v>16.224</v>
      </c>
      <c r="P347" s="650">
        <f t="shared" si="100"/>
        <v>88.107599999999991</v>
      </c>
      <c r="Q347" s="657">
        <f t="shared" si="101"/>
        <v>16.224</v>
      </c>
      <c r="R347" s="650">
        <f t="shared" si="102"/>
        <v>103.65599999999999</v>
      </c>
      <c r="S347" s="657">
        <f t="shared" si="103"/>
        <v>16.224</v>
      </c>
      <c r="T347" s="650">
        <f t="shared" si="104"/>
        <v>103.65599999999999</v>
      </c>
      <c r="U347" s="657">
        <f t="shared" si="105"/>
        <v>16.224</v>
      </c>
      <c r="V347" s="650">
        <f t="shared" si="106"/>
        <v>103.65599999999999</v>
      </c>
      <c r="W347" s="657">
        <f t="shared" si="107"/>
        <v>16.224</v>
      </c>
      <c r="X347" s="650">
        <f t="shared" si="108"/>
        <v>103.65599999999999</v>
      </c>
      <c r="Y347" s="657">
        <f t="shared" si="109"/>
        <v>16.224</v>
      </c>
      <c r="Z347" s="650">
        <f t="shared" si="110"/>
        <v>103.65599999999999</v>
      </c>
      <c r="AA347" s="657">
        <f t="shared" si="111"/>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5" outlineLevel="1" x14ac:dyDescent="0.25">
      <c r="A348" s="7"/>
      <c r="B348" s="8"/>
      <c r="C348" s="18"/>
      <c r="D348" s="18"/>
      <c r="E348" s="18"/>
      <c r="F348" s="27"/>
      <c r="G348" s="27" t="str">
        <f t="shared" si="75"/>
        <v>AANWFw</v>
      </c>
      <c r="H348" s="803">
        <v>105.94</v>
      </c>
      <c r="I348" s="803">
        <v>11.4</v>
      </c>
      <c r="J348" s="650">
        <f t="shared" si="94"/>
        <v>90.048999999999992</v>
      </c>
      <c r="K348" s="657">
        <f t="shared" si="95"/>
        <v>11.4</v>
      </c>
      <c r="L348" s="650">
        <f t="shared" si="96"/>
        <v>90.048999999999992</v>
      </c>
      <c r="M348" s="657">
        <f t="shared" si="97"/>
        <v>11.4</v>
      </c>
      <c r="N348" s="650">
        <f t="shared" si="98"/>
        <v>90.048999999999992</v>
      </c>
      <c r="O348" s="657">
        <f t="shared" si="99"/>
        <v>11.4</v>
      </c>
      <c r="P348" s="650">
        <f t="shared" si="100"/>
        <v>90.048999999999992</v>
      </c>
      <c r="Q348" s="657">
        <f t="shared" si="101"/>
        <v>11.4</v>
      </c>
      <c r="R348" s="650">
        <f t="shared" si="102"/>
        <v>105.94</v>
      </c>
      <c r="S348" s="657">
        <f t="shared" si="103"/>
        <v>11.4</v>
      </c>
      <c r="T348" s="650">
        <f t="shared" si="104"/>
        <v>105.94</v>
      </c>
      <c r="U348" s="657">
        <f t="shared" si="105"/>
        <v>11.4</v>
      </c>
      <c r="V348" s="650">
        <f t="shared" si="106"/>
        <v>105.94</v>
      </c>
      <c r="W348" s="657">
        <f t="shared" si="107"/>
        <v>11.4</v>
      </c>
      <c r="X348" s="650">
        <f t="shared" si="108"/>
        <v>105.94</v>
      </c>
      <c r="Y348" s="657">
        <f t="shared" si="109"/>
        <v>11.4</v>
      </c>
      <c r="Z348" s="650">
        <f t="shared" si="110"/>
        <v>105.94</v>
      </c>
      <c r="AA348" s="657">
        <f t="shared" si="111"/>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5" outlineLevel="1" x14ac:dyDescent="0.25">
      <c r="A349" s="7"/>
      <c r="B349" s="8"/>
      <c r="C349" s="18"/>
      <c r="D349" s="18"/>
      <c r="E349" s="18"/>
      <c r="F349" s="27"/>
      <c r="G349" s="27" t="str">
        <f t="shared" si="75"/>
        <v>AANWFwd</v>
      </c>
      <c r="H349" s="674">
        <f>H348*1.2</f>
        <v>127.12799999999999</v>
      </c>
      <c r="I349" s="674">
        <f>I348*1.2</f>
        <v>13.68</v>
      </c>
      <c r="J349" s="650">
        <f t="shared" si="94"/>
        <v>108.05879999999999</v>
      </c>
      <c r="K349" s="657">
        <f t="shared" si="95"/>
        <v>13.68</v>
      </c>
      <c r="L349" s="650">
        <f t="shared" si="96"/>
        <v>108.05879999999999</v>
      </c>
      <c r="M349" s="657">
        <f t="shared" si="97"/>
        <v>13.68</v>
      </c>
      <c r="N349" s="650">
        <f t="shared" si="98"/>
        <v>108.05879999999999</v>
      </c>
      <c r="O349" s="657">
        <f t="shared" si="99"/>
        <v>13.68</v>
      </c>
      <c r="P349" s="650">
        <f t="shared" si="100"/>
        <v>108.05879999999999</v>
      </c>
      <c r="Q349" s="657">
        <f t="shared" si="101"/>
        <v>13.68</v>
      </c>
      <c r="R349" s="650">
        <f t="shared" si="102"/>
        <v>127.12799999999999</v>
      </c>
      <c r="S349" s="657">
        <f t="shared" si="103"/>
        <v>13.68</v>
      </c>
      <c r="T349" s="650">
        <f t="shared" si="104"/>
        <v>127.12799999999999</v>
      </c>
      <c r="U349" s="657">
        <f t="shared" si="105"/>
        <v>13.68</v>
      </c>
      <c r="V349" s="650">
        <f t="shared" si="106"/>
        <v>127.12799999999999</v>
      </c>
      <c r="W349" s="657">
        <f t="shared" si="107"/>
        <v>13.68</v>
      </c>
      <c r="X349" s="650">
        <f t="shared" si="108"/>
        <v>127.12799999999999</v>
      </c>
      <c r="Y349" s="657">
        <f t="shared" si="109"/>
        <v>13.68</v>
      </c>
      <c r="Z349" s="650">
        <f t="shared" si="110"/>
        <v>127.12799999999999</v>
      </c>
      <c r="AA349" s="657">
        <f t="shared" si="111"/>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5" outlineLevel="1" x14ac:dyDescent="0.25">
      <c r="A350" s="7"/>
      <c r="B350" s="8"/>
      <c r="C350" s="18"/>
      <c r="D350" s="18"/>
      <c r="E350" s="18"/>
      <c r="F350" s="27"/>
      <c r="G350" s="27" t="str">
        <f t="shared" si="75"/>
        <v>AAANWf</v>
      </c>
      <c r="H350" s="803">
        <v>189.71</v>
      </c>
      <c r="I350" s="803">
        <v>92.01</v>
      </c>
      <c r="J350" s="650">
        <f t="shared" si="94"/>
        <v>161.2535</v>
      </c>
      <c r="K350" s="657">
        <f t="shared" si="95"/>
        <v>92.01</v>
      </c>
      <c r="L350" s="650">
        <f t="shared" si="96"/>
        <v>161.2535</v>
      </c>
      <c r="M350" s="657">
        <f t="shared" si="97"/>
        <v>92.01</v>
      </c>
      <c r="N350" s="650">
        <f t="shared" si="98"/>
        <v>161.2535</v>
      </c>
      <c r="O350" s="657">
        <f t="shared" si="99"/>
        <v>92.01</v>
      </c>
      <c r="P350" s="650">
        <f t="shared" si="100"/>
        <v>161.2535</v>
      </c>
      <c r="Q350" s="657">
        <f t="shared" si="101"/>
        <v>92.01</v>
      </c>
      <c r="R350" s="650">
        <f t="shared" si="102"/>
        <v>189.71</v>
      </c>
      <c r="S350" s="657">
        <f t="shared" si="103"/>
        <v>92.01</v>
      </c>
      <c r="T350" s="650">
        <f t="shared" si="104"/>
        <v>189.71</v>
      </c>
      <c r="U350" s="657">
        <f t="shared" si="105"/>
        <v>92.01</v>
      </c>
      <c r="V350" s="650">
        <f t="shared" si="106"/>
        <v>189.71</v>
      </c>
      <c r="W350" s="657">
        <f t="shared" si="107"/>
        <v>92.01</v>
      </c>
      <c r="X350" s="650">
        <f t="shared" si="108"/>
        <v>189.71</v>
      </c>
      <c r="Y350" s="657">
        <f t="shared" si="109"/>
        <v>92.01</v>
      </c>
      <c r="Z350" s="650">
        <f t="shared" si="110"/>
        <v>189.71</v>
      </c>
      <c r="AA350" s="657">
        <f t="shared" si="111"/>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5" outlineLevel="1" x14ac:dyDescent="0.25">
      <c r="A351" s="7"/>
      <c r="B351" s="8"/>
      <c r="C351" s="18"/>
      <c r="D351" s="18"/>
      <c r="E351" s="18"/>
      <c r="F351" s="27"/>
      <c r="G351" s="27" t="str">
        <f t="shared" si="75"/>
        <v>YAAA2Nw</v>
      </c>
      <c r="H351" s="803">
        <v>41.04</v>
      </c>
      <c r="I351" s="803">
        <v>11.44</v>
      </c>
      <c r="J351" s="650">
        <f t="shared" si="94"/>
        <v>34.884</v>
      </c>
      <c r="K351" s="657">
        <f t="shared" si="95"/>
        <v>11.44</v>
      </c>
      <c r="L351" s="650">
        <f t="shared" si="96"/>
        <v>34.884</v>
      </c>
      <c r="M351" s="657">
        <f t="shared" si="97"/>
        <v>11.44</v>
      </c>
      <c r="N351" s="650">
        <f t="shared" si="98"/>
        <v>34.884</v>
      </c>
      <c r="O351" s="657">
        <f t="shared" si="99"/>
        <v>11.44</v>
      </c>
      <c r="P351" s="650">
        <f t="shared" si="100"/>
        <v>34.884</v>
      </c>
      <c r="Q351" s="657">
        <f t="shared" si="101"/>
        <v>11.44</v>
      </c>
      <c r="R351" s="650">
        <f t="shared" si="102"/>
        <v>41.04</v>
      </c>
      <c r="S351" s="657">
        <f t="shared" si="103"/>
        <v>11.44</v>
      </c>
      <c r="T351" s="650">
        <f t="shared" si="104"/>
        <v>41.04</v>
      </c>
      <c r="U351" s="657">
        <f t="shared" si="105"/>
        <v>11.44</v>
      </c>
      <c r="V351" s="650">
        <f t="shared" si="106"/>
        <v>41.04</v>
      </c>
      <c r="W351" s="657">
        <f t="shared" si="107"/>
        <v>11.44</v>
      </c>
      <c r="X351" s="650">
        <f t="shared" si="108"/>
        <v>41.04</v>
      </c>
      <c r="Y351" s="657">
        <f t="shared" si="109"/>
        <v>11.44</v>
      </c>
      <c r="Z351" s="650">
        <f t="shared" si="110"/>
        <v>41.04</v>
      </c>
      <c r="AA351" s="657">
        <f t="shared" si="111"/>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5" outlineLevel="1" x14ac:dyDescent="0.25">
      <c r="A352" s="7"/>
      <c r="B352" s="8"/>
      <c r="C352" s="18"/>
      <c r="D352" s="18"/>
      <c r="E352" s="18"/>
      <c r="F352" s="27"/>
      <c r="G352" s="27" t="str">
        <f t="shared" si="75"/>
        <v>YAAA2Nwd</v>
      </c>
      <c r="H352" s="674">
        <f>H351*1.2</f>
        <v>49.247999999999998</v>
      </c>
      <c r="I352" s="674">
        <f>I351*1.2</f>
        <v>13.728</v>
      </c>
      <c r="J352" s="650">
        <f t="shared" si="94"/>
        <v>41.860799999999998</v>
      </c>
      <c r="K352" s="657">
        <f t="shared" si="95"/>
        <v>13.728</v>
      </c>
      <c r="L352" s="650">
        <f t="shared" si="96"/>
        <v>41.860799999999998</v>
      </c>
      <c r="M352" s="657">
        <f t="shared" si="97"/>
        <v>13.728</v>
      </c>
      <c r="N352" s="650">
        <f t="shared" si="98"/>
        <v>41.860799999999998</v>
      </c>
      <c r="O352" s="657">
        <f t="shared" si="99"/>
        <v>13.728</v>
      </c>
      <c r="P352" s="650">
        <f t="shared" si="100"/>
        <v>41.860799999999998</v>
      </c>
      <c r="Q352" s="657">
        <f t="shared" si="101"/>
        <v>13.728</v>
      </c>
      <c r="R352" s="650">
        <f t="shared" si="102"/>
        <v>49.247999999999998</v>
      </c>
      <c r="S352" s="657">
        <f t="shared" si="103"/>
        <v>13.728</v>
      </c>
      <c r="T352" s="650">
        <f t="shared" si="104"/>
        <v>49.247999999999998</v>
      </c>
      <c r="U352" s="657">
        <f t="shared" si="105"/>
        <v>13.728</v>
      </c>
      <c r="V352" s="650">
        <f t="shared" si="106"/>
        <v>49.247999999999998</v>
      </c>
      <c r="W352" s="657">
        <f t="shared" si="107"/>
        <v>13.728</v>
      </c>
      <c r="X352" s="650">
        <f t="shared" si="108"/>
        <v>49.247999999999998</v>
      </c>
      <c r="Y352" s="657">
        <f t="shared" si="109"/>
        <v>13.728</v>
      </c>
      <c r="Z352" s="650">
        <f t="shared" si="110"/>
        <v>49.247999999999998</v>
      </c>
      <c r="AA352" s="657">
        <f t="shared" si="111"/>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5" outlineLevel="1" x14ac:dyDescent="0.25">
      <c r="A353" s="7"/>
      <c r="B353" s="8"/>
      <c r="C353" s="18"/>
      <c r="D353" s="18"/>
      <c r="E353" s="18"/>
      <c r="F353" s="27"/>
      <c r="G353" s="27" t="str">
        <f t="shared" si="75"/>
        <v>YYAA2A1z</v>
      </c>
      <c r="H353" s="803">
        <v>69.459999999999994</v>
      </c>
      <c r="I353" s="803">
        <v>0</v>
      </c>
      <c r="J353" s="650">
        <f t="shared" si="94"/>
        <v>59.04099999999999</v>
      </c>
      <c r="K353" s="657">
        <f t="shared" si="95"/>
        <v>0</v>
      </c>
      <c r="L353" s="650">
        <f t="shared" si="96"/>
        <v>59.04099999999999</v>
      </c>
      <c r="M353" s="657">
        <f t="shared" si="97"/>
        <v>0</v>
      </c>
      <c r="N353" s="650">
        <f t="shared" si="98"/>
        <v>59.04099999999999</v>
      </c>
      <c r="O353" s="657">
        <f t="shared" si="99"/>
        <v>0</v>
      </c>
      <c r="P353" s="650">
        <f t="shared" si="100"/>
        <v>59.04099999999999</v>
      </c>
      <c r="Q353" s="657">
        <f t="shared" si="101"/>
        <v>0</v>
      </c>
      <c r="R353" s="650">
        <f t="shared" si="102"/>
        <v>69.459999999999994</v>
      </c>
      <c r="S353" s="657">
        <f t="shared" si="103"/>
        <v>0</v>
      </c>
      <c r="T353" s="650">
        <f t="shared" si="104"/>
        <v>69.459999999999994</v>
      </c>
      <c r="U353" s="657">
        <f t="shared" si="105"/>
        <v>0</v>
      </c>
      <c r="V353" s="650">
        <f t="shared" si="106"/>
        <v>69.459999999999994</v>
      </c>
      <c r="W353" s="657">
        <f t="shared" si="107"/>
        <v>0</v>
      </c>
      <c r="X353" s="650">
        <f t="shared" si="108"/>
        <v>69.459999999999994</v>
      </c>
      <c r="Y353" s="657">
        <f t="shared" si="109"/>
        <v>0</v>
      </c>
      <c r="Z353" s="650">
        <f t="shared" si="110"/>
        <v>69.459999999999994</v>
      </c>
      <c r="AA353" s="657">
        <f t="shared" si="111"/>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5" outlineLevel="1" x14ac:dyDescent="0.25">
      <c r="A354" s="7"/>
      <c r="B354" s="8"/>
      <c r="C354" s="18"/>
      <c r="D354" s="18"/>
      <c r="E354" s="18"/>
      <c r="F354" s="27"/>
      <c r="G354" s="27" t="str">
        <f t="shared" si="75"/>
        <v>YYBA2A1a</v>
      </c>
      <c r="H354" s="230">
        <v>0</v>
      </c>
      <c r="I354" s="230">
        <v>0</v>
      </c>
      <c r="J354" s="650">
        <f t="shared" si="94"/>
        <v>0</v>
      </c>
      <c r="K354" s="657">
        <f t="shared" si="95"/>
        <v>0</v>
      </c>
      <c r="L354" s="650">
        <f t="shared" si="96"/>
        <v>0</v>
      </c>
      <c r="M354" s="657">
        <f t="shared" si="97"/>
        <v>0</v>
      </c>
      <c r="N354" s="650">
        <f t="shared" si="98"/>
        <v>0</v>
      </c>
      <c r="O354" s="657">
        <f t="shared" si="99"/>
        <v>0</v>
      </c>
      <c r="P354" s="650">
        <f t="shared" si="100"/>
        <v>0</v>
      </c>
      <c r="Q354" s="657">
        <f t="shared" si="101"/>
        <v>0</v>
      </c>
      <c r="R354" s="650">
        <f t="shared" si="102"/>
        <v>0</v>
      </c>
      <c r="S354" s="657">
        <f t="shared" si="103"/>
        <v>0</v>
      </c>
      <c r="T354" s="650">
        <f t="shared" si="104"/>
        <v>0</v>
      </c>
      <c r="U354" s="657">
        <f t="shared" si="105"/>
        <v>0</v>
      </c>
      <c r="V354" s="650">
        <f t="shared" si="106"/>
        <v>0</v>
      </c>
      <c r="W354" s="657">
        <f t="shared" si="107"/>
        <v>0</v>
      </c>
      <c r="X354" s="650">
        <f t="shared" si="108"/>
        <v>0</v>
      </c>
      <c r="Y354" s="657">
        <f t="shared" si="109"/>
        <v>0</v>
      </c>
      <c r="Z354" s="650">
        <f t="shared" si="110"/>
        <v>0</v>
      </c>
      <c r="AA354" s="657">
        <f t="shared" si="111"/>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5" outlineLevel="1" x14ac:dyDescent="0.25">
      <c r="A355" s="7"/>
      <c r="B355" s="8"/>
      <c r="C355" s="18"/>
      <c r="D355" s="18"/>
      <c r="E355" s="18"/>
      <c r="F355" s="27"/>
      <c r="G355" s="27" t="str">
        <f t="shared" si="75"/>
        <v>YYWBA1a</v>
      </c>
      <c r="H355" s="230">
        <v>0</v>
      </c>
      <c r="I355" s="230">
        <v>0</v>
      </c>
      <c r="J355" s="650">
        <f t="shared" si="94"/>
        <v>0</v>
      </c>
      <c r="K355" s="657">
        <f t="shared" si="95"/>
        <v>0</v>
      </c>
      <c r="L355" s="650">
        <f t="shared" si="96"/>
        <v>0</v>
      </c>
      <c r="M355" s="657">
        <f t="shared" si="97"/>
        <v>0</v>
      </c>
      <c r="N355" s="650">
        <f t="shared" si="98"/>
        <v>0</v>
      </c>
      <c r="O355" s="657">
        <f t="shared" si="99"/>
        <v>0</v>
      </c>
      <c r="P355" s="650">
        <f t="shared" si="100"/>
        <v>0</v>
      </c>
      <c r="Q355" s="657">
        <f t="shared" si="101"/>
        <v>0</v>
      </c>
      <c r="R355" s="650">
        <f t="shared" si="102"/>
        <v>0</v>
      </c>
      <c r="S355" s="657">
        <f t="shared" si="103"/>
        <v>0</v>
      </c>
      <c r="T355" s="650">
        <f t="shared" si="104"/>
        <v>0</v>
      </c>
      <c r="U355" s="657">
        <f t="shared" si="105"/>
        <v>0</v>
      </c>
      <c r="V355" s="650">
        <f t="shared" si="106"/>
        <v>0</v>
      </c>
      <c r="W355" s="657">
        <f t="shared" si="107"/>
        <v>0</v>
      </c>
      <c r="X355" s="650">
        <f t="shared" si="108"/>
        <v>0</v>
      </c>
      <c r="Y355" s="657">
        <f t="shared" si="109"/>
        <v>0</v>
      </c>
      <c r="Z355" s="650">
        <f t="shared" si="110"/>
        <v>0</v>
      </c>
      <c r="AA355" s="657">
        <f t="shared" si="111"/>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5" outlineLevel="1" x14ac:dyDescent="0.25">
      <c r="A356" s="7"/>
      <c r="B356" s="8"/>
      <c r="C356" s="18"/>
      <c r="D356" s="18"/>
      <c r="E356" s="18"/>
      <c r="F356" s="27"/>
      <c r="G356" s="27" t="str">
        <f t="shared" si="75"/>
        <v>YYFWBa</v>
      </c>
      <c r="H356" s="230">
        <v>0</v>
      </c>
      <c r="I356" s="230">
        <v>0</v>
      </c>
      <c r="J356" s="650">
        <f t="shared" si="94"/>
        <v>0</v>
      </c>
      <c r="K356" s="657">
        <f t="shared" si="95"/>
        <v>0</v>
      </c>
      <c r="L356" s="650">
        <f t="shared" si="96"/>
        <v>0</v>
      </c>
      <c r="M356" s="657">
        <f t="shared" si="97"/>
        <v>0</v>
      </c>
      <c r="N356" s="650">
        <f t="shared" si="98"/>
        <v>0</v>
      </c>
      <c r="O356" s="657">
        <f t="shared" si="99"/>
        <v>0</v>
      </c>
      <c r="P356" s="650">
        <f t="shared" si="100"/>
        <v>0</v>
      </c>
      <c r="Q356" s="657">
        <f t="shared" si="101"/>
        <v>0</v>
      </c>
      <c r="R356" s="650">
        <f t="shared" si="102"/>
        <v>0</v>
      </c>
      <c r="S356" s="657">
        <f t="shared" si="103"/>
        <v>0</v>
      </c>
      <c r="T356" s="650">
        <f t="shared" si="104"/>
        <v>0</v>
      </c>
      <c r="U356" s="657">
        <f t="shared" si="105"/>
        <v>0</v>
      </c>
      <c r="V356" s="650">
        <f t="shared" si="106"/>
        <v>0</v>
      </c>
      <c r="W356" s="657">
        <f t="shared" si="107"/>
        <v>0</v>
      </c>
      <c r="X356" s="650">
        <f t="shared" si="108"/>
        <v>0</v>
      </c>
      <c r="Y356" s="657">
        <f t="shared" si="109"/>
        <v>0</v>
      </c>
      <c r="Z356" s="650">
        <f t="shared" si="110"/>
        <v>0</v>
      </c>
      <c r="AA356" s="657">
        <f t="shared" si="111"/>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5" outlineLevel="1" x14ac:dyDescent="0.25">
      <c r="A357" s="7"/>
      <c r="B357" s="8"/>
      <c r="C357" s="18"/>
      <c r="D357" s="18"/>
      <c r="E357" s="18"/>
      <c r="F357" s="27"/>
      <c r="G357" s="27" t="str">
        <f t="shared" si="75"/>
        <v>AAANBo</v>
      </c>
      <c r="H357" s="803">
        <v>47.13</v>
      </c>
      <c r="I357" s="803">
        <v>11.44</v>
      </c>
      <c r="J357" s="650">
        <f t="shared" si="94"/>
        <v>40.060500000000005</v>
      </c>
      <c r="K357" s="657">
        <f t="shared" si="95"/>
        <v>11.44</v>
      </c>
      <c r="L357" s="650">
        <f t="shared" si="96"/>
        <v>40.060500000000005</v>
      </c>
      <c r="M357" s="657">
        <f t="shared" si="97"/>
        <v>11.44</v>
      </c>
      <c r="N357" s="650">
        <f t="shared" si="98"/>
        <v>40.060500000000005</v>
      </c>
      <c r="O357" s="657">
        <f t="shared" si="99"/>
        <v>11.44</v>
      </c>
      <c r="P357" s="650">
        <f t="shared" si="100"/>
        <v>40.060500000000005</v>
      </c>
      <c r="Q357" s="657">
        <f t="shared" si="101"/>
        <v>11.44</v>
      </c>
      <c r="R357" s="650">
        <f t="shared" si="102"/>
        <v>47.13</v>
      </c>
      <c r="S357" s="657">
        <f t="shared" si="103"/>
        <v>11.44</v>
      </c>
      <c r="T357" s="650">
        <f t="shared" si="104"/>
        <v>47.13</v>
      </c>
      <c r="U357" s="657">
        <f t="shared" si="105"/>
        <v>11.44</v>
      </c>
      <c r="V357" s="650">
        <f t="shared" si="106"/>
        <v>47.13</v>
      </c>
      <c r="W357" s="657">
        <f t="shared" si="107"/>
        <v>11.44</v>
      </c>
      <c r="X357" s="650">
        <f t="shared" si="108"/>
        <v>47.13</v>
      </c>
      <c r="Y357" s="657">
        <f t="shared" si="109"/>
        <v>11.44</v>
      </c>
      <c r="Z357" s="650">
        <f t="shared" si="110"/>
        <v>47.13</v>
      </c>
      <c r="AA357" s="657">
        <f t="shared" si="111"/>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5" outlineLevel="1" x14ac:dyDescent="0.25">
      <c r="A358" s="7"/>
      <c r="B358" s="8"/>
      <c r="C358" s="18"/>
      <c r="D358" s="18"/>
      <c r="E358" s="18"/>
      <c r="F358" s="27"/>
      <c r="G358" s="27" t="str">
        <f t="shared" si="75"/>
        <v>AAANBod</v>
      </c>
      <c r="H358" s="674">
        <f>H357*1.2</f>
        <v>56.556000000000004</v>
      </c>
      <c r="I358" s="674">
        <f>I357*1.2</f>
        <v>13.728</v>
      </c>
      <c r="J358" s="650">
        <f t="shared" si="94"/>
        <v>48.072600000000001</v>
      </c>
      <c r="K358" s="657">
        <f t="shared" si="95"/>
        <v>13.728</v>
      </c>
      <c r="L358" s="650">
        <f t="shared" si="96"/>
        <v>48.072600000000001</v>
      </c>
      <c r="M358" s="657">
        <f t="shared" si="97"/>
        <v>13.728</v>
      </c>
      <c r="N358" s="650">
        <f t="shared" si="98"/>
        <v>48.072600000000001</v>
      </c>
      <c r="O358" s="657">
        <f t="shared" si="99"/>
        <v>13.728</v>
      </c>
      <c r="P358" s="650">
        <f t="shared" si="100"/>
        <v>48.072600000000001</v>
      </c>
      <c r="Q358" s="657">
        <f t="shared" si="101"/>
        <v>13.728</v>
      </c>
      <c r="R358" s="650">
        <f t="shared" si="102"/>
        <v>56.556000000000004</v>
      </c>
      <c r="S358" s="657">
        <f t="shared" si="103"/>
        <v>13.728</v>
      </c>
      <c r="T358" s="650">
        <f t="shared" si="104"/>
        <v>56.556000000000004</v>
      </c>
      <c r="U358" s="657">
        <f t="shared" si="105"/>
        <v>13.728</v>
      </c>
      <c r="V358" s="650">
        <f t="shared" si="106"/>
        <v>56.556000000000004</v>
      </c>
      <c r="W358" s="657">
        <f t="shared" si="107"/>
        <v>13.728</v>
      </c>
      <c r="X358" s="650">
        <f t="shared" si="108"/>
        <v>56.556000000000004</v>
      </c>
      <c r="Y358" s="657">
        <f t="shared" si="109"/>
        <v>13.728</v>
      </c>
      <c r="Z358" s="650">
        <f t="shared" si="110"/>
        <v>56.556000000000004</v>
      </c>
      <c r="AA358" s="657">
        <f t="shared" si="111"/>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5" outlineLevel="1" x14ac:dyDescent="0.25">
      <c r="A359" s="7"/>
      <c r="B359" s="8"/>
      <c r="C359" s="18"/>
      <c r="D359" s="18"/>
      <c r="E359" s="18"/>
      <c r="F359" s="27"/>
      <c r="G359" s="27" t="str">
        <f t="shared" si="75"/>
        <v>AAAA2Nb</v>
      </c>
      <c r="H359" s="803">
        <v>50.83</v>
      </c>
      <c r="I359" s="803">
        <v>13.52</v>
      </c>
      <c r="J359" s="650">
        <f t="shared" si="94"/>
        <v>43.205500000000001</v>
      </c>
      <c r="K359" s="657">
        <f t="shared" si="95"/>
        <v>13.52</v>
      </c>
      <c r="L359" s="650">
        <f t="shared" si="96"/>
        <v>43.205500000000001</v>
      </c>
      <c r="M359" s="657">
        <f t="shared" si="97"/>
        <v>13.52</v>
      </c>
      <c r="N359" s="650">
        <f t="shared" si="98"/>
        <v>43.205500000000001</v>
      </c>
      <c r="O359" s="657">
        <f t="shared" si="99"/>
        <v>13.52</v>
      </c>
      <c r="P359" s="650">
        <f t="shared" si="100"/>
        <v>43.205500000000001</v>
      </c>
      <c r="Q359" s="657">
        <f t="shared" si="101"/>
        <v>13.52</v>
      </c>
      <c r="R359" s="650">
        <f t="shared" si="102"/>
        <v>50.83</v>
      </c>
      <c r="S359" s="657">
        <f t="shared" si="103"/>
        <v>13.52</v>
      </c>
      <c r="T359" s="650">
        <f t="shared" si="104"/>
        <v>50.83</v>
      </c>
      <c r="U359" s="657">
        <f t="shared" si="105"/>
        <v>13.52</v>
      </c>
      <c r="V359" s="650">
        <f t="shared" si="106"/>
        <v>50.83</v>
      </c>
      <c r="W359" s="657">
        <f t="shared" si="107"/>
        <v>13.52</v>
      </c>
      <c r="X359" s="650">
        <f t="shared" si="108"/>
        <v>50.83</v>
      </c>
      <c r="Y359" s="657">
        <f t="shared" si="109"/>
        <v>13.52</v>
      </c>
      <c r="Z359" s="650">
        <f t="shared" si="110"/>
        <v>50.83</v>
      </c>
      <c r="AA359" s="657">
        <f t="shared" si="111"/>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5" outlineLevel="1" x14ac:dyDescent="0.25">
      <c r="A360" s="7"/>
      <c r="B360" s="8"/>
      <c r="C360" s="18"/>
      <c r="D360" s="18"/>
      <c r="E360" s="18"/>
      <c r="F360" s="27"/>
      <c r="G360" s="27" t="str">
        <f t="shared" si="75"/>
        <v>AAAA2Nbd</v>
      </c>
      <c r="H360" s="674">
        <f>H359*1.2</f>
        <v>60.995999999999995</v>
      </c>
      <c r="I360" s="674">
        <f>I359*1.2</f>
        <v>16.224</v>
      </c>
      <c r="J360" s="650">
        <f t="shared" si="94"/>
        <v>51.846599999999995</v>
      </c>
      <c r="K360" s="657">
        <f t="shared" si="95"/>
        <v>16.224</v>
      </c>
      <c r="L360" s="650">
        <f t="shared" si="96"/>
        <v>51.846599999999995</v>
      </c>
      <c r="M360" s="657">
        <f t="shared" si="97"/>
        <v>16.224</v>
      </c>
      <c r="N360" s="650">
        <f t="shared" si="98"/>
        <v>51.846599999999995</v>
      </c>
      <c r="O360" s="657">
        <f t="shared" si="99"/>
        <v>16.224</v>
      </c>
      <c r="P360" s="650">
        <f t="shared" si="100"/>
        <v>51.846599999999995</v>
      </c>
      <c r="Q360" s="657">
        <f t="shared" si="101"/>
        <v>16.224</v>
      </c>
      <c r="R360" s="650">
        <f t="shared" si="102"/>
        <v>60.995999999999995</v>
      </c>
      <c r="S360" s="657">
        <f t="shared" si="103"/>
        <v>16.224</v>
      </c>
      <c r="T360" s="650">
        <f t="shared" si="104"/>
        <v>60.995999999999995</v>
      </c>
      <c r="U360" s="657">
        <f t="shared" si="105"/>
        <v>16.224</v>
      </c>
      <c r="V360" s="650">
        <f t="shared" si="106"/>
        <v>60.995999999999995</v>
      </c>
      <c r="W360" s="657">
        <f t="shared" si="107"/>
        <v>16.224</v>
      </c>
      <c r="X360" s="650">
        <f t="shared" si="108"/>
        <v>60.995999999999995</v>
      </c>
      <c r="Y360" s="657">
        <f t="shared" si="109"/>
        <v>16.224</v>
      </c>
      <c r="Z360" s="650">
        <f t="shared" si="110"/>
        <v>60.995999999999995</v>
      </c>
      <c r="AA360" s="657">
        <f t="shared" si="111"/>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5" outlineLevel="1" x14ac:dyDescent="0.25">
      <c r="A361" s="7"/>
      <c r="B361" s="8"/>
      <c r="C361" s="18"/>
      <c r="D361" s="18"/>
      <c r="E361" s="18"/>
      <c r="F361" s="27"/>
      <c r="G361" s="27" t="str">
        <f t="shared" si="75"/>
        <v>AAAA2A1z</v>
      </c>
      <c r="H361" s="803">
        <v>76.55</v>
      </c>
      <c r="I361" s="803">
        <v>0</v>
      </c>
      <c r="J361" s="650">
        <f t="shared" si="94"/>
        <v>65.067499999999995</v>
      </c>
      <c r="K361" s="657">
        <f t="shared" si="95"/>
        <v>0</v>
      </c>
      <c r="L361" s="650">
        <f t="shared" si="96"/>
        <v>65.067499999999995</v>
      </c>
      <c r="M361" s="657">
        <f t="shared" si="97"/>
        <v>0</v>
      </c>
      <c r="N361" s="650">
        <f t="shared" si="98"/>
        <v>65.067499999999995</v>
      </c>
      <c r="O361" s="657">
        <f t="shared" si="99"/>
        <v>0</v>
      </c>
      <c r="P361" s="650">
        <f t="shared" si="100"/>
        <v>65.067499999999995</v>
      </c>
      <c r="Q361" s="657">
        <f t="shared" si="101"/>
        <v>0</v>
      </c>
      <c r="R361" s="650">
        <f t="shared" si="102"/>
        <v>76.55</v>
      </c>
      <c r="S361" s="657">
        <f t="shared" si="103"/>
        <v>0</v>
      </c>
      <c r="T361" s="650">
        <f t="shared" si="104"/>
        <v>76.55</v>
      </c>
      <c r="U361" s="657">
        <f t="shared" si="105"/>
        <v>0</v>
      </c>
      <c r="V361" s="650">
        <f t="shared" si="106"/>
        <v>76.55</v>
      </c>
      <c r="W361" s="657">
        <f t="shared" si="107"/>
        <v>0</v>
      </c>
      <c r="X361" s="650">
        <f t="shared" si="108"/>
        <v>76.55</v>
      </c>
      <c r="Y361" s="657">
        <f t="shared" si="109"/>
        <v>0</v>
      </c>
      <c r="Z361" s="650">
        <f t="shared" si="110"/>
        <v>76.55</v>
      </c>
      <c r="AA361" s="657">
        <f t="shared" si="111"/>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5" outlineLevel="1" x14ac:dyDescent="0.25">
      <c r="A362" s="7"/>
      <c r="B362" s="8"/>
      <c r="C362" s="18"/>
      <c r="D362" s="18"/>
      <c r="E362" s="18"/>
      <c r="F362" s="27"/>
      <c r="G362" s="27" t="str">
        <f t="shared" si="75"/>
        <v>YAAA2A1a</v>
      </c>
      <c r="H362" s="230">
        <v>0</v>
      </c>
      <c r="I362" s="230">
        <v>0</v>
      </c>
      <c r="J362" s="650">
        <f t="shared" si="94"/>
        <v>0</v>
      </c>
      <c r="K362" s="657">
        <f t="shared" si="95"/>
        <v>0</v>
      </c>
      <c r="L362" s="650">
        <f t="shared" si="96"/>
        <v>0</v>
      </c>
      <c r="M362" s="657">
        <f t="shared" si="97"/>
        <v>0</v>
      </c>
      <c r="N362" s="650">
        <f t="shared" si="98"/>
        <v>0</v>
      </c>
      <c r="O362" s="657">
        <f t="shared" si="99"/>
        <v>0</v>
      </c>
      <c r="P362" s="650">
        <f t="shared" si="100"/>
        <v>0</v>
      </c>
      <c r="Q362" s="657">
        <f t="shared" si="101"/>
        <v>0</v>
      </c>
      <c r="R362" s="650">
        <f t="shared" si="102"/>
        <v>0</v>
      </c>
      <c r="S362" s="657">
        <f t="shared" si="103"/>
        <v>0</v>
      </c>
      <c r="T362" s="650">
        <f t="shared" si="104"/>
        <v>0</v>
      </c>
      <c r="U362" s="657">
        <f t="shared" si="105"/>
        <v>0</v>
      </c>
      <c r="V362" s="650">
        <f t="shared" si="106"/>
        <v>0</v>
      </c>
      <c r="W362" s="657">
        <f t="shared" si="107"/>
        <v>0</v>
      </c>
      <c r="X362" s="650">
        <f t="shared" si="108"/>
        <v>0</v>
      </c>
      <c r="Y362" s="657">
        <f t="shared" si="109"/>
        <v>0</v>
      </c>
      <c r="Z362" s="650">
        <f t="shared" si="110"/>
        <v>0</v>
      </c>
      <c r="AA362" s="657">
        <f t="shared" si="111"/>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5" outlineLevel="1" x14ac:dyDescent="0.25">
      <c r="A363" s="7"/>
      <c r="B363" s="8"/>
      <c r="C363" s="18"/>
      <c r="D363" s="18"/>
      <c r="E363" s="18"/>
      <c r="F363" s="27"/>
      <c r="G363" s="27" t="str">
        <f t="shared" si="75"/>
        <v>YYAA2A1a</v>
      </c>
      <c r="H363" s="230">
        <v>0</v>
      </c>
      <c r="I363" s="230">
        <v>0</v>
      </c>
      <c r="J363" s="650">
        <f t="shared" si="94"/>
        <v>0</v>
      </c>
      <c r="K363" s="657">
        <f t="shared" si="95"/>
        <v>0</v>
      </c>
      <c r="L363" s="650">
        <f t="shared" si="96"/>
        <v>0</v>
      </c>
      <c r="M363" s="657">
        <f t="shared" si="97"/>
        <v>0</v>
      </c>
      <c r="N363" s="650">
        <f t="shared" si="98"/>
        <v>0</v>
      </c>
      <c r="O363" s="657">
        <f t="shared" si="99"/>
        <v>0</v>
      </c>
      <c r="P363" s="650">
        <f t="shared" si="100"/>
        <v>0</v>
      </c>
      <c r="Q363" s="657">
        <f t="shared" si="101"/>
        <v>0</v>
      </c>
      <c r="R363" s="650">
        <f t="shared" si="102"/>
        <v>0</v>
      </c>
      <c r="S363" s="657">
        <f t="shared" si="103"/>
        <v>0</v>
      </c>
      <c r="T363" s="650">
        <f t="shared" si="104"/>
        <v>0</v>
      </c>
      <c r="U363" s="657">
        <f t="shared" si="105"/>
        <v>0</v>
      </c>
      <c r="V363" s="650">
        <f t="shared" si="106"/>
        <v>0</v>
      </c>
      <c r="W363" s="657">
        <f t="shared" si="107"/>
        <v>0</v>
      </c>
      <c r="X363" s="650">
        <f t="shared" si="108"/>
        <v>0</v>
      </c>
      <c r="Y363" s="657">
        <f t="shared" si="109"/>
        <v>0</v>
      </c>
      <c r="Z363" s="650">
        <f t="shared" si="110"/>
        <v>0</v>
      </c>
      <c r="AA363" s="657">
        <f t="shared" si="111"/>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5" outlineLevel="1" x14ac:dyDescent="0.25">
      <c r="A364" s="7"/>
      <c r="B364" s="8"/>
      <c r="C364" s="18"/>
      <c r="D364" s="18"/>
      <c r="E364" s="18"/>
      <c r="F364" s="27"/>
      <c r="G364" s="27" t="str">
        <f t="shared" si="75"/>
        <v>YYOA2A1a</v>
      </c>
      <c r="H364" s="230">
        <v>0</v>
      </c>
      <c r="I364" s="230">
        <v>0</v>
      </c>
      <c r="J364" s="650">
        <f t="shared" si="94"/>
        <v>0</v>
      </c>
      <c r="K364" s="657">
        <f t="shared" si="95"/>
        <v>0</v>
      </c>
      <c r="L364" s="650">
        <f t="shared" si="96"/>
        <v>0</v>
      </c>
      <c r="M364" s="657">
        <f t="shared" si="97"/>
        <v>0</v>
      </c>
      <c r="N364" s="650">
        <f t="shared" si="98"/>
        <v>0</v>
      </c>
      <c r="O364" s="657">
        <f t="shared" si="99"/>
        <v>0</v>
      </c>
      <c r="P364" s="650">
        <f t="shared" si="100"/>
        <v>0</v>
      </c>
      <c r="Q364" s="657">
        <f t="shared" si="101"/>
        <v>0</v>
      </c>
      <c r="R364" s="650">
        <f t="shared" si="102"/>
        <v>0</v>
      </c>
      <c r="S364" s="657">
        <f t="shared" si="103"/>
        <v>0</v>
      </c>
      <c r="T364" s="650">
        <f t="shared" si="104"/>
        <v>0</v>
      </c>
      <c r="U364" s="657">
        <f t="shared" si="105"/>
        <v>0</v>
      </c>
      <c r="V364" s="650">
        <f t="shared" si="106"/>
        <v>0</v>
      </c>
      <c r="W364" s="657">
        <f t="shared" si="107"/>
        <v>0</v>
      </c>
      <c r="X364" s="650">
        <f t="shared" si="108"/>
        <v>0</v>
      </c>
      <c r="Y364" s="657">
        <f t="shared" si="109"/>
        <v>0</v>
      </c>
      <c r="Z364" s="650">
        <f t="shared" si="110"/>
        <v>0</v>
      </c>
      <c r="AA364" s="657">
        <f t="shared" si="111"/>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5" outlineLevel="1" x14ac:dyDescent="0.25">
      <c r="A365" s="7"/>
      <c r="B365" s="8"/>
      <c r="C365" s="18"/>
      <c r="D365" s="18"/>
      <c r="E365" s="18"/>
      <c r="F365" s="27"/>
      <c r="G365" s="27" t="str">
        <f t="shared" si="75"/>
        <v>AYBOA1a</v>
      </c>
      <c r="H365" s="230">
        <v>0</v>
      </c>
      <c r="I365" s="230">
        <v>0</v>
      </c>
      <c r="J365" s="650">
        <f t="shared" si="94"/>
        <v>0</v>
      </c>
      <c r="K365" s="657">
        <f t="shared" si="95"/>
        <v>0</v>
      </c>
      <c r="L365" s="650">
        <f t="shared" si="96"/>
        <v>0</v>
      </c>
      <c r="M365" s="657">
        <f t="shared" si="97"/>
        <v>0</v>
      </c>
      <c r="N365" s="650">
        <f t="shared" si="98"/>
        <v>0</v>
      </c>
      <c r="O365" s="657">
        <f t="shared" si="99"/>
        <v>0</v>
      </c>
      <c r="P365" s="650">
        <f t="shared" si="100"/>
        <v>0</v>
      </c>
      <c r="Q365" s="657">
        <f t="shared" si="101"/>
        <v>0</v>
      </c>
      <c r="R365" s="650">
        <f t="shared" si="102"/>
        <v>0</v>
      </c>
      <c r="S365" s="657">
        <f t="shared" si="103"/>
        <v>0</v>
      </c>
      <c r="T365" s="650">
        <f t="shared" si="104"/>
        <v>0</v>
      </c>
      <c r="U365" s="657">
        <f t="shared" si="105"/>
        <v>0</v>
      </c>
      <c r="V365" s="650">
        <f t="shared" si="106"/>
        <v>0</v>
      </c>
      <c r="W365" s="657">
        <f t="shared" si="107"/>
        <v>0</v>
      </c>
      <c r="X365" s="650">
        <f t="shared" si="108"/>
        <v>0</v>
      </c>
      <c r="Y365" s="657">
        <f t="shared" si="109"/>
        <v>0</v>
      </c>
      <c r="Z365" s="650">
        <f t="shared" si="110"/>
        <v>0</v>
      </c>
      <c r="AA365" s="657">
        <f t="shared" si="111"/>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5" outlineLevel="1" x14ac:dyDescent="0.25">
      <c r="A366" s="7"/>
      <c r="B366" s="8"/>
      <c r="C366" s="18"/>
      <c r="D366" s="18"/>
      <c r="E366" s="18"/>
      <c r="F366" s="27"/>
      <c r="G366" s="27" t="str">
        <f t="shared" si="75"/>
        <v>AANBOa</v>
      </c>
      <c r="H366" s="230">
        <v>0</v>
      </c>
      <c r="I366" s="230">
        <v>0</v>
      </c>
      <c r="J366" s="650">
        <f t="shared" si="94"/>
        <v>0</v>
      </c>
      <c r="K366" s="657">
        <f t="shared" si="95"/>
        <v>0</v>
      </c>
      <c r="L366" s="650">
        <f t="shared" si="96"/>
        <v>0</v>
      </c>
      <c r="M366" s="657">
        <f t="shared" si="97"/>
        <v>0</v>
      </c>
      <c r="N366" s="650">
        <f t="shared" si="98"/>
        <v>0</v>
      </c>
      <c r="O366" s="657">
        <f t="shared" si="99"/>
        <v>0</v>
      </c>
      <c r="P366" s="650">
        <f t="shared" si="100"/>
        <v>0</v>
      </c>
      <c r="Q366" s="657">
        <f t="shared" si="101"/>
        <v>0</v>
      </c>
      <c r="R366" s="650">
        <f t="shared" si="102"/>
        <v>0</v>
      </c>
      <c r="S366" s="657">
        <f t="shared" si="103"/>
        <v>0</v>
      </c>
      <c r="T366" s="650">
        <f t="shared" si="104"/>
        <v>0</v>
      </c>
      <c r="U366" s="657">
        <f t="shared" si="105"/>
        <v>0</v>
      </c>
      <c r="V366" s="650">
        <f t="shared" si="106"/>
        <v>0</v>
      </c>
      <c r="W366" s="657">
        <f t="shared" si="107"/>
        <v>0</v>
      </c>
      <c r="X366" s="650">
        <f t="shared" si="108"/>
        <v>0</v>
      </c>
      <c r="Y366" s="657">
        <f t="shared" si="109"/>
        <v>0</v>
      </c>
      <c r="Z366" s="650">
        <f t="shared" si="110"/>
        <v>0</v>
      </c>
      <c r="AA366" s="657">
        <f t="shared" si="111"/>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5" outlineLevel="1" x14ac:dyDescent="0.25">
      <c r="A367" s="7"/>
      <c r="B367" s="8"/>
      <c r="C367" s="18"/>
      <c r="D367" s="18"/>
      <c r="E367" s="18"/>
      <c r="F367" s="27"/>
      <c r="G367" s="27" t="str">
        <f t="shared" si="75"/>
        <v>YABA2Ba</v>
      </c>
      <c r="H367" s="230">
        <v>0</v>
      </c>
      <c r="I367" s="230">
        <v>0</v>
      </c>
      <c r="J367" s="650">
        <f t="shared" ref="J367:J400" si="112">$H367*HLOOKUP(J$333,$I$330:$Q$331,2)</f>
        <v>0</v>
      </c>
      <c r="K367" s="657">
        <f t="shared" ref="K367:Y406" si="113">$I367</f>
        <v>0</v>
      </c>
      <c r="L367" s="650">
        <f t="shared" ref="L367:L400" si="114">$H367*HLOOKUP(L$333,$I$330:$Q$331,2)</f>
        <v>0</v>
      </c>
      <c r="M367" s="657">
        <f t="shared" si="113"/>
        <v>0</v>
      </c>
      <c r="N367" s="650">
        <f t="shared" ref="N367:N400" si="115">$H367*HLOOKUP(N$333,$I$330:$Q$331,2)</f>
        <v>0</v>
      </c>
      <c r="O367" s="657">
        <f t="shared" si="113"/>
        <v>0</v>
      </c>
      <c r="P367" s="650">
        <f t="shared" ref="P367:P400" si="116">$H367*HLOOKUP(P$333,$I$330:$Q$331,2)</f>
        <v>0</v>
      </c>
      <c r="Q367" s="657">
        <f t="shared" si="113"/>
        <v>0</v>
      </c>
      <c r="R367" s="650">
        <f t="shared" ref="R367:R400" si="117">$H367*HLOOKUP(R$333,$I$330:$Q$331,2)</f>
        <v>0</v>
      </c>
      <c r="S367" s="657">
        <f t="shared" si="113"/>
        <v>0</v>
      </c>
      <c r="T367" s="650">
        <f t="shared" ref="T367:T400" si="118">$H367*HLOOKUP(T$333,$I$330:$Q$331,2)</f>
        <v>0</v>
      </c>
      <c r="U367" s="657">
        <f t="shared" si="113"/>
        <v>0</v>
      </c>
      <c r="V367" s="650">
        <f t="shared" ref="V367:V400" si="119">$H367*HLOOKUP(V$333,$I$330:$Q$331,2)</f>
        <v>0</v>
      </c>
      <c r="W367" s="657">
        <f t="shared" si="113"/>
        <v>0</v>
      </c>
      <c r="X367" s="650">
        <f t="shared" ref="X367:X413" si="120">$H367*HLOOKUP(X$333,$I$330:$Q$331,2)</f>
        <v>0</v>
      </c>
      <c r="Y367" s="657">
        <f t="shared" si="113"/>
        <v>0</v>
      </c>
      <c r="Z367" s="650">
        <f t="shared" ref="Z367:Z413" si="121">$H367*HLOOKUP(Z$333,$I$330:$Q$331,2)</f>
        <v>0</v>
      </c>
      <c r="AA367" s="657">
        <f t="shared" ref="AA367:AA413" si="122">$I367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5" outlineLevel="1" x14ac:dyDescent="0.25">
      <c r="A368" s="7"/>
      <c r="B368" s="8"/>
      <c r="C368" s="18"/>
      <c r="D368" s="18"/>
      <c r="E368" s="18"/>
      <c r="F368" s="27"/>
      <c r="G368" s="27" t="str">
        <f t="shared" si="75"/>
        <v>AYABA1b</v>
      </c>
      <c r="H368" s="230">
        <v>56.58</v>
      </c>
      <c r="I368" s="230">
        <v>13.5</v>
      </c>
      <c r="J368" s="650">
        <f t="shared" si="112"/>
        <v>48.092999999999996</v>
      </c>
      <c r="K368" s="657">
        <f t="shared" si="113"/>
        <v>13.5</v>
      </c>
      <c r="L368" s="650">
        <f t="shared" si="114"/>
        <v>48.092999999999996</v>
      </c>
      <c r="M368" s="657">
        <f t="shared" si="113"/>
        <v>13.5</v>
      </c>
      <c r="N368" s="650">
        <f t="shared" si="115"/>
        <v>48.092999999999996</v>
      </c>
      <c r="O368" s="657">
        <f t="shared" si="113"/>
        <v>13.5</v>
      </c>
      <c r="P368" s="650">
        <f t="shared" si="116"/>
        <v>48.092999999999996</v>
      </c>
      <c r="Q368" s="657">
        <f t="shared" si="113"/>
        <v>13.5</v>
      </c>
      <c r="R368" s="650">
        <f t="shared" si="117"/>
        <v>56.58</v>
      </c>
      <c r="S368" s="657">
        <f t="shared" si="113"/>
        <v>13.5</v>
      </c>
      <c r="T368" s="650">
        <f t="shared" si="118"/>
        <v>56.58</v>
      </c>
      <c r="U368" s="657">
        <f t="shared" si="113"/>
        <v>13.5</v>
      </c>
      <c r="V368" s="650">
        <f t="shared" si="119"/>
        <v>56.58</v>
      </c>
      <c r="W368" s="657">
        <f t="shared" si="113"/>
        <v>13.5</v>
      </c>
      <c r="X368" s="650">
        <f t="shared" si="120"/>
        <v>56.58</v>
      </c>
      <c r="Y368" s="657">
        <f t="shared" si="113"/>
        <v>13.5</v>
      </c>
      <c r="Z368" s="650">
        <f t="shared" si="121"/>
        <v>56.58</v>
      </c>
      <c r="AA368" s="657">
        <f t="shared" si="122"/>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5" outlineLevel="1" x14ac:dyDescent="0.25">
      <c r="A369" s="7"/>
      <c r="B369" s="8"/>
      <c r="C369" s="18"/>
      <c r="D369" s="18"/>
      <c r="E369" s="18"/>
      <c r="F369" s="27"/>
      <c r="G369" s="27" t="str">
        <f t="shared" si="75"/>
        <v>YAOA2OFa</v>
      </c>
      <c r="H369" s="230">
        <v>0</v>
      </c>
      <c r="I369" s="230">
        <v>0</v>
      </c>
      <c r="J369" s="650">
        <f t="shared" si="112"/>
        <v>0</v>
      </c>
      <c r="K369" s="657">
        <f t="shared" si="113"/>
        <v>0</v>
      </c>
      <c r="L369" s="650">
        <f t="shared" si="114"/>
        <v>0</v>
      </c>
      <c r="M369" s="657">
        <f t="shared" si="113"/>
        <v>0</v>
      </c>
      <c r="N369" s="650">
        <f t="shared" si="115"/>
        <v>0</v>
      </c>
      <c r="O369" s="657">
        <f t="shared" si="113"/>
        <v>0</v>
      </c>
      <c r="P369" s="650">
        <f t="shared" si="116"/>
        <v>0</v>
      </c>
      <c r="Q369" s="657">
        <f t="shared" si="113"/>
        <v>0</v>
      </c>
      <c r="R369" s="650">
        <f t="shared" si="117"/>
        <v>0</v>
      </c>
      <c r="S369" s="657">
        <f t="shared" si="113"/>
        <v>0</v>
      </c>
      <c r="T369" s="650">
        <f t="shared" si="118"/>
        <v>0</v>
      </c>
      <c r="U369" s="657">
        <f t="shared" si="113"/>
        <v>0</v>
      </c>
      <c r="V369" s="650">
        <f t="shared" si="119"/>
        <v>0</v>
      </c>
      <c r="W369" s="657">
        <f t="shared" si="113"/>
        <v>0</v>
      </c>
      <c r="X369" s="650">
        <f t="shared" si="120"/>
        <v>0</v>
      </c>
      <c r="Y369" s="657">
        <f t="shared" si="113"/>
        <v>0</v>
      </c>
      <c r="Z369" s="650">
        <f t="shared" si="121"/>
        <v>0</v>
      </c>
      <c r="AA369" s="657">
        <f t="shared" si="122"/>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5" outlineLevel="1" x14ac:dyDescent="0.25">
      <c r="A370" s="7"/>
      <c r="B370" s="8"/>
      <c r="C370" s="18"/>
      <c r="D370" s="18"/>
      <c r="E370" s="18"/>
      <c r="F370" s="27"/>
      <c r="G370" s="27" t="str">
        <f t="shared" si="75"/>
        <v>AYAOA1of</v>
      </c>
      <c r="H370" s="230">
        <f>0.5*47.13</f>
        <v>23.565000000000001</v>
      </c>
      <c r="I370" s="230">
        <f>0.5*13.5</f>
        <v>6.75</v>
      </c>
      <c r="J370" s="650">
        <f t="shared" si="112"/>
        <v>20.030250000000002</v>
      </c>
      <c r="K370" s="657">
        <f t="shared" si="113"/>
        <v>6.75</v>
      </c>
      <c r="L370" s="650">
        <f t="shared" si="114"/>
        <v>20.030250000000002</v>
      </c>
      <c r="M370" s="657">
        <f t="shared" si="113"/>
        <v>6.75</v>
      </c>
      <c r="N370" s="650">
        <f t="shared" si="115"/>
        <v>20.030250000000002</v>
      </c>
      <c r="O370" s="657">
        <f t="shared" si="113"/>
        <v>6.75</v>
      </c>
      <c r="P370" s="650">
        <f t="shared" si="116"/>
        <v>20.030250000000002</v>
      </c>
      <c r="Q370" s="657">
        <f t="shared" si="113"/>
        <v>6.75</v>
      </c>
      <c r="R370" s="650">
        <f t="shared" si="117"/>
        <v>23.565000000000001</v>
      </c>
      <c r="S370" s="657">
        <f t="shared" si="113"/>
        <v>6.75</v>
      </c>
      <c r="T370" s="650">
        <f t="shared" si="118"/>
        <v>23.565000000000001</v>
      </c>
      <c r="U370" s="657">
        <f t="shared" si="113"/>
        <v>6.75</v>
      </c>
      <c r="V370" s="650">
        <f t="shared" si="119"/>
        <v>23.565000000000001</v>
      </c>
      <c r="W370" s="657">
        <f t="shared" si="113"/>
        <v>6.75</v>
      </c>
      <c r="X370" s="650">
        <f t="shared" si="120"/>
        <v>23.565000000000001</v>
      </c>
      <c r="Y370" s="657">
        <f t="shared" si="113"/>
        <v>6.75</v>
      </c>
      <c r="Z370" s="650">
        <f t="shared" si="121"/>
        <v>23.565000000000001</v>
      </c>
      <c r="AA370" s="657">
        <f t="shared" si="122"/>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5" outlineLevel="1" x14ac:dyDescent="0.25">
      <c r="A371" s="7"/>
      <c r="B371" s="8"/>
      <c r="C371" s="18"/>
      <c r="D371" s="18"/>
      <c r="E371" s="18"/>
      <c r="F371" s="27"/>
      <c r="G371" s="27" t="str">
        <f t="shared" si="75"/>
        <v>YYNBNb</v>
      </c>
      <c r="H371" s="230">
        <v>86.38</v>
      </c>
      <c r="I371" s="230">
        <v>36.880000000000003</v>
      </c>
      <c r="J371" s="650">
        <f t="shared" si="112"/>
        <v>73.422999999999988</v>
      </c>
      <c r="K371" s="657">
        <f t="shared" si="113"/>
        <v>36.880000000000003</v>
      </c>
      <c r="L371" s="650">
        <f t="shared" si="114"/>
        <v>73.422999999999988</v>
      </c>
      <c r="M371" s="657">
        <f t="shared" si="113"/>
        <v>36.880000000000003</v>
      </c>
      <c r="N371" s="650">
        <f t="shared" si="115"/>
        <v>73.422999999999988</v>
      </c>
      <c r="O371" s="657">
        <f t="shared" si="113"/>
        <v>36.880000000000003</v>
      </c>
      <c r="P371" s="650">
        <f t="shared" si="116"/>
        <v>73.422999999999988</v>
      </c>
      <c r="Q371" s="657">
        <f t="shared" si="113"/>
        <v>36.880000000000003</v>
      </c>
      <c r="R371" s="650">
        <f t="shared" si="117"/>
        <v>86.38</v>
      </c>
      <c r="S371" s="657">
        <f t="shared" si="113"/>
        <v>36.880000000000003</v>
      </c>
      <c r="T371" s="650">
        <f t="shared" si="118"/>
        <v>86.38</v>
      </c>
      <c r="U371" s="657">
        <f t="shared" si="113"/>
        <v>36.880000000000003</v>
      </c>
      <c r="V371" s="650">
        <f t="shared" si="119"/>
        <v>86.38</v>
      </c>
      <c r="W371" s="657">
        <f t="shared" si="113"/>
        <v>36.880000000000003</v>
      </c>
      <c r="X371" s="650">
        <f t="shared" si="120"/>
        <v>86.38</v>
      </c>
      <c r="Y371" s="657">
        <f t="shared" si="113"/>
        <v>36.880000000000003</v>
      </c>
      <c r="Z371" s="650">
        <f t="shared" si="121"/>
        <v>86.38</v>
      </c>
      <c r="AA371" s="657">
        <f t="shared" si="122"/>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5" outlineLevel="1" x14ac:dyDescent="0.25">
      <c r="A372" s="7"/>
      <c r="B372" s="8"/>
      <c r="C372" s="18"/>
      <c r="D372" s="18"/>
      <c r="E372" s="18"/>
      <c r="F372" s="27"/>
      <c r="G372" s="27" t="str">
        <f t="shared" si="75"/>
        <v>YYNBNbd</v>
      </c>
      <c r="H372" s="674">
        <f>H371*1.2</f>
        <v>103.65599999999999</v>
      </c>
      <c r="I372" s="674">
        <f>I371*1.2</f>
        <v>44.256</v>
      </c>
      <c r="J372" s="650">
        <f t="shared" si="112"/>
        <v>88.107599999999991</v>
      </c>
      <c r="K372" s="657">
        <f t="shared" si="113"/>
        <v>44.256</v>
      </c>
      <c r="L372" s="650">
        <f t="shared" si="114"/>
        <v>88.107599999999991</v>
      </c>
      <c r="M372" s="657">
        <f t="shared" si="113"/>
        <v>44.256</v>
      </c>
      <c r="N372" s="650">
        <f t="shared" si="115"/>
        <v>88.107599999999991</v>
      </c>
      <c r="O372" s="657">
        <f t="shared" si="113"/>
        <v>44.256</v>
      </c>
      <c r="P372" s="650">
        <f t="shared" si="116"/>
        <v>88.107599999999991</v>
      </c>
      <c r="Q372" s="657">
        <f t="shared" si="113"/>
        <v>44.256</v>
      </c>
      <c r="R372" s="650">
        <f t="shared" si="117"/>
        <v>103.65599999999999</v>
      </c>
      <c r="S372" s="657">
        <f t="shared" si="113"/>
        <v>44.256</v>
      </c>
      <c r="T372" s="650">
        <f t="shared" si="118"/>
        <v>103.65599999999999</v>
      </c>
      <c r="U372" s="657">
        <f t="shared" si="113"/>
        <v>44.256</v>
      </c>
      <c r="V372" s="650">
        <f t="shared" si="119"/>
        <v>103.65599999999999</v>
      </c>
      <c r="W372" s="657">
        <f t="shared" si="113"/>
        <v>44.256</v>
      </c>
      <c r="X372" s="650">
        <f t="shared" si="120"/>
        <v>103.65599999999999</v>
      </c>
      <c r="Y372" s="657">
        <f t="shared" si="113"/>
        <v>44.256</v>
      </c>
      <c r="Z372" s="650">
        <f t="shared" si="121"/>
        <v>103.65599999999999</v>
      </c>
      <c r="AA372" s="657">
        <f t="shared" si="122"/>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5" outlineLevel="1" x14ac:dyDescent="0.25">
      <c r="A373" s="7"/>
      <c r="B373" s="8"/>
      <c r="C373" s="18"/>
      <c r="D373" s="18"/>
      <c r="E373" s="18"/>
      <c r="F373" s="27"/>
      <c r="G373" s="27" t="str">
        <f t="shared" si="75"/>
        <v>YYBNBz</v>
      </c>
      <c r="H373" s="230">
        <v>93.31</v>
      </c>
      <c r="I373" s="230">
        <v>43.7</v>
      </c>
      <c r="J373" s="650">
        <f t="shared" si="112"/>
        <v>79.313500000000005</v>
      </c>
      <c r="K373" s="657">
        <f t="shared" si="113"/>
        <v>43.7</v>
      </c>
      <c r="L373" s="650">
        <f t="shared" si="114"/>
        <v>79.313500000000005</v>
      </c>
      <c r="M373" s="657">
        <f t="shared" si="113"/>
        <v>43.7</v>
      </c>
      <c r="N373" s="650">
        <f t="shared" si="115"/>
        <v>79.313500000000005</v>
      </c>
      <c r="O373" s="657">
        <f t="shared" si="113"/>
        <v>43.7</v>
      </c>
      <c r="P373" s="650">
        <f t="shared" si="116"/>
        <v>79.313500000000005</v>
      </c>
      <c r="Q373" s="657">
        <f t="shared" si="113"/>
        <v>43.7</v>
      </c>
      <c r="R373" s="650">
        <f t="shared" si="117"/>
        <v>93.31</v>
      </c>
      <c r="S373" s="657">
        <f t="shared" si="113"/>
        <v>43.7</v>
      </c>
      <c r="T373" s="650">
        <f t="shared" si="118"/>
        <v>93.31</v>
      </c>
      <c r="U373" s="657">
        <f t="shared" si="113"/>
        <v>43.7</v>
      </c>
      <c r="V373" s="650">
        <f t="shared" si="119"/>
        <v>93.31</v>
      </c>
      <c r="W373" s="657">
        <f t="shared" si="113"/>
        <v>43.7</v>
      </c>
      <c r="X373" s="650">
        <f t="shared" si="120"/>
        <v>93.31</v>
      </c>
      <c r="Y373" s="657">
        <f t="shared" si="113"/>
        <v>43.7</v>
      </c>
      <c r="Z373" s="650">
        <f t="shared" si="121"/>
        <v>93.31</v>
      </c>
      <c r="AA373" s="657">
        <f t="shared" si="122"/>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5" outlineLevel="1" x14ac:dyDescent="0.25">
      <c r="A374" s="7"/>
      <c r="B374" s="8"/>
      <c r="C374" s="18"/>
      <c r="D374" s="18"/>
      <c r="E374" s="18"/>
      <c r="F374" s="27"/>
      <c r="G374" s="27" t="str">
        <f t="shared" si="75"/>
        <v>YYBNBzd</v>
      </c>
      <c r="H374" s="674">
        <f>H373*1.2</f>
        <v>111.97199999999999</v>
      </c>
      <c r="I374" s="674">
        <f>I373*1.2</f>
        <v>52.440000000000005</v>
      </c>
      <c r="J374" s="650">
        <f t="shared" si="112"/>
        <v>95.176199999999994</v>
      </c>
      <c r="K374" s="657">
        <f t="shared" si="113"/>
        <v>52.440000000000005</v>
      </c>
      <c r="L374" s="650">
        <f t="shared" si="114"/>
        <v>95.176199999999994</v>
      </c>
      <c r="M374" s="657">
        <f t="shared" si="113"/>
        <v>52.440000000000005</v>
      </c>
      <c r="N374" s="650">
        <f t="shared" si="115"/>
        <v>95.176199999999994</v>
      </c>
      <c r="O374" s="657">
        <f t="shared" si="113"/>
        <v>52.440000000000005</v>
      </c>
      <c r="P374" s="650">
        <f t="shared" si="116"/>
        <v>95.176199999999994</v>
      </c>
      <c r="Q374" s="657">
        <f t="shared" si="113"/>
        <v>52.440000000000005</v>
      </c>
      <c r="R374" s="650">
        <f t="shared" si="117"/>
        <v>111.97199999999999</v>
      </c>
      <c r="S374" s="657">
        <f t="shared" si="113"/>
        <v>52.440000000000005</v>
      </c>
      <c r="T374" s="650">
        <f t="shared" si="118"/>
        <v>111.97199999999999</v>
      </c>
      <c r="U374" s="657">
        <f t="shared" si="113"/>
        <v>52.440000000000005</v>
      </c>
      <c r="V374" s="650">
        <f t="shared" si="119"/>
        <v>111.97199999999999</v>
      </c>
      <c r="W374" s="657">
        <f t="shared" si="113"/>
        <v>52.440000000000005</v>
      </c>
      <c r="X374" s="650">
        <f t="shared" si="120"/>
        <v>111.97199999999999</v>
      </c>
      <c r="Y374" s="657">
        <f t="shared" si="113"/>
        <v>52.440000000000005</v>
      </c>
      <c r="Z374" s="650">
        <f t="shared" si="121"/>
        <v>111.97199999999999</v>
      </c>
      <c r="AA374" s="657">
        <f t="shared" si="122"/>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5" outlineLevel="1" x14ac:dyDescent="0.25">
      <c r="A375" s="7"/>
      <c r="B375" s="8"/>
      <c r="C375" s="18"/>
      <c r="D375" s="18"/>
      <c r="E375" s="18"/>
      <c r="F375" s="27"/>
      <c r="G375" s="27" t="str">
        <f t="shared" si="75"/>
        <v>YYBNBr</v>
      </c>
      <c r="H375" s="230">
        <v>110.01</v>
      </c>
      <c r="I375" s="230">
        <v>43.7</v>
      </c>
      <c r="J375" s="650">
        <f t="shared" si="112"/>
        <v>93.508499999999998</v>
      </c>
      <c r="K375" s="657">
        <f t="shared" si="113"/>
        <v>43.7</v>
      </c>
      <c r="L375" s="650">
        <f t="shared" si="114"/>
        <v>93.508499999999998</v>
      </c>
      <c r="M375" s="657">
        <f t="shared" si="113"/>
        <v>43.7</v>
      </c>
      <c r="N375" s="650">
        <f t="shared" si="115"/>
        <v>93.508499999999998</v>
      </c>
      <c r="O375" s="657">
        <f t="shared" si="113"/>
        <v>43.7</v>
      </c>
      <c r="P375" s="650">
        <f t="shared" si="116"/>
        <v>93.508499999999998</v>
      </c>
      <c r="Q375" s="657">
        <f t="shared" si="113"/>
        <v>43.7</v>
      </c>
      <c r="R375" s="650">
        <f t="shared" si="117"/>
        <v>110.01</v>
      </c>
      <c r="S375" s="657">
        <f t="shared" si="113"/>
        <v>43.7</v>
      </c>
      <c r="T375" s="650">
        <f t="shared" si="118"/>
        <v>110.01</v>
      </c>
      <c r="U375" s="657">
        <f t="shared" si="113"/>
        <v>43.7</v>
      </c>
      <c r="V375" s="650">
        <f t="shared" si="119"/>
        <v>110.01</v>
      </c>
      <c r="W375" s="657">
        <f t="shared" si="113"/>
        <v>43.7</v>
      </c>
      <c r="X375" s="650">
        <f t="shared" si="120"/>
        <v>110.01</v>
      </c>
      <c r="Y375" s="657">
        <f t="shared" si="113"/>
        <v>43.7</v>
      </c>
      <c r="Z375" s="650">
        <f t="shared" si="121"/>
        <v>110.01</v>
      </c>
      <c r="AA375" s="657">
        <f t="shared" si="122"/>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5" outlineLevel="1" x14ac:dyDescent="0.25">
      <c r="A376" s="7"/>
      <c r="B376" s="8"/>
      <c r="C376" s="18"/>
      <c r="D376" s="18"/>
      <c r="E376" s="18"/>
      <c r="F376" s="27"/>
      <c r="G376" s="27" t="str">
        <f t="shared" si="75"/>
        <v>YYBNBrd</v>
      </c>
      <c r="H376" s="674">
        <f>H375*1.2</f>
        <v>132.012</v>
      </c>
      <c r="I376" s="674">
        <f>I375*1.2</f>
        <v>52.440000000000005</v>
      </c>
      <c r="J376" s="650">
        <f t="shared" si="112"/>
        <v>112.2102</v>
      </c>
      <c r="K376" s="657">
        <f t="shared" si="113"/>
        <v>52.440000000000005</v>
      </c>
      <c r="L376" s="650">
        <f t="shared" si="114"/>
        <v>112.2102</v>
      </c>
      <c r="M376" s="657">
        <f t="shared" si="113"/>
        <v>52.440000000000005</v>
      </c>
      <c r="N376" s="650">
        <f t="shared" si="115"/>
        <v>112.2102</v>
      </c>
      <c r="O376" s="657">
        <f t="shared" si="113"/>
        <v>52.440000000000005</v>
      </c>
      <c r="P376" s="650">
        <f t="shared" si="116"/>
        <v>112.2102</v>
      </c>
      <c r="Q376" s="657">
        <f t="shared" si="113"/>
        <v>52.440000000000005</v>
      </c>
      <c r="R376" s="650">
        <f t="shared" si="117"/>
        <v>132.012</v>
      </c>
      <c r="S376" s="657">
        <f t="shared" si="113"/>
        <v>52.440000000000005</v>
      </c>
      <c r="T376" s="650">
        <f t="shared" si="118"/>
        <v>132.012</v>
      </c>
      <c r="U376" s="657">
        <f t="shared" si="113"/>
        <v>52.440000000000005</v>
      </c>
      <c r="V376" s="650">
        <f t="shared" si="119"/>
        <v>132.012</v>
      </c>
      <c r="W376" s="657">
        <f t="shared" si="113"/>
        <v>52.440000000000005</v>
      </c>
      <c r="X376" s="650">
        <f t="shared" si="120"/>
        <v>132.012</v>
      </c>
      <c r="Y376" s="657">
        <f t="shared" si="113"/>
        <v>52.440000000000005</v>
      </c>
      <c r="Z376" s="650">
        <f t="shared" si="121"/>
        <v>132.012</v>
      </c>
      <c r="AA376" s="657">
        <f t="shared" si="122"/>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5" outlineLevel="1" x14ac:dyDescent="0.25">
      <c r="A377" s="7"/>
      <c r="B377" s="8"/>
      <c r="C377" s="18"/>
      <c r="D377" s="18"/>
      <c r="E377" s="18"/>
      <c r="F377" s="27"/>
      <c r="G377" s="27" t="str">
        <f t="shared" ref="G377:G384" si="123">_xlfn.CONCAT(H203:M203)</f>
        <v>YYBNBl</v>
      </c>
      <c r="H377" s="803">
        <v>170</v>
      </c>
      <c r="I377" s="803">
        <v>0</v>
      </c>
      <c r="J377" s="650">
        <f t="shared" si="112"/>
        <v>144.5</v>
      </c>
      <c r="K377" s="657">
        <f t="shared" si="113"/>
        <v>0</v>
      </c>
      <c r="L377" s="650">
        <f t="shared" si="114"/>
        <v>144.5</v>
      </c>
      <c r="M377" s="657">
        <f t="shared" si="113"/>
        <v>0</v>
      </c>
      <c r="N377" s="650">
        <f t="shared" si="115"/>
        <v>144.5</v>
      </c>
      <c r="O377" s="657">
        <f t="shared" si="113"/>
        <v>0</v>
      </c>
      <c r="P377" s="650">
        <f t="shared" si="116"/>
        <v>144.5</v>
      </c>
      <c r="Q377" s="657">
        <f t="shared" si="113"/>
        <v>0</v>
      </c>
      <c r="R377" s="650">
        <f t="shared" si="117"/>
        <v>170</v>
      </c>
      <c r="S377" s="657">
        <f t="shared" si="113"/>
        <v>0</v>
      </c>
      <c r="T377" s="650">
        <f t="shared" si="118"/>
        <v>170</v>
      </c>
      <c r="U377" s="657">
        <f t="shared" si="113"/>
        <v>0</v>
      </c>
      <c r="V377" s="650">
        <f t="shared" si="119"/>
        <v>170</v>
      </c>
      <c r="W377" s="657">
        <f t="shared" si="113"/>
        <v>0</v>
      </c>
      <c r="X377" s="650">
        <f t="shared" si="120"/>
        <v>170</v>
      </c>
      <c r="Y377" s="657">
        <f t="shared" si="113"/>
        <v>0</v>
      </c>
      <c r="Z377" s="650">
        <f t="shared" si="121"/>
        <v>170</v>
      </c>
      <c r="AA377" s="657">
        <f t="shared" si="122"/>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5" outlineLevel="1" x14ac:dyDescent="0.25">
      <c r="A378" s="7"/>
      <c r="B378" s="8"/>
      <c r="C378" s="18"/>
      <c r="D378" s="18"/>
      <c r="E378" s="18"/>
      <c r="F378" s="27"/>
      <c r="G378" s="27" t="str">
        <f t="shared" si="123"/>
        <v>YYNBLb</v>
      </c>
      <c r="H378" s="230">
        <v>86.38</v>
      </c>
      <c r="I378" s="230">
        <v>36.880000000000003</v>
      </c>
      <c r="J378" s="650">
        <f t="shared" si="112"/>
        <v>73.422999999999988</v>
      </c>
      <c r="K378" s="657">
        <f t="shared" si="113"/>
        <v>36.880000000000003</v>
      </c>
      <c r="L378" s="650">
        <f t="shared" si="114"/>
        <v>73.422999999999988</v>
      </c>
      <c r="M378" s="657">
        <f t="shared" si="113"/>
        <v>36.880000000000003</v>
      </c>
      <c r="N378" s="650">
        <f t="shared" si="115"/>
        <v>73.422999999999988</v>
      </c>
      <c r="O378" s="657">
        <f t="shared" si="113"/>
        <v>36.880000000000003</v>
      </c>
      <c r="P378" s="650">
        <f t="shared" si="116"/>
        <v>73.422999999999988</v>
      </c>
      <c r="Q378" s="657">
        <f t="shared" si="113"/>
        <v>36.880000000000003</v>
      </c>
      <c r="R378" s="650">
        <f t="shared" si="117"/>
        <v>86.38</v>
      </c>
      <c r="S378" s="657">
        <f t="shared" si="113"/>
        <v>36.880000000000003</v>
      </c>
      <c r="T378" s="650">
        <f t="shared" si="118"/>
        <v>86.38</v>
      </c>
      <c r="U378" s="657">
        <f t="shared" si="113"/>
        <v>36.880000000000003</v>
      </c>
      <c r="V378" s="650">
        <f t="shared" si="119"/>
        <v>86.38</v>
      </c>
      <c r="W378" s="657">
        <f t="shared" si="113"/>
        <v>36.880000000000003</v>
      </c>
      <c r="X378" s="650">
        <f t="shared" si="120"/>
        <v>86.38</v>
      </c>
      <c r="Y378" s="657">
        <f t="shared" si="113"/>
        <v>36.880000000000003</v>
      </c>
      <c r="Z378" s="650">
        <f t="shared" si="121"/>
        <v>86.38</v>
      </c>
      <c r="AA378" s="657">
        <f t="shared" si="122"/>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5" outlineLevel="1" x14ac:dyDescent="0.25">
      <c r="A379" s="7"/>
      <c r="B379" s="8"/>
      <c r="C379" s="18"/>
      <c r="D379" s="18"/>
      <c r="E379" s="18"/>
      <c r="F379" s="27"/>
      <c r="G379" s="27" t="str">
        <f t="shared" si="123"/>
        <v>YYNBLbd</v>
      </c>
      <c r="H379" s="674">
        <f>H378*1.2</f>
        <v>103.65599999999999</v>
      </c>
      <c r="I379" s="674">
        <f>I378*1.2</f>
        <v>44.256</v>
      </c>
      <c r="J379" s="650">
        <f t="shared" si="112"/>
        <v>88.107599999999991</v>
      </c>
      <c r="K379" s="657">
        <f t="shared" si="113"/>
        <v>44.256</v>
      </c>
      <c r="L379" s="650">
        <f t="shared" si="114"/>
        <v>88.107599999999991</v>
      </c>
      <c r="M379" s="657">
        <f t="shared" si="113"/>
        <v>44.256</v>
      </c>
      <c r="N379" s="650">
        <f t="shared" si="115"/>
        <v>88.107599999999991</v>
      </c>
      <c r="O379" s="657">
        <f t="shared" si="113"/>
        <v>44.256</v>
      </c>
      <c r="P379" s="650">
        <f t="shared" si="116"/>
        <v>88.107599999999991</v>
      </c>
      <c r="Q379" s="657">
        <f t="shared" si="113"/>
        <v>44.256</v>
      </c>
      <c r="R379" s="650">
        <f t="shared" si="117"/>
        <v>103.65599999999999</v>
      </c>
      <c r="S379" s="657">
        <f t="shared" si="113"/>
        <v>44.256</v>
      </c>
      <c r="T379" s="650">
        <f t="shared" si="118"/>
        <v>103.65599999999999</v>
      </c>
      <c r="U379" s="657">
        <f t="shared" si="113"/>
        <v>44.256</v>
      </c>
      <c r="V379" s="650">
        <f t="shared" si="119"/>
        <v>103.65599999999999</v>
      </c>
      <c r="W379" s="657">
        <f t="shared" si="113"/>
        <v>44.256</v>
      </c>
      <c r="X379" s="650">
        <f t="shared" si="120"/>
        <v>103.65599999999999</v>
      </c>
      <c r="Y379" s="657">
        <f t="shared" si="113"/>
        <v>44.256</v>
      </c>
      <c r="Z379" s="650">
        <f t="shared" si="121"/>
        <v>103.65599999999999</v>
      </c>
      <c r="AA379" s="657">
        <f t="shared" si="122"/>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5" outlineLevel="1" x14ac:dyDescent="0.25">
      <c r="A380" s="7"/>
      <c r="B380" s="8"/>
      <c r="C380" s="18"/>
      <c r="D380" s="18"/>
      <c r="E380" s="18"/>
      <c r="F380" s="27"/>
      <c r="G380" s="27" t="str">
        <f t="shared" si="123"/>
        <v>YYBLBz</v>
      </c>
      <c r="H380" s="230">
        <v>93.31</v>
      </c>
      <c r="I380" s="230">
        <v>43.7</v>
      </c>
      <c r="J380" s="650">
        <f t="shared" si="112"/>
        <v>79.313500000000005</v>
      </c>
      <c r="K380" s="657">
        <f t="shared" si="113"/>
        <v>43.7</v>
      </c>
      <c r="L380" s="650">
        <f t="shared" si="114"/>
        <v>79.313500000000005</v>
      </c>
      <c r="M380" s="657">
        <f t="shared" si="113"/>
        <v>43.7</v>
      </c>
      <c r="N380" s="650">
        <f t="shared" si="115"/>
        <v>79.313500000000005</v>
      </c>
      <c r="O380" s="657">
        <f t="shared" si="113"/>
        <v>43.7</v>
      </c>
      <c r="P380" s="650">
        <f t="shared" si="116"/>
        <v>79.313500000000005</v>
      </c>
      <c r="Q380" s="657">
        <f t="shared" si="113"/>
        <v>43.7</v>
      </c>
      <c r="R380" s="650">
        <f t="shared" si="117"/>
        <v>93.31</v>
      </c>
      <c r="S380" s="657">
        <f t="shared" si="113"/>
        <v>43.7</v>
      </c>
      <c r="T380" s="650">
        <f t="shared" si="118"/>
        <v>93.31</v>
      </c>
      <c r="U380" s="657">
        <f t="shared" si="113"/>
        <v>43.7</v>
      </c>
      <c r="V380" s="650">
        <f t="shared" si="119"/>
        <v>93.31</v>
      </c>
      <c r="W380" s="657">
        <f t="shared" si="113"/>
        <v>43.7</v>
      </c>
      <c r="X380" s="650">
        <f t="shared" si="120"/>
        <v>93.31</v>
      </c>
      <c r="Y380" s="657">
        <f t="shared" si="113"/>
        <v>43.7</v>
      </c>
      <c r="Z380" s="650">
        <f t="shared" si="121"/>
        <v>93.31</v>
      </c>
      <c r="AA380" s="657">
        <f t="shared" si="122"/>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5" outlineLevel="1" x14ac:dyDescent="0.25">
      <c r="A381" s="7"/>
      <c r="B381" s="8"/>
      <c r="C381" s="18"/>
      <c r="D381" s="18"/>
      <c r="E381" s="18"/>
      <c r="F381" s="27"/>
      <c r="G381" s="27" t="str">
        <f t="shared" si="123"/>
        <v>YYBLBzd</v>
      </c>
      <c r="H381" s="674">
        <f>H380*1.2</f>
        <v>111.97199999999999</v>
      </c>
      <c r="I381" s="674">
        <f>I380*1.2</f>
        <v>52.440000000000005</v>
      </c>
      <c r="J381" s="650">
        <f t="shared" si="112"/>
        <v>95.176199999999994</v>
      </c>
      <c r="K381" s="657">
        <f t="shared" si="113"/>
        <v>52.440000000000005</v>
      </c>
      <c r="L381" s="650">
        <f t="shared" si="114"/>
        <v>95.176199999999994</v>
      </c>
      <c r="M381" s="657">
        <f t="shared" si="113"/>
        <v>52.440000000000005</v>
      </c>
      <c r="N381" s="650">
        <f t="shared" si="115"/>
        <v>95.176199999999994</v>
      </c>
      <c r="O381" s="657">
        <f t="shared" si="113"/>
        <v>52.440000000000005</v>
      </c>
      <c r="P381" s="650">
        <f t="shared" si="116"/>
        <v>95.176199999999994</v>
      </c>
      <c r="Q381" s="657">
        <f t="shared" si="113"/>
        <v>52.440000000000005</v>
      </c>
      <c r="R381" s="650">
        <f t="shared" si="117"/>
        <v>111.97199999999999</v>
      </c>
      <c r="S381" s="657">
        <f t="shared" si="113"/>
        <v>52.440000000000005</v>
      </c>
      <c r="T381" s="650">
        <f t="shared" si="118"/>
        <v>111.97199999999999</v>
      </c>
      <c r="U381" s="657">
        <f t="shared" si="113"/>
        <v>52.440000000000005</v>
      </c>
      <c r="V381" s="650">
        <f t="shared" si="119"/>
        <v>111.97199999999999</v>
      </c>
      <c r="W381" s="657">
        <f t="shared" si="113"/>
        <v>52.440000000000005</v>
      </c>
      <c r="X381" s="650">
        <f t="shared" si="120"/>
        <v>111.97199999999999</v>
      </c>
      <c r="Y381" s="657">
        <f t="shared" si="113"/>
        <v>52.440000000000005</v>
      </c>
      <c r="Z381" s="650">
        <f t="shared" si="121"/>
        <v>111.97199999999999</v>
      </c>
      <c r="AA381" s="657">
        <f t="shared" si="122"/>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5" outlineLevel="1" x14ac:dyDescent="0.25">
      <c r="A382" s="7"/>
      <c r="B382" s="8"/>
      <c r="C382" s="18"/>
      <c r="D382" s="18"/>
      <c r="E382" s="18"/>
      <c r="F382" s="27"/>
      <c r="G382" s="27" t="str">
        <f t="shared" si="123"/>
        <v>YYLBNb</v>
      </c>
      <c r="H382" s="230">
        <v>86.38</v>
      </c>
      <c r="I382" s="230">
        <v>36.880000000000003</v>
      </c>
      <c r="J382" s="650">
        <f t="shared" si="112"/>
        <v>73.422999999999988</v>
      </c>
      <c r="K382" s="657">
        <f t="shared" si="113"/>
        <v>36.880000000000003</v>
      </c>
      <c r="L382" s="650">
        <f t="shared" si="114"/>
        <v>73.422999999999988</v>
      </c>
      <c r="M382" s="657">
        <f t="shared" si="113"/>
        <v>36.880000000000003</v>
      </c>
      <c r="N382" s="650">
        <f t="shared" si="115"/>
        <v>73.422999999999988</v>
      </c>
      <c r="O382" s="657">
        <f t="shared" si="113"/>
        <v>36.880000000000003</v>
      </c>
      <c r="P382" s="650">
        <f t="shared" si="116"/>
        <v>73.422999999999988</v>
      </c>
      <c r="Q382" s="657">
        <f t="shared" si="113"/>
        <v>36.880000000000003</v>
      </c>
      <c r="R382" s="650">
        <f t="shared" si="117"/>
        <v>86.38</v>
      </c>
      <c r="S382" s="657">
        <f t="shared" si="113"/>
        <v>36.880000000000003</v>
      </c>
      <c r="T382" s="650">
        <f t="shared" si="118"/>
        <v>86.38</v>
      </c>
      <c r="U382" s="657">
        <f t="shared" si="113"/>
        <v>36.880000000000003</v>
      </c>
      <c r="V382" s="650">
        <f t="shared" si="119"/>
        <v>86.38</v>
      </c>
      <c r="W382" s="657">
        <f t="shared" si="113"/>
        <v>36.880000000000003</v>
      </c>
      <c r="X382" s="650">
        <f t="shared" si="120"/>
        <v>86.38</v>
      </c>
      <c r="Y382" s="657">
        <f t="shared" si="113"/>
        <v>36.880000000000003</v>
      </c>
      <c r="Z382" s="650">
        <f t="shared" si="121"/>
        <v>86.38</v>
      </c>
      <c r="AA382" s="657">
        <f t="shared" si="122"/>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5" outlineLevel="1" x14ac:dyDescent="0.25">
      <c r="A383" s="7"/>
      <c r="B383" s="8"/>
      <c r="C383" s="18"/>
      <c r="D383" s="18"/>
      <c r="E383" s="18"/>
      <c r="F383" s="27"/>
      <c r="G383" s="27" t="str">
        <f t="shared" si="123"/>
        <v>YYLBNbd</v>
      </c>
      <c r="H383" s="674">
        <f>H382*1.2</f>
        <v>103.65599999999999</v>
      </c>
      <c r="I383" s="674">
        <f>I382*1.2</f>
        <v>44.256</v>
      </c>
      <c r="J383" s="650">
        <f t="shared" si="112"/>
        <v>88.107599999999991</v>
      </c>
      <c r="K383" s="657">
        <f t="shared" si="113"/>
        <v>44.256</v>
      </c>
      <c r="L383" s="650">
        <f t="shared" si="114"/>
        <v>88.107599999999991</v>
      </c>
      <c r="M383" s="657">
        <f t="shared" si="113"/>
        <v>44.256</v>
      </c>
      <c r="N383" s="650">
        <f t="shared" si="115"/>
        <v>88.107599999999991</v>
      </c>
      <c r="O383" s="657">
        <f t="shared" si="113"/>
        <v>44.256</v>
      </c>
      <c r="P383" s="650">
        <f t="shared" si="116"/>
        <v>88.107599999999991</v>
      </c>
      <c r="Q383" s="657">
        <f t="shared" si="113"/>
        <v>44.256</v>
      </c>
      <c r="R383" s="650">
        <f t="shared" si="117"/>
        <v>103.65599999999999</v>
      </c>
      <c r="S383" s="657">
        <f t="shared" si="113"/>
        <v>44.256</v>
      </c>
      <c r="T383" s="650">
        <f t="shared" si="118"/>
        <v>103.65599999999999</v>
      </c>
      <c r="U383" s="657">
        <f t="shared" si="113"/>
        <v>44.256</v>
      </c>
      <c r="V383" s="650">
        <f t="shared" si="119"/>
        <v>103.65599999999999</v>
      </c>
      <c r="W383" s="657">
        <f t="shared" si="113"/>
        <v>44.256</v>
      </c>
      <c r="X383" s="650">
        <f t="shared" si="120"/>
        <v>103.65599999999999</v>
      </c>
      <c r="Y383" s="657">
        <f t="shared" si="113"/>
        <v>44.256</v>
      </c>
      <c r="Z383" s="650">
        <f t="shared" si="121"/>
        <v>103.65599999999999</v>
      </c>
      <c r="AA383" s="657">
        <f t="shared" si="122"/>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5" outlineLevel="1" x14ac:dyDescent="0.25">
      <c r="A384" s="7"/>
      <c r="B384" s="8"/>
      <c r="C384" s="18"/>
      <c r="D384" s="18"/>
      <c r="E384" s="18"/>
      <c r="F384" s="27"/>
      <c r="G384" s="27" t="str">
        <f t="shared" si="123"/>
        <v>YYNWNw</v>
      </c>
      <c r="H384" s="230">
        <v>90.25</v>
      </c>
      <c r="I384" s="230">
        <v>11.44</v>
      </c>
      <c r="J384" s="650">
        <f t="shared" si="112"/>
        <v>76.712499999999991</v>
      </c>
      <c r="K384" s="657">
        <f t="shared" si="113"/>
        <v>11.44</v>
      </c>
      <c r="L384" s="650">
        <f t="shared" si="114"/>
        <v>76.712499999999991</v>
      </c>
      <c r="M384" s="657">
        <f t="shared" si="113"/>
        <v>11.44</v>
      </c>
      <c r="N384" s="650">
        <f t="shared" si="115"/>
        <v>76.712499999999991</v>
      </c>
      <c r="O384" s="657">
        <f t="shared" si="113"/>
        <v>11.44</v>
      </c>
      <c r="P384" s="650">
        <f t="shared" si="116"/>
        <v>76.712499999999991</v>
      </c>
      <c r="Q384" s="657">
        <f t="shared" si="113"/>
        <v>11.44</v>
      </c>
      <c r="R384" s="650">
        <f t="shared" si="117"/>
        <v>90.25</v>
      </c>
      <c r="S384" s="657">
        <f t="shared" si="113"/>
        <v>11.44</v>
      </c>
      <c r="T384" s="650">
        <f t="shared" si="118"/>
        <v>90.25</v>
      </c>
      <c r="U384" s="657">
        <f t="shared" si="113"/>
        <v>11.44</v>
      </c>
      <c r="V384" s="650">
        <f t="shared" si="119"/>
        <v>90.25</v>
      </c>
      <c r="W384" s="657">
        <f t="shared" si="113"/>
        <v>11.44</v>
      </c>
      <c r="X384" s="650">
        <f t="shared" si="120"/>
        <v>90.25</v>
      </c>
      <c r="Y384" s="657">
        <f t="shared" si="113"/>
        <v>11.44</v>
      </c>
      <c r="Z384" s="650">
        <f t="shared" si="121"/>
        <v>90.25</v>
      </c>
      <c r="AA384" s="657">
        <f t="shared" si="122"/>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5" outlineLevel="1" x14ac:dyDescent="0.25">
      <c r="A385" s="7"/>
      <c r="B385" s="8"/>
      <c r="C385" s="18"/>
      <c r="D385" s="18"/>
      <c r="E385" s="18"/>
      <c r="F385" s="27"/>
      <c r="G385" s="27" t="str">
        <f t="shared" ref="G385:G392" si="124">_xlfn.CONCAT(H211:M211)</f>
        <v>YYNWNwd</v>
      </c>
      <c r="H385" s="674">
        <f>H384*1.2</f>
        <v>108.3</v>
      </c>
      <c r="I385" s="674">
        <f>I384*1.2</f>
        <v>13.728</v>
      </c>
      <c r="J385" s="650">
        <f t="shared" si="112"/>
        <v>92.054999999999993</v>
      </c>
      <c r="K385" s="657">
        <f t="shared" si="113"/>
        <v>13.728</v>
      </c>
      <c r="L385" s="650">
        <f t="shared" si="114"/>
        <v>92.054999999999993</v>
      </c>
      <c r="M385" s="657">
        <f t="shared" si="113"/>
        <v>13.728</v>
      </c>
      <c r="N385" s="650">
        <f t="shared" si="115"/>
        <v>92.054999999999993</v>
      </c>
      <c r="O385" s="657">
        <f t="shared" si="113"/>
        <v>13.728</v>
      </c>
      <c r="P385" s="650">
        <f t="shared" si="116"/>
        <v>92.054999999999993</v>
      </c>
      <c r="Q385" s="657">
        <f t="shared" si="113"/>
        <v>13.728</v>
      </c>
      <c r="R385" s="650">
        <f t="shared" si="117"/>
        <v>108.3</v>
      </c>
      <c r="S385" s="657">
        <f t="shared" si="113"/>
        <v>13.728</v>
      </c>
      <c r="T385" s="650">
        <f t="shared" si="118"/>
        <v>108.3</v>
      </c>
      <c r="U385" s="657">
        <f t="shared" si="113"/>
        <v>13.728</v>
      </c>
      <c r="V385" s="650">
        <f t="shared" si="119"/>
        <v>108.3</v>
      </c>
      <c r="W385" s="657">
        <f t="shared" si="113"/>
        <v>13.728</v>
      </c>
      <c r="X385" s="650">
        <f t="shared" si="120"/>
        <v>108.3</v>
      </c>
      <c r="Y385" s="657">
        <f t="shared" si="113"/>
        <v>13.728</v>
      </c>
      <c r="Z385" s="650">
        <f t="shared" si="121"/>
        <v>108.3</v>
      </c>
      <c r="AA385" s="657">
        <f t="shared" si="122"/>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5" outlineLevel="1" x14ac:dyDescent="0.25">
      <c r="A386" s="7"/>
      <c r="B386" s="8"/>
      <c r="C386" s="18"/>
      <c r="D386" s="18"/>
      <c r="E386" s="18"/>
      <c r="F386" s="27"/>
      <c r="G386" s="27" t="str">
        <f t="shared" si="124"/>
        <v>YYWNWz</v>
      </c>
      <c r="H386" s="230">
        <v>93.81</v>
      </c>
      <c r="I386" s="230">
        <v>43.7</v>
      </c>
      <c r="J386" s="650">
        <f t="shared" si="112"/>
        <v>79.738500000000002</v>
      </c>
      <c r="K386" s="657">
        <f t="shared" si="113"/>
        <v>43.7</v>
      </c>
      <c r="L386" s="650">
        <f t="shared" si="114"/>
        <v>79.738500000000002</v>
      </c>
      <c r="M386" s="657">
        <f t="shared" si="113"/>
        <v>43.7</v>
      </c>
      <c r="N386" s="650">
        <f t="shared" si="115"/>
        <v>79.738500000000002</v>
      </c>
      <c r="O386" s="657">
        <f t="shared" si="113"/>
        <v>43.7</v>
      </c>
      <c r="P386" s="650">
        <f t="shared" si="116"/>
        <v>79.738500000000002</v>
      </c>
      <c r="Q386" s="657">
        <f t="shared" si="113"/>
        <v>43.7</v>
      </c>
      <c r="R386" s="650">
        <f t="shared" si="117"/>
        <v>93.81</v>
      </c>
      <c r="S386" s="657">
        <f t="shared" si="113"/>
        <v>43.7</v>
      </c>
      <c r="T386" s="650">
        <f t="shared" si="118"/>
        <v>93.81</v>
      </c>
      <c r="U386" s="657">
        <f t="shared" si="113"/>
        <v>43.7</v>
      </c>
      <c r="V386" s="650">
        <f t="shared" si="119"/>
        <v>93.81</v>
      </c>
      <c r="W386" s="657">
        <f t="shared" si="113"/>
        <v>43.7</v>
      </c>
      <c r="X386" s="650">
        <f t="shared" si="120"/>
        <v>93.81</v>
      </c>
      <c r="Y386" s="657">
        <f t="shared" ref="K386:Y400" si="125">$I386</f>
        <v>43.7</v>
      </c>
      <c r="Z386" s="650">
        <f t="shared" si="121"/>
        <v>93.81</v>
      </c>
      <c r="AA386" s="657">
        <f t="shared" si="122"/>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5" outlineLevel="1" x14ac:dyDescent="0.25">
      <c r="A387" s="7"/>
      <c r="B387" s="8"/>
      <c r="C387" s="18"/>
      <c r="D387" s="18"/>
      <c r="E387" s="18"/>
      <c r="F387" s="27"/>
      <c r="G387" s="27" t="str">
        <f t="shared" si="124"/>
        <v>YYWNWzd</v>
      </c>
      <c r="H387" s="674">
        <f>H386*1.2</f>
        <v>112.572</v>
      </c>
      <c r="I387" s="674">
        <f>I386*1.2</f>
        <v>52.440000000000005</v>
      </c>
      <c r="J387" s="650">
        <f t="shared" si="112"/>
        <v>95.686199999999999</v>
      </c>
      <c r="K387" s="657">
        <f t="shared" si="125"/>
        <v>52.440000000000005</v>
      </c>
      <c r="L387" s="650">
        <f t="shared" si="114"/>
        <v>95.686199999999999</v>
      </c>
      <c r="M387" s="657">
        <f t="shared" si="125"/>
        <v>52.440000000000005</v>
      </c>
      <c r="N387" s="650">
        <f t="shared" si="115"/>
        <v>95.686199999999999</v>
      </c>
      <c r="O387" s="657">
        <f t="shared" si="125"/>
        <v>52.440000000000005</v>
      </c>
      <c r="P387" s="650">
        <f t="shared" si="116"/>
        <v>95.686199999999999</v>
      </c>
      <c r="Q387" s="657">
        <f t="shared" si="125"/>
        <v>52.440000000000005</v>
      </c>
      <c r="R387" s="650">
        <f t="shared" si="117"/>
        <v>112.572</v>
      </c>
      <c r="S387" s="657">
        <f t="shared" si="125"/>
        <v>52.440000000000005</v>
      </c>
      <c r="T387" s="650">
        <f t="shared" si="118"/>
        <v>112.572</v>
      </c>
      <c r="U387" s="657">
        <f t="shared" si="125"/>
        <v>52.440000000000005</v>
      </c>
      <c r="V387" s="650">
        <f t="shared" si="119"/>
        <v>112.572</v>
      </c>
      <c r="W387" s="657">
        <f t="shared" si="125"/>
        <v>52.440000000000005</v>
      </c>
      <c r="X387" s="650">
        <f t="shared" si="120"/>
        <v>112.572</v>
      </c>
      <c r="Y387" s="657">
        <f t="shared" si="125"/>
        <v>52.440000000000005</v>
      </c>
      <c r="Z387" s="650">
        <f t="shared" si="121"/>
        <v>112.572</v>
      </c>
      <c r="AA387" s="657">
        <f t="shared" si="122"/>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5" outlineLevel="1" x14ac:dyDescent="0.25">
      <c r="A388" s="7"/>
      <c r="B388" s="8"/>
      <c r="C388" s="18"/>
      <c r="D388" s="18"/>
      <c r="E388" s="18"/>
      <c r="F388" s="27"/>
      <c r="G388" s="27" t="str">
        <f t="shared" si="124"/>
        <v>YYNWBr</v>
      </c>
      <c r="H388" s="230">
        <v>110.01</v>
      </c>
      <c r="I388" s="230">
        <v>43.7</v>
      </c>
      <c r="J388" s="650">
        <f t="shared" si="112"/>
        <v>93.508499999999998</v>
      </c>
      <c r="K388" s="657">
        <f t="shared" si="125"/>
        <v>43.7</v>
      </c>
      <c r="L388" s="650">
        <f t="shared" si="114"/>
        <v>93.508499999999998</v>
      </c>
      <c r="M388" s="657">
        <f t="shared" si="125"/>
        <v>43.7</v>
      </c>
      <c r="N388" s="650">
        <f t="shared" si="115"/>
        <v>93.508499999999998</v>
      </c>
      <c r="O388" s="657">
        <f t="shared" si="125"/>
        <v>43.7</v>
      </c>
      <c r="P388" s="650">
        <f t="shared" si="116"/>
        <v>93.508499999999998</v>
      </c>
      <c r="Q388" s="657">
        <f t="shared" si="125"/>
        <v>43.7</v>
      </c>
      <c r="R388" s="650">
        <f t="shared" si="117"/>
        <v>110.01</v>
      </c>
      <c r="S388" s="657">
        <f t="shared" si="125"/>
        <v>43.7</v>
      </c>
      <c r="T388" s="650">
        <f t="shared" si="118"/>
        <v>110.01</v>
      </c>
      <c r="U388" s="657">
        <f t="shared" si="125"/>
        <v>43.7</v>
      </c>
      <c r="V388" s="650">
        <f t="shared" si="119"/>
        <v>110.01</v>
      </c>
      <c r="W388" s="657">
        <f t="shared" si="125"/>
        <v>43.7</v>
      </c>
      <c r="X388" s="650">
        <f t="shared" si="120"/>
        <v>110.01</v>
      </c>
      <c r="Y388" s="657">
        <f t="shared" si="125"/>
        <v>43.7</v>
      </c>
      <c r="Z388" s="650">
        <f t="shared" si="121"/>
        <v>110.01</v>
      </c>
      <c r="AA388" s="657">
        <f t="shared" si="122"/>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5" outlineLevel="1" x14ac:dyDescent="0.25">
      <c r="A389" s="7"/>
      <c r="B389" s="8"/>
      <c r="C389" s="18"/>
      <c r="D389" s="18"/>
      <c r="E389" s="18"/>
      <c r="F389" s="27"/>
      <c r="G389" s="27" t="str">
        <f t="shared" si="124"/>
        <v>YYNWBrd</v>
      </c>
      <c r="H389" s="674">
        <f>H388*1.2</f>
        <v>132.012</v>
      </c>
      <c r="I389" s="674">
        <f>I388*1.2</f>
        <v>52.440000000000005</v>
      </c>
      <c r="J389" s="650">
        <f t="shared" si="112"/>
        <v>112.2102</v>
      </c>
      <c r="K389" s="657">
        <f t="shared" si="125"/>
        <v>52.440000000000005</v>
      </c>
      <c r="L389" s="650">
        <f t="shared" si="114"/>
        <v>112.2102</v>
      </c>
      <c r="M389" s="657">
        <f t="shared" si="125"/>
        <v>52.440000000000005</v>
      </c>
      <c r="N389" s="650">
        <f t="shared" si="115"/>
        <v>112.2102</v>
      </c>
      <c r="O389" s="657">
        <f t="shared" si="125"/>
        <v>52.440000000000005</v>
      </c>
      <c r="P389" s="650">
        <f t="shared" si="116"/>
        <v>112.2102</v>
      </c>
      <c r="Q389" s="657">
        <f t="shared" si="125"/>
        <v>52.440000000000005</v>
      </c>
      <c r="R389" s="650">
        <f t="shared" si="117"/>
        <v>132.012</v>
      </c>
      <c r="S389" s="657">
        <f t="shared" si="125"/>
        <v>52.440000000000005</v>
      </c>
      <c r="T389" s="650">
        <f t="shared" si="118"/>
        <v>132.012</v>
      </c>
      <c r="U389" s="657">
        <f t="shared" si="125"/>
        <v>52.440000000000005</v>
      </c>
      <c r="V389" s="650">
        <f t="shared" si="119"/>
        <v>132.012</v>
      </c>
      <c r="W389" s="657">
        <f t="shared" si="125"/>
        <v>52.440000000000005</v>
      </c>
      <c r="X389" s="650">
        <f t="shared" si="120"/>
        <v>132.012</v>
      </c>
      <c r="Y389" s="657">
        <f t="shared" si="125"/>
        <v>52.440000000000005</v>
      </c>
      <c r="Z389" s="650">
        <f t="shared" si="121"/>
        <v>132.012</v>
      </c>
      <c r="AA389" s="657">
        <f t="shared" si="122"/>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5" outlineLevel="1" x14ac:dyDescent="0.25">
      <c r="A390" s="7"/>
      <c r="B390" s="8"/>
      <c r="C390" s="18"/>
      <c r="D390" s="18"/>
      <c r="E390" s="18"/>
      <c r="F390" s="27"/>
      <c r="G390" s="27" t="str">
        <f t="shared" si="124"/>
        <v>YYWBNw</v>
      </c>
      <c r="H390" s="230">
        <v>83.15</v>
      </c>
      <c r="I390" s="230">
        <v>11.5</v>
      </c>
      <c r="J390" s="650">
        <f t="shared" si="112"/>
        <v>70.677500000000009</v>
      </c>
      <c r="K390" s="657">
        <f t="shared" si="125"/>
        <v>11.5</v>
      </c>
      <c r="L390" s="650">
        <f t="shared" si="114"/>
        <v>70.677500000000009</v>
      </c>
      <c r="M390" s="657">
        <f t="shared" si="125"/>
        <v>11.5</v>
      </c>
      <c r="N390" s="650">
        <f t="shared" si="115"/>
        <v>70.677500000000009</v>
      </c>
      <c r="O390" s="657">
        <f t="shared" si="125"/>
        <v>11.5</v>
      </c>
      <c r="P390" s="650">
        <f t="shared" si="116"/>
        <v>70.677500000000009</v>
      </c>
      <c r="Q390" s="657">
        <f t="shared" si="125"/>
        <v>11.5</v>
      </c>
      <c r="R390" s="650">
        <f t="shared" si="117"/>
        <v>83.15</v>
      </c>
      <c r="S390" s="657">
        <f t="shared" si="125"/>
        <v>11.5</v>
      </c>
      <c r="T390" s="650">
        <f t="shared" si="118"/>
        <v>83.15</v>
      </c>
      <c r="U390" s="657">
        <f t="shared" si="125"/>
        <v>11.5</v>
      </c>
      <c r="V390" s="650">
        <f t="shared" si="119"/>
        <v>83.15</v>
      </c>
      <c r="W390" s="657">
        <f t="shared" si="125"/>
        <v>11.5</v>
      </c>
      <c r="X390" s="650">
        <f t="shared" si="120"/>
        <v>83.15</v>
      </c>
      <c r="Y390" s="657">
        <f t="shared" si="125"/>
        <v>11.5</v>
      </c>
      <c r="Z390" s="650">
        <f t="shared" si="121"/>
        <v>83.15</v>
      </c>
      <c r="AA390" s="657">
        <f t="shared" si="122"/>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5" outlineLevel="1" x14ac:dyDescent="0.25">
      <c r="A391" s="7"/>
      <c r="B391" s="8"/>
      <c r="C391" s="18"/>
      <c r="D391" s="18"/>
      <c r="E391" s="18"/>
      <c r="F391" s="27"/>
      <c r="G391" s="27" t="str">
        <f t="shared" si="124"/>
        <v>YYWBNwd</v>
      </c>
      <c r="H391" s="674">
        <f>H390*1.2</f>
        <v>99.78</v>
      </c>
      <c r="I391" s="674">
        <f>I390*1.2</f>
        <v>13.799999999999999</v>
      </c>
      <c r="J391" s="650">
        <f t="shared" si="112"/>
        <v>84.813000000000002</v>
      </c>
      <c r="K391" s="657">
        <f t="shared" si="125"/>
        <v>13.799999999999999</v>
      </c>
      <c r="L391" s="650">
        <f t="shared" si="114"/>
        <v>84.813000000000002</v>
      </c>
      <c r="M391" s="657">
        <f t="shared" si="125"/>
        <v>13.799999999999999</v>
      </c>
      <c r="N391" s="650">
        <f t="shared" si="115"/>
        <v>84.813000000000002</v>
      </c>
      <c r="O391" s="657">
        <f t="shared" si="125"/>
        <v>13.799999999999999</v>
      </c>
      <c r="P391" s="650">
        <f t="shared" si="116"/>
        <v>84.813000000000002</v>
      </c>
      <c r="Q391" s="657">
        <f t="shared" si="125"/>
        <v>13.799999999999999</v>
      </c>
      <c r="R391" s="650">
        <f t="shared" si="117"/>
        <v>99.78</v>
      </c>
      <c r="S391" s="657">
        <f t="shared" si="125"/>
        <v>13.799999999999999</v>
      </c>
      <c r="T391" s="650">
        <f t="shared" si="118"/>
        <v>99.78</v>
      </c>
      <c r="U391" s="657">
        <f t="shared" si="125"/>
        <v>13.799999999999999</v>
      </c>
      <c r="V391" s="650">
        <f t="shared" si="119"/>
        <v>99.78</v>
      </c>
      <c r="W391" s="657">
        <f t="shared" si="125"/>
        <v>13.799999999999999</v>
      </c>
      <c r="X391" s="650">
        <f t="shared" si="120"/>
        <v>99.78</v>
      </c>
      <c r="Y391" s="657">
        <f t="shared" si="125"/>
        <v>13.799999999999999</v>
      </c>
      <c r="Z391" s="650">
        <f t="shared" si="121"/>
        <v>99.78</v>
      </c>
      <c r="AA391" s="657">
        <f t="shared" si="122"/>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5" outlineLevel="1" x14ac:dyDescent="0.25">
      <c r="A392" s="7"/>
      <c r="B392" s="8"/>
      <c r="C392" s="18"/>
      <c r="D392" s="18"/>
      <c r="E392" s="18"/>
      <c r="F392" s="27"/>
      <c r="G392" s="27" t="str">
        <f t="shared" si="124"/>
        <v>YYBNWb</v>
      </c>
      <c r="H392" s="230">
        <v>86.38</v>
      </c>
      <c r="I392" s="230">
        <v>36.9</v>
      </c>
      <c r="J392" s="650">
        <f t="shared" si="112"/>
        <v>73.422999999999988</v>
      </c>
      <c r="K392" s="657">
        <f t="shared" si="125"/>
        <v>36.9</v>
      </c>
      <c r="L392" s="650">
        <f t="shared" si="114"/>
        <v>73.422999999999988</v>
      </c>
      <c r="M392" s="657">
        <f t="shared" si="125"/>
        <v>36.9</v>
      </c>
      <c r="N392" s="650">
        <f t="shared" si="115"/>
        <v>73.422999999999988</v>
      </c>
      <c r="O392" s="657">
        <f t="shared" si="125"/>
        <v>36.9</v>
      </c>
      <c r="P392" s="650">
        <f t="shared" si="116"/>
        <v>73.422999999999988</v>
      </c>
      <c r="Q392" s="657">
        <f t="shared" si="125"/>
        <v>36.9</v>
      </c>
      <c r="R392" s="650">
        <f t="shared" si="117"/>
        <v>86.38</v>
      </c>
      <c r="S392" s="657">
        <f t="shared" si="125"/>
        <v>36.9</v>
      </c>
      <c r="T392" s="650">
        <f t="shared" si="118"/>
        <v>86.38</v>
      </c>
      <c r="U392" s="657">
        <f t="shared" si="125"/>
        <v>36.9</v>
      </c>
      <c r="V392" s="650">
        <f t="shared" si="119"/>
        <v>86.38</v>
      </c>
      <c r="W392" s="657">
        <f t="shared" si="125"/>
        <v>36.9</v>
      </c>
      <c r="X392" s="650">
        <f t="shared" si="120"/>
        <v>86.38</v>
      </c>
      <c r="Y392" s="657">
        <f t="shared" si="125"/>
        <v>36.9</v>
      </c>
      <c r="Z392" s="650">
        <f t="shared" si="121"/>
        <v>86.38</v>
      </c>
      <c r="AA392" s="657">
        <f t="shared" si="122"/>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5" outlineLevel="1" x14ac:dyDescent="0.25">
      <c r="A393" s="7"/>
      <c r="B393" s="8"/>
      <c r="C393" s="18"/>
      <c r="D393" s="18"/>
      <c r="E393" s="18"/>
      <c r="F393" s="27"/>
      <c r="G393" s="27" t="str">
        <f t="shared" ref="G393:G400" si="126">_xlfn.CONCAT(H219:M219)</f>
        <v>YYBNWbd</v>
      </c>
      <c r="H393" s="674">
        <f>H392*1.2</f>
        <v>103.65599999999999</v>
      </c>
      <c r="I393" s="674">
        <f>I392*1.2</f>
        <v>44.279999999999994</v>
      </c>
      <c r="J393" s="650">
        <f t="shared" si="112"/>
        <v>88.107599999999991</v>
      </c>
      <c r="K393" s="657">
        <f t="shared" si="125"/>
        <v>44.279999999999994</v>
      </c>
      <c r="L393" s="650">
        <f t="shared" si="114"/>
        <v>88.107599999999991</v>
      </c>
      <c r="M393" s="657">
        <f t="shared" si="125"/>
        <v>44.279999999999994</v>
      </c>
      <c r="N393" s="650">
        <f t="shared" si="115"/>
        <v>88.107599999999991</v>
      </c>
      <c r="O393" s="657">
        <f t="shared" si="125"/>
        <v>44.279999999999994</v>
      </c>
      <c r="P393" s="650">
        <f t="shared" si="116"/>
        <v>88.107599999999991</v>
      </c>
      <c r="Q393" s="657">
        <f t="shared" si="125"/>
        <v>44.279999999999994</v>
      </c>
      <c r="R393" s="650">
        <f t="shared" si="117"/>
        <v>103.65599999999999</v>
      </c>
      <c r="S393" s="657">
        <f t="shared" si="125"/>
        <v>44.279999999999994</v>
      </c>
      <c r="T393" s="650">
        <f t="shared" si="118"/>
        <v>103.65599999999999</v>
      </c>
      <c r="U393" s="657">
        <f t="shared" si="125"/>
        <v>44.279999999999994</v>
      </c>
      <c r="V393" s="650">
        <f t="shared" si="119"/>
        <v>103.65599999999999</v>
      </c>
      <c r="W393" s="657">
        <f t="shared" si="125"/>
        <v>44.279999999999994</v>
      </c>
      <c r="X393" s="650">
        <f t="shared" si="120"/>
        <v>103.65599999999999</v>
      </c>
      <c r="Y393" s="657">
        <f t="shared" si="125"/>
        <v>44.279999999999994</v>
      </c>
      <c r="Z393" s="650">
        <f t="shared" si="121"/>
        <v>103.65599999999999</v>
      </c>
      <c r="AA393" s="657">
        <f t="shared" si="122"/>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5" outlineLevel="1" x14ac:dyDescent="0.25">
      <c r="A394" s="7"/>
      <c r="B394" s="8"/>
      <c r="C394" s="18"/>
      <c r="D394" s="18"/>
      <c r="E394" s="18"/>
      <c r="F394" s="27"/>
      <c r="G394" s="27" t="str">
        <f t="shared" si="126"/>
        <v>YYNWBl</v>
      </c>
      <c r="H394" s="803">
        <v>170</v>
      </c>
      <c r="I394" s="803">
        <v>0</v>
      </c>
      <c r="J394" s="650">
        <f t="shared" si="112"/>
        <v>144.5</v>
      </c>
      <c r="K394" s="657">
        <f t="shared" si="125"/>
        <v>0</v>
      </c>
      <c r="L394" s="650">
        <f t="shared" si="114"/>
        <v>144.5</v>
      </c>
      <c r="M394" s="657">
        <f t="shared" si="125"/>
        <v>0</v>
      </c>
      <c r="N394" s="650">
        <f t="shared" si="115"/>
        <v>144.5</v>
      </c>
      <c r="O394" s="657">
        <f t="shared" si="125"/>
        <v>0</v>
      </c>
      <c r="P394" s="650">
        <f t="shared" si="116"/>
        <v>144.5</v>
      </c>
      <c r="Q394" s="657">
        <f t="shared" si="125"/>
        <v>0</v>
      </c>
      <c r="R394" s="650">
        <f t="shared" si="117"/>
        <v>170</v>
      </c>
      <c r="S394" s="657">
        <f t="shared" si="125"/>
        <v>0</v>
      </c>
      <c r="T394" s="650">
        <f t="shared" si="118"/>
        <v>170</v>
      </c>
      <c r="U394" s="657">
        <f t="shared" si="125"/>
        <v>0</v>
      </c>
      <c r="V394" s="650">
        <f t="shared" si="119"/>
        <v>170</v>
      </c>
      <c r="W394" s="657">
        <f t="shared" si="125"/>
        <v>0</v>
      </c>
      <c r="X394" s="650">
        <f t="shared" si="120"/>
        <v>170</v>
      </c>
      <c r="Y394" s="657">
        <f t="shared" si="125"/>
        <v>0</v>
      </c>
      <c r="Z394" s="650">
        <f t="shared" si="121"/>
        <v>170</v>
      </c>
      <c r="AA394" s="657">
        <f t="shared" si="122"/>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5" outlineLevel="1" x14ac:dyDescent="0.25">
      <c r="A395" s="7"/>
      <c r="B395" s="8"/>
      <c r="C395" s="18"/>
      <c r="D395" s="18"/>
      <c r="E395" s="18"/>
      <c r="F395" s="27"/>
      <c r="G395" s="27" t="str">
        <f t="shared" si="126"/>
        <v>YYWBLw</v>
      </c>
      <c r="H395" s="230">
        <v>83.15</v>
      </c>
      <c r="I395" s="230">
        <v>11.5</v>
      </c>
      <c r="J395" s="650">
        <f t="shared" si="112"/>
        <v>70.677500000000009</v>
      </c>
      <c r="K395" s="657">
        <f t="shared" si="125"/>
        <v>11.5</v>
      </c>
      <c r="L395" s="650">
        <f t="shared" si="114"/>
        <v>70.677500000000009</v>
      </c>
      <c r="M395" s="657">
        <f t="shared" si="125"/>
        <v>11.5</v>
      </c>
      <c r="N395" s="650">
        <f t="shared" si="115"/>
        <v>70.677500000000009</v>
      </c>
      <c r="O395" s="657">
        <f t="shared" si="125"/>
        <v>11.5</v>
      </c>
      <c r="P395" s="650">
        <f t="shared" si="116"/>
        <v>70.677500000000009</v>
      </c>
      <c r="Q395" s="657">
        <f t="shared" si="125"/>
        <v>11.5</v>
      </c>
      <c r="R395" s="650">
        <f t="shared" si="117"/>
        <v>83.15</v>
      </c>
      <c r="S395" s="657">
        <f t="shared" si="125"/>
        <v>11.5</v>
      </c>
      <c r="T395" s="650">
        <f t="shared" si="118"/>
        <v>83.15</v>
      </c>
      <c r="U395" s="657">
        <f t="shared" si="125"/>
        <v>11.5</v>
      </c>
      <c r="V395" s="650">
        <f t="shared" si="119"/>
        <v>83.15</v>
      </c>
      <c r="W395" s="657">
        <f t="shared" si="125"/>
        <v>11.5</v>
      </c>
      <c r="X395" s="650">
        <f t="shared" si="120"/>
        <v>83.15</v>
      </c>
      <c r="Y395" s="657">
        <f t="shared" si="125"/>
        <v>11.5</v>
      </c>
      <c r="Z395" s="650">
        <f t="shared" si="121"/>
        <v>83.15</v>
      </c>
      <c r="AA395" s="657">
        <f t="shared" si="122"/>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5" outlineLevel="1" x14ac:dyDescent="0.25">
      <c r="A396" s="7"/>
      <c r="B396" s="8"/>
      <c r="C396" s="18"/>
      <c r="D396" s="18"/>
      <c r="E396" s="18"/>
      <c r="F396" s="27"/>
      <c r="G396" s="27" t="str">
        <f t="shared" si="126"/>
        <v>YYWBLwd</v>
      </c>
      <c r="H396" s="674">
        <f>H395*1.2</f>
        <v>99.78</v>
      </c>
      <c r="I396" s="674">
        <f>I395*1.2</f>
        <v>13.799999999999999</v>
      </c>
      <c r="J396" s="650">
        <f t="shared" si="112"/>
        <v>84.813000000000002</v>
      </c>
      <c r="K396" s="657">
        <f t="shared" si="125"/>
        <v>13.799999999999999</v>
      </c>
      <c r="L396" s="650">
        <f t="shared" si="114"/>
        <v>84.813000000000002</v>
      </c>
      <c r="M396" s="657">
        <f t="shared" si="125"/>
        <v>13.799999999999999</v>
      </c>
      <c r="N396" s="650">
        <f t="shared" si="115"/>
        <v>84.813000000000002</v>
      </c>
      <c r="O396" s="657">
        <f t="shared" si="125"/>
        <v>13.799999999999999</v>
      </c>
      <c r="P396" s="650">
        <f t="shared" si="116"/>
        <v>84.813000000000002</v>
      </c>
      <c r="Q396" s="657">
        <f t="shared" si="125"/>
        <v>13.799999999999999</v>
      </c>
      <c r="R396" s="650">
        <f t="shared" si="117"/>
        <v>99.78</v>
      </c>
      <c r="S396" s="657">
        <f t="shared" si="125"/>
        <v>13.799999999999999</v>
      </c>
      <c r="T396" s="650">
        <f t="shared" si="118"/>
        <v>99.78</v>
      </c>
      <c r="U396" s="657">
        <f t="shared" si="125"/>
        <v>13.799999999999999</v>
      </c>
      <c r="V396" s="650">
        <f t="shared" si="119"/>
        <v>99.78</v>
      </c>
      <c r="W396" s="657">
        <f t="shared" si="125"/>
        <v>13.799999999999999</v>
      </c>
      <c r="X396" s="650">
        <f t="shared" si="120"/>
        <v>99.78</v>
      </c>
      <c r="Y396" s="657">
        <f t="shared" si="125"/>
        <v>13.799999999999999</v>
      </c>
      <c r="Z396" s="650">
        <f t="shared" si="121"/>
        <v>99.78</v>
      </c>
      <c r="AA396" s="657">
        <f t="shared" si="122"/>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5" outlineLevel="1" x14ac:dyDescent="0.25">
      <c r="A397" s="7"/>
      <c r="B397" s="8"/>
      <c r="C397" s="18"/>
      <c r="D397" s="18"/>
      <c r="E397" s="18"/>
      <c r="F397" s="27"/>
      <c r="G397" s="27" t="str">
        <f t="shared" si="126"/>
        <v>YYBLWb</v>
      </c>
      <c r="H397" s="230">
        <v>86.38</v>
      </c>
      <c r="I397" s="230">
        <v>36.9</v>
      </c>
      <c r="J397" s="650">
        <f t="shared" si="112"/>
        <v>73.422999999999988</v>
      </c>
      <c r="K397" s="657">
        <f t="shared" si="125"/>
        <v>36.9</v>
      </c>
      <c r="L397" s="650">
        <f t="shared" si="114"/>
        <v>73.422999999999988</v>
      </c>
      <c r="M397" s="657">
        <f t="shared" si="125"/>
        <v>36.9</v>
      </c>
      <c r="N397" s="650">
        <f t="shared" si="115"/>
        <v>73.422999999999988</v>
      </c>
      <c r="O397" s="657">
        <f t="shared" si="125"/>
        <v>36.9</v>
      </c>
      <c r="P397" s="650">
        <f t="shared" si="116"/>
        <v>73.422999999999988</v>
      </c>
      <c r="Q397" s="657">
        <f t="shared" si="125"/>
        <v>36.9</v>
      </c>
      <c r="R397" s="650">
        <f t="shared" si="117"/>
        <v>86.38</v>
      </c>
      <c r="S397" s="657">
        <f t="shared" si="125"/>
        <v>36.9</v>
      </c>
      <c r="T397" s="650">
        <f t="shared" si="118"/>
        <v>86.38</v>
      </c>
      <c r="U397" s="657">
        <f t="shared" si="125"/>
        <v>36.9</v>
      </c>
      <c r="V397" s="650">
        <f t="shared" si="119"/>
        <v>86.38</v>
      </c>
      <c r="W397" s="657">
        <f t="shared" si="125"/>
        <v>36.9</v>
      </c>
      <c r="X397" s="650">
        <f t="shared" si="120"/>
        <v>86.38</v>
      </c>
      <c r="Y397" s="657">
        <f t="shared" si="125"/>
        <v>36.9</v>
      </c>
      <c r="Z397" s="650">
        <f t="shared" si="121"/>
        <v>86.38</v>
      </c>
      <c r="AA397" s="657">
        <f t="shared" si="122"/>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5" outlineLevel="1" x14ac:dyDescent="0.25">
      <c r="A398" s="7"/>
      <c r="B398" s="8"/>
      <c r="C398" s="18"/>
      <c r="D398" s="18"/>
      <c r="E398" s="18"/>
      <c r="F398" s="27"/>
      <c r="G398" s="27" t="str">
        <f t="shared" si="126"/>
        <v>YYBLWbd</v>
      </c>
      <c r="H398" s="674">
        <f>H397*1.2</f>
        <v>103.65599999999999</v>
      </c>
      <c r="I398" s="674">
        <f>I397*1.2</f>
        <v>44.279999999999994</v>
      </c>
      <c r="J398" s="650">
        <f t="shared" si="112"/>
        <v>88.107599999999991</v>
      </c>
      <c r="K398" s="657">
        <f t="shared" si="125"/>
        <v>44.279999999999994</v>
      </c>
      <c r="L398" s="650">
        <f t="shared" si="114"/>
        <v>88.107599999999991</v>
      </c>
      <c r="M398" s="657">
        <f t="shared" si="125"/>
        <v>44.279999999999994</v>
      </c>
      <c r="N398" s="650">
        <f t="shared" si="115"/>
        <v>88.107599999999991</v>
      </c>
      <c r="O398" s="657">
        <f t="shared" si="125"/>
        <v>44.279999999999994</v>
      </c>
      <c r="P398" s="650">
        <f t="shared" si="116"/>
        <v>88.107599999999991</v>
      </c>
      <c r="Q398" s="657">
        <f t="shared" si="125"/>
        <v>44.279999999999994</v>
      </c>
      <c r="R398" s="650">
        <f t="shared" si="117"/>
        <v>103.65599999999999</v>
      </c>
      <c r="S398" s="657">
        <f t="shared" si="125"/>
        <v>44.279999999999994</v>
      </c>
      <c r="T398" s="650">
        <f t="shared" si="118"/>
        <v>103.65599999999999</v>
      </c>
      <c r="U398" s="657">
        <f t="shared" si="125"/>
        <v>44.279999999999994</v>
      </c>
      <c r="V398" s="650">
        <f t="shared" si="119"/>
        <v>103.65599999999999</v>
      </c>
      <c r="W398" s="657">
        <f t="shared" si="125"/>
        <v>44.279999999999994</v>
      </c>
      <c r="X398" s="650">
        <f t="shared" si="120"/>
        <v>103.65599999999999</v>
      </c>
      <c r="Y398" s="657">
        <f t="shared" si="125"/>
        <v>44.279999999999994</v>
      </c>
      <c r="Z398" s="650">
        <f t="shared" si="121"/>
        <v>103.65599999999999</v>
      </c>
      <c r="AA398" s="657">
        <f t="shared" si="122"/>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5" outlineLevel="1" x14ac:dyDescent="0.25">
      <c r="A399" s="7"/>
      <c r="B399" s="8"/>
      <c r="C399" s="18"/>
      <c r="D399" s="18"/>
      <c r="E399" s="18"/>
      <c r="F399" s="27"/>
      <c r="G399" s="27" t="str">
        <f t="shared" si="126"/>
        <v>YYLWBr</v>
      </c>
      <c r="H399" s="230">
        <v>110.01</v>
      </c>
      <c r="I399" s="230">
        <v>43.7</v>
      </c>
      <c r="J399" s="650">
        <f t="shared" si="112"/>
        <v>93.508499999999998</v>
      </c>
      <c r="K399" s="657">
        <f t="shared" si="125"/>
        <v>43.7</v>
      </c>
      <c r="L399" s="650">
        <f t="shared" si="114"/>
        <v>93.508499999999998</v>
      </c>
      <c r="M399" s="657">
        <f t="shared" si="125"/>
        <v>43.7</v>
      </c>
      <c r="N399" s="650">
        <f t="shared" si="115"/>
        <v>93.508499999999998</v>
      </c>
      <c r="O399" s="657">
        <f t="shared" si="125"/>
        <v>43.7</v>
      </c>
      <c r="P399" s="650">
        <f t="shared" si="116"/>
        <v>93.508499999999998</v>
      </c>
      <c r="Q399" s="657">
        <f t="shared" si="125"/>
        <v>43.7</v>
      </c>
      <c r="R399" s="650">
        <f t="shared" si="117"/>
        <v>110.01</v>
      </c>
      <c r="S399" s="657">
        <f t="shared" si="125"/>
        <v>43.7</v>
      </c>
      <c r="T399" s="650">
        <f t="shared" si="118"/>
        <v>110.01</v>
      </c>
      <c r="U399" s="657">
        <f t="shared" si="125"/>
        <v>43.7</v>
      </c>
      <c r="V399" s="650">
        <f t="shared" si="119"/>
        <v>110.01</v>
      </c>
      <c r="W399" s="657">
        <f t="shared" si="125"/>
        <v>43.7</v>
      </c>
      <c r="X399" s="650">
        <f t="shared" si="120"/>
        <v>110.01</v>
      </c>
      <c r="Y399" s="657">
        <f t="shared" si="125"/>
        <v>43.7</v>
      </c>
      <c r="Z399" s="650">
        <f t="shared" si="121"/>
        <v>110.01</v>
      </c>
      <c r="AA399" s="657">
        <f t="shared" si="122"/>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5" outlineLevel="1" x14ac:dyDescent="0.25">
      <c r="A400" s="7"/>
      <c r="B400" s="8"/>
      <c r="C400" s="18"/>
      <c r="D400" s="18"/>
      <c r="E400" s="18"/>
      <c r="F400" s="27"/>
      <c r="G400" s="27" t="str">
        <f t="shared" si="126"/>
        <v>YYLWBrd</v>
      </c>
      <c r="H400" s="674">
        <f>H399*1.2</f>
        <v>132.012</v>
      </c>
      <c r="I400" s="674">
        <f>I399*1.2</f>
        <v>52.440000000000005</v>
      </c>
      <c r="J400" s="650">
        <f t="shared" si="112"/>
        <v>112.2102</v>
      </c>
      <c r="K400" s="657">
        <f t="shared" si="125"/>
        <v>52.440000000000005</v>
      </c>
      <c r="L400" s="650">
        <f t="shared" si="114"/>
        <v>112.2102</v>
      </c>
      <c r="M400" s="657">
        <f t="shared" si="125"/>
        <v>52.440000000000005</v>
      </c>
      <c r="N400" s="650">
        <f t="shared" si="115"/>
        <v>112.2102</v>
      </c>
      <c r="O400" s="657">
        <f t="shared" si="125"/>
        <v>52.440000000000005</v>
      </c>
      <c r="P400" s="650">
        <f t="shared" si="116"/>
        <v>112.2102</v>
      </c>
      <c r="Q400" s="657">
        <f t="shared" si="125"/>
        <v>52.440000000000005</v>
      </c>
      <c r="R400" s="650">
        <f t="shared" si="117"/>
        <v>132.012</v>
      </c>
      <c r="S400" s="657">
        <f t="shared" si="125"/>
        <v>52.440000000000005</v>
      </c>
      <c r="T400" s="650">
        <f t="shared" si="118"/>
        <v>132.012</v>
      </c>
      <c r="U400" s="657">
        <f t="shared" si="125"/>
        <v>52.440000000000005</v>
      </c>
      <c r="V400" s="650">
        <f t="shared" si="119"/>
        <v>132.012</v>
      </c>
      <c r="W400" s="657">
        <f t="shared" si="125"/>
        <v>52.440000000000005</v>
      </c>
      <c r="X400" s="650">
        <f t="shared" si="120"/>
        <v>132.012</v>
      </c>
      <c r="Y400" s="657">
        <f t="shared" si="125"/>
        <v>52.440000000000005</v>
      </c>
      <c r="Z400" s="650">
        <f t="shared" si="121"/>
        <v>132.012</v>
      </c>
      <c r="AA400" s="657">
        <f t="shared" si="122"/>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5" outlineLevel="1" x14ac:dyDescent="0.25">
      <c r="A401" s="7"/>
      <c r="B401" s="8"/>
      <c r="C401" s="18"/>
      <c r="D401" s="18"/>
      <c r="E401" s="18"/>
      <c r="F401" s="27"/>
      <c r="G401" s="27" t="str">
        <f t="shared" ref="G401:G412" si="127">_xlfn.CONCAT(H227:M227)</f>
        <v>AAAA2Nw</v>
      </c>
      <c r="H401" s="230">
        <v>77.56</v>
      </c>
      <c r="I401" s="230">
        <v>11.5</v>
      </c>
      <c r="J401" s="650">
        <f t="shared" ref="J401:J413" si="128">$H401*HLOOKUP(J$333,$I$330:$Q$331,2)</f>
        <v>65.926000000000002</v>
      </c>
      <c r="K401" s="657">
        <f t="shared" si="113"/>
        <v>11.5</v>
      </c>
      <c r="L401" s="650">
        <f t="shared" ref="L401:L413" si="129">$H401*HLOOKUP(L$333,$I$330:$Q$331,2)</f>
        <v>65.926000000000002</v>
      </c>
      <c r="M401" s="657">
        <f t="shared" si="113"/>
        <v>11.5</v>
      </c>
      <c r="N401" s="650">
        <f t="shared" ref="N401:N413" si="130">$H401*HLOOKUP(N$333,$I$330:$Q$331,2)</f>
        <v>65.926000000000002</v>
      </c>
      <c r="O401" s="657">
        <f t="shared" si="113"/>
        <v>11.5</v>
      </c>
      <c r="P401" s="650">
        <f t="shared" ref="P401:P413" si="131">$H401*HLOOKUP(P$333,$I$330:$Q$331,2)</f>
        <v>65.926000000000002</v>
      </c>
      <c r="Q401" s="657">
        <f t="shared" si="113"/>
        <v>11.5</v>
      </c>
      <c r="R401" s="650">
        <f t="shared" ref="R401:R413" si="132">$H401*HLOOKUP(R$333,$I$330:$Q$331,2)</f>
        <v>77.56</v>
      </c>
      <c r="S401" s="657">
        <f t="shared" si="113"/>
        <v>11.5</v>
      </c>
      <c r="T401" s="650">
        <f t="shared" ref="T401:T413" si="133">$H401*HLOOKUP(T$333,$I$330:$Q$331,2)</f>
        <v>77.56</v>
      </c>
      <c r="U401" s="657">
        <f t="shared" si="113"/>
        <v>11.5</v>
      </c>
      <c r="V401" s="650">
        <f t="shared" ref="V401:V413" si="134">$H401*HLOOKUP(V$333,$I$330:$Q$331,2)</f>
        <v>77.56</v>
      </c>
      <c r="W401" s="657">
        <f t="shared" si="113"/>
        <v>11.5</v>
      </c>
      <c r="X401" s="650">
        <f t="shared" si="120"/>
        <v>77.56</v>
      </c>
      <c r="Y401" s="657">
        <f t="shared" si="113"/>
        <v>11.5</v>
      </c>
      <c r="Z401" s="650">
        <f t="shared" si="121"/>
        <v>77.56</v>
      </c>
      <c r="AA401" s="657">
        <f t="shared" si="122"/>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5" outlineLevel="1" x14ac:dyDescent="0.25">
      <c r="A402" s="7"/>
      <c r="B402" s="8"/>
      <c r="C402" s="18"/>
      <c r="D402" s="18"/>
      <c r="E402" s="18"/>
      <c r="F402" s="27"/>
      <c r="G402" s="27" t="str">
        <f t="shared" si="127"/>
        <v>AAAA2Nwd</v>
      </c>
      <c r="H402" s="674">
        <f>H401*1.2</f>
        <v>93.072000000000003</v>
      </c>
      <c r="I402" s="674">
        <f>I401*1.2</f>
        <v>13.799999999999999</v>
      </c>
      <c r="J402" s="650">
        <f t="shared" si="128"/>
        <v>79.111199999999997</v>
      </c>
      <c r="K402" s="657">
        <f t="shared" si="113"/>
        <v>13.799999999999999</v>
      </c>
      <c r="L402" s="650">
        <f t="shared" si="129"/>
        <v>79.111199999999997</v>
      </c>
      <c r="M402" s="657">
        <f t="shared" si="113"/>
        <v>13.799999999999999</v>
      </c>
      <c r="N402" s="650">
        <f t="shared" si="130"/>
        <v>79.111199999999997</v>
      </c>
      <c r="O402" s="657">
        <f t="shared" si="113"/>
        <v>13.799999999999999</v>
      </c>
      <c r="P402" s="650">
        <f t="shared" si="131"/>
        <v>79.111199999999997</v>
      </c>
      <c r="Q402" s="657">
        <f t="shared" si="113"/>
        <v>13.799999999999999</v>
      </c>
      <c r="R402" s="650">
        <f t="shared" si="132"/>
        <v>93.072000000000003</v>
      </c>
      <c r="S402" s="657">
        <f t="shared" si="113"/>
        <v>13.799999999999999</v>
      </c>
      <c r="T402" s="650">
        <f t="shared" si="133"/>
        <v>93.072000000000003</v>
      </c>
      <c r="U402" s="657">
        <f t="shared" si="113"/>
        <v>13.799999999999999</v>
      </c>
      <c r="V402" s="650">
        <f t="shared" si="134"/>
        <v>93.072000000000003</v>
      </c>
      <c r="W402" s="657">
        <f t="shared" si="113"/>
        <v>13.799999999999999</v>
      </c>
      <c r="X402" s="650">
        <f t="shared" si="120"/>
        <v>93.072000000000003</v>
      </c>
      <c r="Y402" s="657">
        <f t="shared" si="113"/>
        <v>13.799999999999999</v>
      </c>
      <c r="Z402" s="650">
        <f t="shared" si="121"/>
        <v>93.072000000000003</v>
      </c>
      <c r="AA402" s="657">
        <f t="shared" si="122"/>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5" outlineLevel="1" x14ac:dyDescent="0.25">
      <c r="A403" s="7"/>
      <c r="B403" s="8"/>
      <c r="C403" s="18"/>
      <c r="D403" s="18"/>
      <c r="E403" s="18"/>
      <c r="F403" s="27"/>
      <c r="G403" s="27" t="str">
        <f t="shared" si="127"/>
        <v>AAANWb</v>
      </c>
      <c r="H403" s="230">
        <v>56.58</v>
      </c>
      <c r="I403" s="230">
        <v>13.5</v>
      </c>
      <c r="J403" s="650">
        <f t="shared" si="128"/>
        <v>48.092999999999996</v>
      </c>
      <c r="K403" s="657">
        <f t="shared" si="113"/>
        <v>13.5</v>
      </c>
      <c r="L403" s="650">
        <f t="shared" si="129"/>
        <v>48.092999999999996</v>
      </c>
      <c r="M403" s="657">
        <f t="shared" si="113"/>
        <v>13.5</v>
      </c>
      <c r="N403" s="650">
        <f t="shared" si="130"/>
        <v>48.092999999999996</v>
      </c>
      <c r="O403" s="657">
        <f t="shared" si="113"/>
        <v>13.5</v>
      </c>
      <c r="P403" s="650">
        <f t="shared" si="131"/>
        <v>48.092999999999996</v>
      </c>
      <c r="Q403" s="657">
        <f t="shared" si="113"/>
        <v>13.5</v>
      </c>
      <c r="R403" s="650">
        <f t="shared" si="132"/>
        <v>56.58</v>
      </c>
      <c r="S403" s="657">
        <f t="shared" si="113"/>
        <v>13.5</v>
      </c>
      <c r="T403" s="650">
        <f t="shared" si="133"/>
        <v>56.58</v>
      </c>
      <c r="U403" s="657">
        <f t="shared" si="113"/>
        <v>13.5</v>
      </c>
      <c r="V403" s="650">
        <f t="shared" si="134"/>
        <v>56.58</v>
      </c>
      <c r="W403" s="657">
        <f t="shared" si="113"/>
        <v>13.5</v>
      </c>
      <c r="X403" s="650">
        <f t="shared" si="120"/>
        <v>56.58</v>
      </c>
      <c r="Y403" s="657">
        <f t="shared" si="113"/>
        <v>13.5</v>
      </c>
      <c r="Z403" s="650">
        <f t="shared" si="121"/>
        <v>56.58</v>
      </c>
      <c r="AA403" s="657">
        <f t="shared" si="122"/>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5" outlineLevel="1" x14ac:dyDescent="0.25">
      <c r="A404" s="7"/>
      <c r="B404" s="8"/>
      <c r="C404" s="18"/>
      <c r="D404" s="18"/>
      <c r="E404" s="18"/>
      <c r="F404" s="27"/>
      <c r="G404" s="27" t="str">
        <f t="shared" si="127"/>
        <v>AAANWbd</v>
      </c>
      <c r="H404" s="674">
        <f>H403*1.2</f>
        <v>67.896000000000001</v>
      </c>
      <c r="I404" s="674">
        <f>I403*1.2</f>
        <v>16.2</v>
      </c>
      <c r="J404" s="650">
        <f t="shared" si="128"/>
        <v>57.711599999999997</v>
      </c>
      <c r="K404" s="657">
        <f t="shared" si="113"/>
        <v>16.2</v>
      </c>
      <c r="L404" s="650">
        <f t="shared" si="129"/>
        <v>57.711599999999997</v>
      </c>
      <c r="M404" s="657">
        <f t="shared" si="113"/>
        <v>16.2</v>
      </c>
      <c r="N404" s="650">
        <f t="shared" si="130"/>
        <v>57.711599999999997</v>
      </c>
      <c r="O404" s="657">
        <f t="shared" si="113"/>
        <v>16.2</v>
      </c>
      <c r="P404" s="650">
        <f t="shared" si="131"/>
        <v>57.711599999999997</v>
      </c>
      <c r="Q404" s="657">
        <f t="shared" si="113"/>
        <v>16.2</v>
      </c>
      <c r="R404" s="650">
        <f t="shared" si="132"/>
        <v>67.896000000000001</v>
      </c>
      <c r="S404" s="657">
        <f t="shared" si="113"/>
        <v>16.2</v>
      </c>
      <c r="T404" s="650">
        <f t="shared" si="133"/>
        <v>67.896000000000001</v>
      </c>
      <c r="U404" s="657">
        <f t="shared" si="113"/>
        <v>16.2</v>
      </c>
      <c r="V404" s="650">
        <f t="shared" si="134"/>
        <v>67.896000000000001</v>
      </c>
      <c r="W404" s="657">
        <f t="shared" si="113"/>
        <v>16.2</v>
      </c>
      <c r="X404" s="650">
        <f t="shared" si="120"/>
        <v>67.896000000000001</v>
      </c>
      <c r="Y404" s="657">
        <f t="shared" si="113"/>
        <v>16.2</v>
      </c>
      <c r="Z404" s="650">
        <f t="shared" si="121"/>
        <v>67.896000000000001</v>
      </c>
      <c r="AA404" s="657">
        <f t="shared" si="122"/>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5" outlineLevel="1" x14ac:dyDescent="0.25">
      <c r="A405" s="7"/>
      <c r="B405" s="8"/>
      <c r="C405" s="18"/>
      <c r="D405" s="18"/>
      <c r="E405" s="18"/>
      <c r="F405" s="27"/>
      <c r="G405" s="27" t="str">
        <f t="shared" si="127"/>
        <v>AANWBa</v>
      </c>
      <c r="H405" s="230">
        <v>0</v>
      </c>
      <c r="I405" s="230">
        <v>0</v>
      </c>
      <c r="J405" s="650">
        <f t="shared" si="128"/>
        <v>0</v>
      </c>
      <c r="K405" s="657">
        <f t="shared" si="113"/>
        <v>0</v>
      </c>
      <c r="L405" s="650">
        <f t="shared" si="129"/>
        <v>0</v>
      </c>
      <c r="M405" s="657">
        <f t="shared" si="113"/>
        <v>0</v>
      </c>
      <c r="N405" s="650">
        <f t="shared" si="130"/>
        <v>0</v>
      </c>
      <c r="O405" s="657">
        <f t="shared" si="113"/>
        <v>0</v>
      </c>
      <c r="P405" s="650">
        <f t="shared" si="131"/>
        <v>0</v>
      </c>
      <c r="Q405" s="657">
        <f t="shared" si="113"/>
        <v>0</v>
      </c>
      <c r="R405" s="650">
        <f t="shared" si="132"/>
        <v>0</v>
      </c>
      <c r="S405" s="657">
        <f t="shared" si="113"/>
        <v>0</v>
      </c>
      <c r="T405" s="650">
        <f t="shared" si="133"/>
        <v>0</v>
      </c>
      <c r="U405" s="657">
        <f t="shared" si="113"/>
        <v>0</v>
      </c>
      <c r="V405" s="650">
        <f t="shared" si="134"/>
        <v>0</v>
      </c>
      <c r="W405" s="657">
        <f t="shared" si="113"/>
        <v>0</v>
      </c>
      <c r="X405" s="650">
        <f t="shared" si="120"/>
        <v>0</v>
      </c>
      <c r="Y405" s="657">
        <f t="shared" si="113"/>
        <v>0</v>
      </c>
      <c r="Z405" s="650">
        <f t="shared" si="121"/>
        <v>0</v>
      </c>
      <c r="AA405" s="657">
        <f t="shared" si="122"/>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5" outlineLevel="1" x14ac:dyDescent="0.25">
      <c r="A406" s="7"/>
      <c r="B406" s="8"/>
      <c r="C406" s="18"/>
      <c r="D406" s="18"/>
      <c r="E406" s="18"/>
      <c r="F406" s="27"/>
      <c r="G406" s="27" t="str">
        <f t="shared" si="127"/>
        <v>AYWBA1a</v>
      </c>
      <c r="H406" s="230">
        <v>0</v>
      </c>
      <c r="I406" s="230">
        <v>0</v>
      </c>
      <c r="J406" s="650">
        <f t="shared" si="128"/>
        <v>0</v>
      </c>
      <c r="K406" s="657">
        <f t="shared" si="113"/>
        <v>0</v>
      </c>
      <c r="L406" s="650">
        <f t="shared" si="129"/>
        <v>0</v>
      </c>
      <c r="M406" s="657">
        <f t="shared" si="113"/>
        <v>0</v>
      </c>
      <c r="N406" s="650">
        <f t="shared" si="130"/>
        <v>0</v>
      </c>
      <c r="O406" s="657">
        <f t="shared" si="113"/>
        <v>0</v>
      </c>
      <c r="P406" s="650">
        <f t="shared" si="131"/>
        <v>0</v>
      </c>
      <c r="Q406" s="657">
        <f t="shared" si="113"/>
        <v>0</v>
      </c>
      <c r="R406" s="650">
        <f t="shared" si="132"/>
        <v>0</v>
      </c>
      <c r="S406" s="657">
        <f t="shared" si="113"/>
        <v>0</v>
      </c>
      <c r="T406" s="650">
        <f t="shared" si="133"/>
        <v>0</v>
      </c>
      <c r="U406" s="657">
        <f t="shared" si="113"/>
        <v>0</v>
      </c>
      <c r="V406" s="650">
        <f t="shared" si="134"/>
        <v>0</v>
      </c>
      <c r="W406" s="657">
        <f t="shared" si="113"/>
        <v>0</v>
      </c>
      <c r="X406" s="650">
        <f t="shared" si="120"/>
        <v>0</v>
      </c>
      <c r="Y406" s="657">
        <f t="shared" si="113"/>
        <v>0</v>
      </c>
      <c r="Z406" s="650">
        <f t="shared" si="121"/>
        <v>0</v>
      </c>
      <c r="AA406" s="657">
        <f t="shared" si="122"/>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5" outlineLevel="1" x14ac:dyDescent="0.25">
      <c r="A407" s="7"/>
      <c r="B407" s="8"/>
      <c r="C407" s="18"/>
      <c r="D407" s="18"/>
      <c r="E407" s="18"/>
      <c r="F407" s="27"/>
      <c r="G407" s="27" t="str">
        <f t="shared" si="127"/>
        <v>YYFWBz</v>
      </c>
      <c r="H407" s="230">
        <v>112.12</v>
      </c>
      <c r="I407" s="230">
        <v>43.7</v>
      </c>
      <c r="J407" s="650">
        <f t="shared" si="128"/>
        <v>95.302000000000007</v>
      </c>
      <c r="K407" s="657">
        <f t="shared" ref="K407:Y413" si="135">$I407</f>
        <v>43.7</v>
      </c>
      <c r="L407" s="650">
        <f t="shared" si="129"/>
        <v>95.302000000000007</v>
      </c>
      <c r="M407" s="657">
        <f t="shared" si="135"/>
        <v>43.7</v>
      </c>
      <c r="N407" s="650">
        <f t="shared" si="130"/>
        <v>95.302000000000007</v>
      </c>
      <c r="O407" s="657">
        <f t="shared" si="135"/>
        <v>43.7</v>
      </c>
      <c r="P407" s="650">
        <f t="shared" si="131"/>
        <v>95.302000000000007</v>
      </c>
      <c r="Q407" s="657">
        <f t="shared" si="135"/>
        <v>43.7</v>
      </c>
      <c r="R407" s="650">
        <f t="shared" si="132"/>
        <v>112.12</v>
      </c>
      <c r="S407" s="657">
        <f t="shared" si="135"/>
        <v>43.7</v>
      </c>
      <c r="T407" s="650">
        <f t="shared" si="133"/>
        <v>112.12</v>
      </c>
      <c r="U407" s="657">
        <f t="shared" si="135"/>
        <v>43.7</v>
      </c>
      <c r="V407" s="650">
        <f t="shared" si="134"/>
        <v>112.12</v>
      </c>
      <c r="W407" s="657">
        <f t="shared" si="135"/>
        <v>43.7</v>
      </c>
      <c r="X407" s="650">
        <f t="shared" si="120"/>
        <v>112.12</v>
      </c>
      <c r="Y407" s="657">
        <f t="shared" si="135"/>
        <v>43.7</v>
      </c>
      <c r="Z407" s="650">
        <f t="shared" si="121"/>
        <v>112.12</v>
      </c>
      <c r="AA407" s="657">
        <f t="shared" si="122"/>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5" outlineLevel="1" x14ac:dyDescent="0.25">
      <c r="A408" s="7"/>
      <c r="B408" s="8"/>
      <c r="C408" s="18"/>
      <c r="D408" s="18"/>
      <c r="E408" s="18"/>
      <c r="F408" s="27"/>
      <c r="G408" s="27" t="str">
        <f t="shared" si="127"/>
        <v>YYFWBzd</v>
      </c>
      <c r="H408" s="674">
        <f>H407*1.2</f>
        <v>134.54400000000001</v>
      </c>
      <c r="I408" s="674">
        <f>I407*1.2</f>
        <v>52.440000000000005</v>
      </c>
      <c r="J408" s="650">
        <f t="shared" si="128"/>
        <v>114.36240000000001</v>
      </c>
      <c r="K408" s="657">
        <f t="shared" si="135"/>
        <v>52.440000000000005</v>
      </c>
      <c r="L408" s="650">
        <f t="shared" si="129"/>
        <v>114.36240000000001</v>
      </c>
      <c r="M408" s="657">
        <f t="shared" si="135"/>
        <v>52.440000000000005</v>
      </c>
      <c r="N408" s="650">
        <f t="shared" si="130"/>
        <v>114.36240000000001</v>
      </c>
      <c r="O408" s="657">
        <f t="shared" si="135"/>
        <v>52.440000000000005</v>
      </c>
      <c r="P408" s="650">
        <f t="shared" si="131"/>
        <v>114.36240000000001</v>
      </c>
      <c r="Q408" s="657">
        <f t="shared" si="135"/>
        <v>52.440000000000005</v>
      </c>
      <c r="R408" s="650">
        <f t="shared" si="132"/>
        <v>134.54400000000001</v>
      </c>
      <c r="S408" s="657">
        <f t="shared" si="135"/>
        <v>52.440000000000005</v>
      </c>
      <c r="T408" s="650">
        <f t="shared" si="133"/>
        <v>134.54400000000001</v>
      </c>
      <c r="U408" s="657">
        <f t="shared" si="135"/>
        <v>52.440000000000005</v>
      </c>
      <c r="V408" s="650">
        <f t="shared" si="134"/>
        <v>134.54400000000001</v>
      </c>
      <c r="W408" s="657">
        <f t="shared" si="135"/>
        <v>52.440000000000005</v>
      </c>
      <c r="X408" s="650">
        <f t="shared" si="120"/>
        <v>134.54400000000001</v>
      </c>
      <c r="Y408" s="657">
        <f t="shared" si="135"/>
        <v>52.440000000000005</v>
      </c>
      <c r="Z408" s="650">
        <f t="shared" si="121"/>
        <v>134.54400000000001</v>
      </c>
      <c r="AA408" s="657">
        <f t="shared" si="122"/>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5" outlineLevel="1" x14ac:dyDescent="0.25">
      <c r="A409" s="7"/>
      <c r="B409" s="8"/>
      <c r="C409" s="18"/>
      <c r="D409" s="18"/>
      <c r="E409" s="18"/>
      <c r="F409" s="27"/>
      <c r="G409" s="27" t="str">
        <f t="shared" si="127"/>
        <v>YYBNWf</v>
      </c>
      <c r="H409" s="230">
        <v>177.21</v>
      </c>
      <c r="I409" s="230">
        <v>92.01</v>
      </c>
      <c r="J409" s="650">
        <f t="shared" si="128"/>
        <v>150.6285</v>
      </c>
      <c r="K409" s="657">
        <f t="shared" si="135"/>
        <v>92.01</v>
      </c>
      <c r="L409" s="650">
        <f t="shared" si="129"/>
        <v>150.6285</v>
      </c>
      <c r="M409" s="657">
        <f t="shared" si="135"/>
        <v>92.01</v>
      </c>
      <c r="N409" s="650">
        <f t="shared" si="130"/>
        <v>150.6285</v>
      </c>
      <c r="O409" s="657">
        <f t="shared" si="135"/>
        <v>92.01</v>
      </c>
      <c r="P409" s="650">
        <f t="shared" si="131"/>
        <v>150.6285</v>
      </c>
      <c r="Q409" s="657">
        <f t="shared" si="135"/>
        <v>92.01</v>
      </c>
      <c r="R409" s="650">
        <f t="shared" si="132"/>
        <v>177.21</v>
      </c>
      <c r="S409" s="657">
        <f t="shared" si="135"/>
        <v>92.01</v>
      </c>
      <c r="T409" s="650">
        <f t="shared" si="133"/>
        <v>177.21</v>
      </c>
      <c r="U409" s="657">
        <f t="shared" si="135"/>
        <v>92.01</v>
      </c>
      <c r="V409" s="650">
        <f t="shared" si="134"/>
        <v>177.21</v>
      </c>
      <c r="W409" s="657">
        <f t="shared" si="135"/>
        <v>92.01</v>
      </c>
      <c r="X409" s="650">
        <f t="shared" si="120"/>
        <v>177.21</v>
      </c>
      <c r="Y409" s="657">
        <f t="shared" si="135"/>
        <v>92.01</v>
      </c>
      <c r="Z409" s="650">
        <f t="shared" si="121"/>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5" outlineLevel="1" x14ac:dyDescent="0.25">
      <c r="A410" s="7"/>
      <c r="B410" s="8"/>
      <c r="C410" s="18"/>
      <c r="D410" s="18"/>
      <c r="E410" s="18"/>
      <c r="F410" s="27"/>
      <c r="G410" s="27" t="str">
        <f t="shared" si="127"/>
        <v>YYNWFw</v>
      </c>
      <c r="H410" s="230">
        <v>105.94</v>
      </c>
      <c r="I410" s="230">
        <v>11.5</v>
      </c>
      <c r="J410" s="650">
        <f t="shared" si="128"/>
        <v>90.048999999999992</v>
      </c>
      <c r="K410" s="657">
        <f t="shared" si="135"/>
        <v>11.5</v>
      </c>
      <c r="L410" s="650">
        <f t="shared" si="129"/>
        <v>90.048999999999992</v>
      </c>
      <c r="M410" s="657">
        <f t="shared" si="135"/>
        <v>11.5</v>
      </c>
      <c r="N410" s="650">
        <f t="shared" si="130"/>
        <v>90.048999999999992</v>
      </c>
      <c r="O410" s="657">
        <f t="shared" si="135"/>
        <v>11.5</v>
      </c>
      <c r="P410" s="650">
        <f t="shared" si="131"/>
        <v>90.048999999999992</v>
      </c>
      <c r="Q410" s="657">
        <f t="shared" si="135"/>
        <v>11.5</v>
      </c>
      <c r="R410" s="650">
        <f t="shared" si="132"/>
        <v>105.94</v>
      </c>
      <c r="S410" s="657">
        <f t="shared" si="135"/>
        <v>11.5</v>
      </c>
      <c r="T410" s="650">
        <f t="shared" si="133"/>
        <v>105.94</v>
      </c>
      <c r="U410" s="657">
        <f t="shared" si="135"/>
        <v>11.5</v>
      </c>
      <c r="V410" s="650">
        <f t="shared" si="134"/>
        <v>105.94</v>
      </c>
      <c r="W410" s="657">
        <f t="shared" si="135"/>
        <v>11.5</v>
      </c>
      <c r="X410" s="650">
        <f t="shared" si="120"/>
        <v>105.94</v>
      </c>
      <c r="Y410" s="657">
        <f t="shared" si="135"/>
        <v>11.5</v>
      </c>
      <c r="Z410" s="650">
        <f t="shared" si="121"/>
        <v>105.94</v>
      </c>
      <c r="AA410" s="657">
        <f t="shared" si="122"/>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5" outlineLevel="1" x14ac:dyDescent="0.25">
      <c r="A411" s="7"/>
      <c r="B411" s="8"/>
      <c r="C411" s="18"/>
      <c r="D411" s="18"/>
      <c r="E411" s="18"/>
      <c r="F411" s="27"/>
      <c r="G411" s="27" t="str">
        <f t="shared" si="127"/>
        <v>YYNWFwd</v>
      </c>
      <c r="H411" s="674">
        <f>H410*1.2</f>
        <v>127.12799999999999</v>
      </c>
      <c r="I411" s="674">
        <f>I410*1.2</f>
        <v>13.799999999999999</v>
      </c>
      <c r="J411" s="650">
        <f t="shared" si="128"/>
        <v>108.05879999999999</v>
      </c>
      <c r="K411" s="657">
        <f t="shared" si="135"/>
        <v>13.799999999999999</v>
      </c>
      <c r="L411" s="650">
        <f t="shared" si="129"/>
        <v>108.05879999999999</v>
      </c>
      <c r="M411" s="657">
        <f t="shared" si="135"/>
        <v>13.799999999999999</v>
      </c>
      <c r="N411" s="650">
        <f t="shared" si="130"/>
        <v>108.05879999999999</v>
      </c>
      <c r="O411" s="657">
        <f t="shared" si="135"/>
        <v>13.799999999999999</v>
      </c>
      <c r="P411" s="650">
        <f t="shared" si="131"/>
        <v>108.05879999999999</v>
      </c>
      <c r="Q411" s="657">
        <f t="shared" si="135"/>
        <v>13.799999999999999</v>
      </c>
      <c r="R411" s="650">
        <f t="shared" si="132"/>
        <v>127.12799999999999</v>
      </c>
      <c r="S411" s="657">
        <f t="shared" si="135"/>
        <v>13.799999999999999</v>
      </c>
      <c r="T411" s="650">
        <f t="shared" si="133"/>
        <v>127.12799999999999</v>
      </c>
      <c r="U411" s="657">
        <f t="shared" si="135"/>
        <v>13.799999999999999</v>
      </c>
      <c r="V411" s="650">
        <f t="shared" si="134"/>
        <v>127.12799999999999</v>
      </c>
      <c r="W411" s="657">
        <f t="shared" si="135"/>
        <v>13.799999999999999</v>
      </c>
      <c r="X411" s="650">
        <f t="shared" si="120"/>
        <v>127.12799999999999</v>
      </c>
      <c r="Y411" s="657">
        <f t="shared" si="135"/>
        <v>13.799999999999999</v>
      </c>
      <c r="Z411" s="650">
        <f t="shared" si="121"/>
        <v>127.12799999999999</v>
      </c>
      <c r="AA411" s="657">
        <f t="shared" si="122"/>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5" outlineLevel="1" x14ac:dyDescent="0.25">
      <c r="A412" s="7"/>
      <c r="B412" s="8"/>
      <c r="C412" s="18"/>
      <c r="D412" s="18"/>
      <c r="E412" s="18"/>
      <c r="F412" s="27"/>
      <c r="G412" s="27" t="str">
        <f t="shared" si="127"/>
        <v>YYWFWb</v>
      </c>
      <c r="H412" s="230">
        <v>86.38</v>
      </c>
      <c r="I412" s="230">
        <v>36.880000000000003</v>
      </c>
      <c r="J412" s="650">
        <f t="shared" si="128"/>
        <v>73.422999999999988</v>
      </c>
      <c r="K412" s="657">
        <f t="shared" si="135"/>
        <v>36.880000000000003</v>
      </c>
      <c r="L412" s="650">
        <f t="shared" si="129"/>
        <v>73.422999999999988</v>
      </c>
      <c r="M412" s="657">
        <f t="shared" si="135"/>
        <v>36.880000000000003</v>
      </c>
      <c r="N412" s="650">
        <f t="shared" si="130"/>
        <v>73.422999999999988</v>
      </c>
      <c r="O412" s="657">
        <f t="shared" si="135"/>
        <v>36.880000000000003</v>
      </c>
      <c r="P412" s="650">
        <f t="shared" si="131"/>
        <v>73.422999999999988</v>
      </c>
      <c r="Q412" s="657">
        <f t="shared" si="135"/>
        <v>36.880000000000003</v>
      </c>
      <c r="R412" s="650">
        <f t="shared" si="132"/>
        <v>86.38</v>
      </c>
      <c r="S412" s="657">
        <f t="shared" si="135"/>
        <v>36.880000000000003</v>
      </c>
      <c r="T412" s="650">
        <f t="shared" si="133"/>
        <v>86.38</v>
      </c>
      <c r="U412" s="657">
        <f t="shared" si="135"/>
        <v>36.880000000000003</v>
      </c>
      <c r="V412" s="650">
        <f t="shared" si="134"/>
        <v>86.38</v>
      </c>
      <c r="W412" s="657">
        <f t="shared" si="135"/>
        <v>36.880000000000003</v>
      </c>
      <c r="X412" s="650">
        <f t="shared" si="120"/>
        <v>86.38</v>
      </c>
      <c r="Y412" s="657">
        <f t="shared" si="135"/>
        <v>36.880000000000003</v>
      </c>
      <c r="Z412" s="650">
        <f t="shared" si="121"/>
        <v>86.38</v>
      </c>
      <c r="AA412" s="657">
        <f t="shared" si="122"/>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5" outlineLevel="1" x14ac:dyDescent="0.25">
      <c r="A413" s="7"/>
      <c r="B413" s="8"/>
      <c r="C413" s="18"/>
      <c r="D413" s="18"/>
      <c r="E413" s="18"/>
      <c r="F413" s="27"/>
      <c r="G413" s="27" t="str">
        <f t="shared" ref="G413" si="136">_xlfn.CONCAT(H239:M239)</f>
        <v>YYWFWbd</v>
      </c>
      <c r="H413" s="674">
        <f>H412*1.2</f>
        <v>103.65599999999999</v>
      </c>
      <c r="I413" s="674">
        <f>I412*1.2</f>
        <v>44.256</v>
      </c>
      <c r="J413" s="650">
        <f t="shared" si="128"/>
        <v>88.107599999999991</v>
      </c>
      <c r="K413" s="657">
        <f t="shared" si="135"/>
        <v>44.256</v>
      </c>
      <c r="L413" s="650">
        <f t="shared" si="129"/>
        <v>88.107599999999991</v>
      </c>
      <c r="M413" s="657">
        <f t="shared" si="135"/>
        <v>44.256</v>
      </c>
      <c r="N413" s="650">
        <f t="shared" si="130"/>
        <v>88.107599999999991</v>
      </c>
      <c r="O413" s="657">
        <f t="shared" si="135"/>
        <v>44.256</v>
      </c>
      <c r="P413" s="650">
        <f t="shared" si="131"/>
        <v>88.107599999999991</v>
      </c>
      <c r="Q413" s="657">
        <f t="shared" si="135"/>
        <v>44.256</v>
      </c>
      <c r="R413" s="650">
        <f t="shared" si="132"/>
        <v>103.65599999999999</v>
      </c>
      <c r="S413" s="657">
        <f t="shared" si="135"/>
        <v>44.256</v>
      </c>
      <c r="T413" s="650">
        <f t="shared" si="133"/>
        <v>103.65599999999999</v>
      </c>
      <c r="U413" s="657">
        <f t="shared" si="135"/>
        <v>44.256</v>
      </c>
      <c r="V413" s="650">
        <f t="shared" si="134"/>
        <v>103.65599999999999</v>
      </c>
      <c r="W413" s="657">
        <f t="shared" si="135"/>
        <v>44.256</v>
      </c>
      <c r="X413" s="650">
        <f t="shared" si="120"/>
        <v>103.65599999999999</v>
      </c>
      <c r="Y413" s="657">
        <f t="shared" si="135"/>
        <v>44.256</v>
      </c>
      <c r="Z413" s="650">
        <f t="shared" si="121"/>
        <v>103.65599999999999</v>
      </c>
      <c r="AA413" s="657">
        <f t="shared" si="122"/>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5" outlineLevel="1" x14ac:dyDescent="0.2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5" outlineLevel="1" x14ac:dyDescent="0.25">
      <c r="A415" s="7"/>
      <c r="B415" s="8"/>
      <c r="C415" s="18"/>
      <c r="D415" s="18"/>
      <c r="E415" s="18"/>
      <c r="F415" s="27"/>
      <c r="G415" s="491" t="s">
        <v>782</v>
      </c>
      <c r="I415" t="s">
        <v>1029</v>
      </c>
      <c r="J415" t="s">
        <v>380</v>
      </c>
      <c r="K415" t="s">
        <v>772</v>
      </c>
      <c r="L415" t="s">
        <v>773</v>
      </c>
      <c r="M415" t="s">
        <v>774</v>
      </c>
      <c r="N415" t="s">
        <v>775</v>
      </c>
      <c r="O415" t="s">
        <v>776</v>
      </c>
      <c r="P415" t="s">
        <v>777</v>
      </c>
      <c r="Q415" t="s">
        <v>778</v>
      </c>
      <c r="R415" t="s">
        <v>779</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5" outlineLevel="1" x14ac:dyDescent="0.25">
      <c r="A416" s="7"/>
      <c r="B416" s="8"/>
      <c r="C416" s="18"/>
      <c r="D416" s="18"/>
      <c r="E416" s="18"/>
      <c r="F416" s="27"/>
      <c r="G416" s="491"/>
      <c r="I416" t="s">
        <v>1023</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5" outlineLevel="1" x14ac:dyDescent="0.25">
      <c r="A417" s="7"/>
      <c r="B417" s="8"/>
      <c r="C417" s="18"/>
      <c r="D417" s="18"/>
      <c r="E417" s="18"/>
      <c r="F417" s="27"/>
      <c r="G417" s="491"/>
      <c r="I417" t="s">
        <v>1024</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5" outlineLevel="1" x14ac:dyDescent="0.25">
      <c r="A418" s="7"/>
      <c r="B418" s="8"/>
      <c r="C418" s="18"/>
      <c r="D418" s="18"/>
      <c r="E418" s="18"/>
      <c r="F418" s="27"/>
      <c r="G418" s="491"/>
      <c r="I418" t="s">
        <v>1025</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5" outlineLevel="1" x14ac:dyDescent="0.25">
      <c r="A419" s="7"/>
      <c r="B419" s="8"/>
      <c r="C419" s="18"/>
      <c r="D419" s="18"/>
      <c r="E419" s="18"/>
      <c r="F419" s="27"/>
      <c r="G419" s="491"/>
      <c r="I419" t="s">
        <v>967</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5" outlineLevel="1" x14ac:dyDescent="0.2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5" outlineLevel="1" x14ac:dyDescent="0.25">
      <c r="A421" s="7"/>
      <c r="B421" s="8"/>
      <c r="C421" s="18"/>
      <c r="D421" s="18"/>
      <c r="E421" s="18"/>
      <c r="F421" s="27"/>
      <c r="G421" s="27" t="s">
        <v>785</v>
      </c>
      <c r="H421" t="s">
        <v>800</v>
      </c>
      <c r="I421" t="s">
        <v>800</v>
      </c>
      <c r="J421" t="s">
        <v>800</v>
      </c>
      <c r="K421" t="s">
        <v>800</v>
      </c>
      <c r="L421" t="s">
        <v>380</v>
      </c>
      <c r="M421" t="s">
        <v>380</v>
      </c>
      <c r="N421" t="s">
        <v>380</v>
      </c>
      <c r="O421" t="s">
        <v>380</v>
      </c>
      <c r="P421" t="s">
        <v>772</v>
      </c>
      <c r="Q421" t="s">
        <v>772</v>
      </c>
      <c r="R421" t="s">
        <v>772</v>
      </c>
      <c r="S421" t="s">
        <v>772</v>
      </c>
      <c r="T421" t="s">
        <v>773</v>
      </c>
      <c r="U421" t="s">
        <v>773</v>
      </c>
      <c r="V421" t="s">
        <v>773</v>
      </c>
      <c r="W421" t="s">
        <v>773</v>
      </c>
      <c r="X421" t="s">
        <v>774</v>
      </c>
      <c r="Y421" t="s">
        <v>774</v>
      </c>
      <c r="Z421" t="s">
        <v>774</v>
      </c>
      <c r="AA421" t="s">
        <v>774</v>
      </c>
      <c r="AB421" t="s">
        <v>775</v>
      </c>
      <c r="AC421" t="s">
        <v>775</v>
      </c>
      <c r="AD421" t="s">
        <v>775</v>
      </c>
      <c r="AE421" t="s">
        <v>775</v>
      </c>
      <c r="AF421" t="s">
        <v>776</v>
      </c>
      <c r="AG421" t="s">
        <v>776</v>
      </c>
      <c r="AH421" t="s">
        <v>776</v>
      </c>
      <c r="AI421" t="s">
        <v>776</v>
      </c>
      <c r="AJ421" t="s">
        <v>777</v>
      </c>
      <c r="AK421" t="s">
        <v>777</v>
      </c>
      <c r="AL421" t="s">
        <v>777</v>
      </c>
      <c r="AM421" t="s">
        <v>777</v>
      </c>
      <c r="AN421" t="s">
        <v>778</v>
      </c>
      <c r="AO421" t="s">
        <v>778</v>
      </c>
      <c r="AP421" t="s">
        <v>778</v>
      </c>
      <c r="AQ421" t="s">
        <v>778</v>
      </c>
      <c r="AR421" t="s">
        <v>779</v>
      </c>
      <c r="AS421" t="s">
        <v>779</v>
      </c>
      <c r="AT421" t="s">
        <v>779</v>
      </c>
      <c r="AU421" t="s">
        <v>779</v>
      </c>
      <c r="AV421" s="194"/>
      <c r="AW421" s="194"/>
      <c r="AX421" s="17"/>
      <c r="AY421" s="9"/>
      <c r="AZ421" s="9"/>
      <c r="BA421" s="9"/>
    </row>
    <row r="422" spans="1:53" ht="15" outlineLevel="1" x14ac:dyDescent="0.25">
      <c r="A422" s="7"/>
      <c r="B422" s="8"/>
      <c r="C422" s="18"/>
      <c r="D422" s="18"/>
      <c r="E422" s="18"/>
      <c r="F422" s="27"/>
      <c r="G422" s="27" t="s">
        <v>784</v>
      </c>
      <c r="H422" t="s">
        <v>1023</v>
      </c>
      <c r="I422" t="s">
        <v>1024</v>
      </c>
      <c r="J422" t="s">
        <v>1025</v>
      </c>
      <c r="K422" t="s">
        <v>967</v>
      </c>
      <c r="L422" t="str">
        <f>H422</f>
        <v>knock</v>
      </c>
      <c r="M422" t="str">
        <f t="shared" ref="M422:AU422" si="137">I422</f>
        <v>pre-em</v>
      </c>
      <c r="N422" t="str">
        <f t="shared" si="137"/>
        <v>selective_and_spraytop</v>
      </c>
      <c r="O422" t="str">
        <f t="shared" si="137"/>
        <v>fungicide</v>
      </c>
      <c r="P422" t="str">
        <f t="shared" si="137"/>
        <v>knock</v>
      </c>
      <c r="Q422" t="str">
        <f t="shared" si="137"/>
        <v>pre-em</v>
      </c>
      <c r="R422" t="str">
        <f t="shared" si="137"/>
        <v>selective_and_spraytop</v>
      </c>
      <c r="S422" t="str">
        <f t="shared" si="137"/>
        <v>fungicide</v>
      </c>
      <c r="T422" t="str">
        <f t="shared" si="137"/>
        <v>knock</v>
      </c>
      <c r="U422" t="str">
        <f t="shared" si="137"/>
        <v>pre-em</v>
      </c>
      <c r="V422" t="str">
        <f t="shared" si="137"/>
        <v>selective_and_spraytop</v>
      </c>
      <c r="W422" t="str">
        <f t="shared" si="137"/>
        <v>fungicide</v>
      </c>
      <c r="X422" t="str">
        <f t="shared" si="137"/>
        <v>knock</v>
      </c>
      <c r="Y422" t="str">
        <f t="shared" si="137"/>
        <v>pre-em</v>
      </c>
      <c r="Z422" t="str">
        <f t="shared" si="137"/>
        <v>selective_and_spraytop</v>
      </c>
      <c r="AA422" t="str">
        <f t="shared" si="137"/>
        <v>fungicide</v>
      </c>
      <c r="AB422" t="str">
        <f t="shared" si="137"/>
        <v>knock</v>
      </c>
      <c r="AC422" t="str">
        <f t="shared" si="137"/>
        <v>pre-em</v>
      </c>
      <c r="AD422" t="str">
        <f t="shared" si="137"/>
        <v>selective_and_spraytop</v>
      </c>
      <c r="AE422" t="str">
        <f t="shared" si="137"/>
        <v>fungicide</v>
      </c>
      <c r="AF422" t="str">
        <f t="shared" si="137"/>
        <v>knock</v>
      </c>
      <c r="AG422" t="str">
        <f t="shared" si="137"/>
        <v>pre-em</v>
      </c>
      <c r="AH422" t="str">
        <f t="shared" si="137"/>
        <v>selective_and_spraytop</v>
      </c>
      <c r="AI422" t="str">
        <f t="shared" si="137"/>
        <v>fungicide</v>
      </c>
      <c r="AJ422" t="str">
        <f t="shared" si="137"/>
        <v>knock</v>
      </c>
      <c r="AK422" t="str">
        <f t="shared" si="137"/>
        <v>pre-em</v>
      </c>
      <c r="AL422" t="str">
        <f t="shared" si="137"/>
        <v>selective_and_spraytop</v>
      </c>
      <c r="AM422" t="str">
        <f t="shared" si="137"/>
        <v>fungicide</v>
      </c>
      <c r="AN422" t="str">
        <f t="shared" si="137"/>
        <v>knock</v>
      </c>
      <c r="AO422" t="str">
        <f t="shared" si="137"/>
        <v>pre-em</v>
      </c>
      <c r="AP422" t="str">
        <f t="shared" si="137"/>
        <v>selective_and_spraytop</v>
      </c>
      <c r="AQ422" t="str">
        <f t="shared" si="137"/>
        <v>fungicide</v>
      </c>
      <c r="AR422" t="str">
        <f t="shared" si="137"/>
        <v>knock</v>
      </c>
      <c r="AS422" t="str">
        <f t="shared" si="137"/>
        <v>pre-em</v>
      </c>
      <c r="AT422" t="str">
        <f t="shared" si="137"/>
        <v>selective_and_spraytop</v>
      </c>
      <c r="AU422" t="str">
        <f t="shared" si="137"/>
        <v>fungicide</v>
      </c>
      <c r="AV422" s="194"/>
      <c r="AW422" s="194"/>
      <c r="AX422" s="17"/>
      <c r="AY422" s="9"/>
      <c r="AZ422" s="9"/>
      <c r="BA422" s="9"/>
    </row>
    <row r="423" spans="1:53" ht="15" outlineLevel="1" x14ac:dyDescent="0.25">
      <c r="A423" s="7"/>
      <c r="B423" s="8"/>
      <c r="C423" s="18"/>
      <c r="D423" s="18"/>
      <c r="E423" s="18"/>
      <c r="F423" s="27"/>
      <c r="G423" s="27" t="str">
        <f t="shared" ref="G423:G454" si="138">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5" outlineLevel="1" x14ac:dyDescent="0.25">
      <c r="A424" s="7"/>
      <c r="B424" s="8"/>
      <c r="C424" s="18"/>
      <c r="D424" s="18"/>
      <c r="E424" s="18"/>
      <c r="F424" s="27"/>
      <c r="G424" s="27" t="str">
        <f t="shared" si="138"/>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5" outlineLevel="1" x14ac:dyDescent="0.25">
      <c r="A425" s="7"/>
      <c r="B425" s="8"/>
      <c r="C425" s="18"/>
      <c r="D425" s="18"/>
      <c r="E425" s="18"/>
      <c r="F425" s="27"/>
      <c r="G425" s="27" t="str">
        <f t="shared" si="138"/>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5" outlineLevel="1" x14ac:dyDescent="0.25">
      <c r="A426" s="7"/>
      <c r="B426" s="8"/>
      <c r="C426" s="18"/>
      <c r="D426" s="18"/>
      <c r="E426" s="18"/>
      <c r="F426" s="27"/>
      <c r="G426" s="27" t="str">
        <f t="shared" si="138"/>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5" outlineLevel="1" x14ac:dyDescent="0.25">
      <c r="A427" s="7"/>
      <c r="B427" s="8"/>
      <c r="C427" s="18"/>
      <c r="D427" s="18"/>
      <c r="E427" s="18"/>
      <c r="F427" s="27"/>
      <c r="G427" s="27" t="str">
        <f t="shared" si="138"/>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5" outlineLevel="1" x14ac:dyDescent="0.25">
      <c r="A428" s="7"/>
      <c r="B428" s="8"/>
      <c r="C428" s="18"/>
      <c r="D428" s="18"/>
      <c r="E428" s="18"/>
      <c r="F428" s="27"/>
      <c r="G428" s="27" t="str">
        <f t="shared" si="138"/>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5" outlineLevel="1" x14ac:dyDescent="0.25">
      <c r="A429" s="7"/>
      <c r="B429" s="8"/>
      <c r="C429" s="18"/>
      <c r="D429" s="18"/>
      <c r="E429" s="18"/>
      <c r="F429" s="27"/>
      <c r="G429" s="27" t="str">
        <f t="shared" si="138"/>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5" outlineLevel="1" x14ac:dyDescent="0.25">
      <c r="A430" s="7"/>
      <c r="B430" s="8"/>
      <c r="C430" s="18"/>
      <c r="D430" s="18"/>
      <c r="E430" s="18"/>
      <c r="F430" s="27"/>
      <c r="G430" s="27" t="str">
        <f t="shared" si="138"/>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5" outlineLevel="1" x14ac:dyDescent="0.25">
      <c r="A431" s="7"/>
      <c r="B431" s="8"/>
      <c r="C431" s="18"/>
      <c r="D431" s="18"/>
      <c r="E431" s="18"/>
      <c r="F431" s="27"/>
      <c r="G431" s="27" t="str">
        <f t="shared" si="138"/>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5" outlineLevel="1" x14ac:dyDescent="0.25">
      <c r="A432" s="7"/>
      <c r="B432" s="8"/>
      <c r="C432" s="18"/>
      <c r="D432" s="18"/>
      <c r="E432" s="18"/>
      <c r="F432" s="27"/>
      <c r="G432" s="27" t="str">
        <f t="shared" si="138"/>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5" outlineLevel="1" x14ac:dyDescent="0.25">
      <c r="A433" s="7"/>
      <c r="B433" s="8"/>
      <c r="C433" s="18"/>
      <c r="D433" s="18"/>
      <c r="E433" s="18"/>
      <c r="F433" s="27"/>
      <c r="G433" s="27" t="str">
        <f t="shared" si="138"/>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5" outlineLevel="1" x14ac:dyDescent="0.25">
      <c r="A434" s="7"/>
      <c r="B434" s="8"/>
      <c r="C434" s="18"/>
      <c r="D434" s="18"/>
      <c r="E434" s="18"/>
      <c r="F434" s="27"/>
      <c r="G434" s="27" t="str">
        <f t="shared" si="138"/>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5" outlineLevel="1" x14ac:dyDescent="0.25">
      <c r="A435" s="7"/>
      <c r="B435" s="8"/>
      <c r="C435" s="18"/>
      <c r="D435" s="18"/>
      <c r="E435" s="18"/>
      <c r="F435" s="27"/>
      <c r="G435" s="27" t="str">
        <f t="shared" si="138"/>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5" outlineLevel="1" x14ac:dyDescent="0.25">
      <c r="A436" s="7"/>
      <c r="B436" s="8"/>
      <c r="C436" s="18"/>
      <c r="D436" s="18"/>
      <c r="E436" s="18"/>
      <c r="F436" s="27"/>
      <c r="G436" s="27" t="str">
        <f t="shared" si="138"/>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5" outlineLevel="1" x14ac:dyDescent="0.25">
      <c r="A437" s="7"/>
      <c r="B437" s="8"/>
      <c r="C437" s="18"/>
      <c r="D437" s="18"/>
      <c r="E437" s="18"/>
      <c r="F437" s="27"/>
      <c r="G437" s="27" t="str">
        <f t="shared" si="138"/>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5" outlineLevel="1" x14ac:dyDescent="0.25">
      <c r="A438" s="7"/>
      <c r="B438" s="8"/>
      <c r="C438" s="18"/>
      <c r="D438" s="18"/>
      <c r="E438" s="18"/>
      <c r="F438" s="27"/>
      <c r="G438" s="27" t="str">
        <f t="shared" si="138"/>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5" outlineLevel="1" x14ac:dyDescent="0.25">
      <c r="A439" s="7"/>
      <c r="B439" s="8"/>
      <c r="C439" s="18"/>
      <c r="D439" s="18"/>
      <c r="E439" s="18"/>
      <c r="F439" s="27"/>
      <c r="G439" s="27" t="str">
        <f t="shared" si="138"/>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5" outlineLevel="1" x14ac:dyDescent="0.25">
      <c r="A440" s="7"/>
      <c r="B440" s="8"/>
      <c r="C440" s="18"/>
      <c r="D440" s="18"/>
      <c r="E440" s="18"/>
      <c r="F440" s="27"/>
      <c r="G440" s="27" t="str">
        <f t="shared" si="138"/>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5" outlineLevel="1" x14ac:dyDescent="0.25">
      <c r="A441" s="7"/>
      <c r="B441" s="8"/>
      <c r="C441" s="18"/>
      <c r="D441" s="18"/>
      <c r="E441" s="18"/>
      <c r="F441" s="27"/>
      <c r="G441" s="27" t="str">
        <f t="shared" si="138"/>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5" outlineLevel="1" x14ac:dyDescent="0.25">
      <c r="A442" s="7"/>
      <c r="B442" s="8"/>
      <c r="C442" s="18"/>
      <c r="D442" s="18"/>
      <c r="E442" s="18"/>
      <c r="F442" s="27"/>
      <c r="G442" s="27" t="str">
        <f t="shared" si="138"/>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5" outlineLevel="1" x14ac:dyDescent="0.25">
      <c r="A443" s="7"/>
      <c r="B443" s="8"/>
      <c r="C443" s="18"/>
      <c r="D443" s="18"/>
      <c r="E443" s="18"/>
      <c r="F443" s="27"/>
      <c r="G443" s="27" t="str">
        <f t="shared" si="138"/>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5" outlineLevel="1" x14ac:dyDescent="0.25">
      <c r="A444" s="7"/>
      <c r="B444" s="8"/>
      <c r="C444" s="18"/>
      <c r="D444" s="18"/>
      <c r="E444" s="18"/>
      <c r="F444" s="27"/>
      <c r="G444" s="27" t="str">
        <f t="shared" si="138"/>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5" outlineLevel="1" x14ac:dyDescent="0.25">
      <c r="A445" s="7"/>
      <c r="B445" s="8"/>
      <c r="C445" s="18"/>
      <c r="D445" s="18"/>
      <c r="E445" s="18"/>
      <c r="F445" s="27"/>
      <c r="G445" s="27" t="str">
        <f t="shared" si="138"/>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5" outlineLevel="1" x14ac:dyDescent="0.25">
      <c r="A446" s="7"/>
      <c r="B446" s="8"/>
      <c r="C446" s="18"/>
      <c r="D446" s="18"/>
      <c r="E446" s="18"/>
      <c r="F446" s="27"/>
      <c r="G446" s="27" t="str">
        <f t="shared" si="138"/>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5" outlineLevel="1" x14ac:dyDescent="0.25">
      <c r="A447" s="7"/>
      <c r="B447" s="8"/>
      <c r="C447" s="18"/>
      <c r="D447" s="18"/>
      <c r="E447" s="18"/>
      <c r="F447" s="27"/>
      <c r="G447" s="27" t="str">
        <f t="shared" si="138"/>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5" outlineLevel="1" x14ac:dyDescent="0.25">
      <c r="A448" s="7"/>
      <c r="B448" s="8"/>
      <c r="C448" s="18"/>
      <c r="D448" s="18"/>
      <c r="E448" s="18"/>
      <c r="F448" s="27"/>
      <c r="G448" s="27" t="str">
        <f t="shared" si="138"/>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5" outlineLevel="1" x14ac:dyDescent="0.25">
      <c r="A449" s="7"/>
      <c r="B449" s="8"/>
      <c r="C449" s="18"/>
      <c r="D449" s="18"/>
      <c r="E449" s="18"/>
      <c r="F449" s="27"/>
      <c r="G449" s="27" t="str">
        <f t="shared" si="138"/>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5" outlineLevel="1" x14ac:dyDescent="0.25">
      <c r="A450" s="7"/>
      <c r="B450" s="8"/>
      <c r="C450" s="18"/>
      <c r="D450" s="18"/>
      <c r="E450" s="18"/>
      <c r="F450" s="27"/>
      <c r="G450" s="27" t="str">
        <f t="shared" si="138"/>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5" outlineLevel="1" x14ac:dyDescent="0.25">
      <c r="A451" s="7"/>
      <c r="B451" s="8"/>
      <c r="C451" s="18"/>
      <c r="D451" s="18"/>
      <c r="E451" s="18"/>
      <c r="F451" s="27"/>
      <c r="G451" s="27" t="str">
        <f t="shared" si="138"/>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5" outlineLevel="1" x14ac:dyDescent="0.25">
      <c r="A452" s="7"/>
      <c r="B452" s="8"/>
      <c r="C452" s="18"/>
      <c r="D452" s="18"/>
      <c r="E452" s="18"/>
      <c r="F452" s="27"/>
      <c r="G452" s="27" t="str">
        <f t="shared" si="138"/>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5" outlineLevel="1" x14ac:dyDescent="0.25">
      <c r="A453" s="7"/>
      <c r="B453" s="8"/>
      <c r="C453" s="18"/>
      <c r="D453" s="18"/>
      <c r="E453" s="18"/>
      <c r="F453" s="27"/>
      <c r="G453" s="27" t="str">
        <f t="shared" si="138"/>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5" outlineLevel="1" x14ac:dyDescent="0.25">
      <c r="A454" s="7"/>
      <c r="B454" s="8"/>
      <c r="C454" s="18"/>
      <c r="D454" s="18"/>
      <c r="E454" s="18"/>
      <c r="F454" s="27"/>
      <c r="G454" s="27" t="str">
        <f t="shared" si="138"/>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5" outlineLevel="1" x14ac:dyDescent="0.25">
      <c r="A455" s="7"/>
      <c r="B455" s="8"/>
      <c r="C455" s="18"/>
      <c r="D455" s="18"/>
      <c r="E455" s="18"/>
      <c r="F455" s="27"/>
      <c r="G455" s="27" t="str">
        <f t="shared" ref="G455:G480" si="139">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5" outlineLevel="1" x14ac:dyDescent="0.25">
      <c r="A456" s="7"/>
      <c r="B456" s="8"/>
      <c r="C456" s="18"/>
      <c r="D456" s="18"/>
      <c r="E456" s="18"/>
      <c r="F456" s="27"/>
      <c r="G456" s="27" t="str">
        <f t="shared" si="139"/>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5" outlineLevel="1" x14ac:dyDescent="0.25">
      <c r="A457" s="7"/>
      <c r="B457" s="8"/>
      <c r="C457" s="18"/>
      <c r="D457" s="18"/>
      <c r="E457" s="18"/>
      <c r="F457" s="27"/>
      <c r="G457" s="27" t="str">
        <f t="shared" si="139"/>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5" outlineLevel="1" x14ac:dyDescent="0.25">
      <c r="A458" s="7"/>
      <c r="B458" s="8"/>
      <c r="C458" s="18"/>
      <c r="D458" s="18"/>
      <c r="E458" s="18"/>
      <c r="F458" s="27"/>
      <c r="G458" s="27" t="str">
        <f t="shared" si="139"/>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5" outlineLevel="1" x14ac:dyDescent="0.25">
      <c r="A459" s="7"/>
      <c r="B459" s="8"/>
      <c r="C459" s="18"/>
      <c r="D459" s="18"/>
      <c r="E459" s="18"/>
      <c r="F459" s="27"/>
      <c r="G459" s="27" t="str">
        <f t="shared" si="139"/>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5" outlineLevel="1" x14ac:dyDescent="0.25">
      <c r="A460" s="7"/>
      <c r="B460" s="8"/>
      <c r="C460" s="18"/>
      <c r="D460" s="18"/>
      <c r="E460" s="18"/>
      <c r="F460" s="27"/>
      <c r="G460" s="27" t="str">
        <f t="shared" si="139"/>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5" outlineLevel="1" x14ac:dyDescent="0.25">
      <c r="A461" s="7"/>
      <c r="B461" s="8"/>
      <c r="C461" s="18"/>
      <c r="D461" s="18"/>
      <c r="E461" s="18"/>
      <c r="F461" s="27"/>
      <c r="G461" s="27" t="str">
        <f t="shared" si="139"/>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5" outlineLevel="1" x14ac:dyDescent="0.25">
      <c r="A462" s="7"/>
      <c r="B462" s="8"/>
      <c r="C462" s="18"/>
      <c r="D462" s="18"/>
      <c r="E462" s="18"/>
      <c r="F462" s="27"/>
      <c r="G462" s="27" t="str">
        <f t="shared" si="139"/>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5" outlineLevel="1" x14ac:dyDescent="0.25">
      <c r="A463" s="7"/>
      <c r="B463" s="8"/>
      <c r="C463" s="18"/>
      <c r="D463" s="18"/>
      <c r="E463" s="18"/>
      <c r="F463" s="27"/>
      <c r="G463" s="27" t="str">
        <f t="shared" si="139"/>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5" outlineLevel="1" x14ac:dyDescent="0.25">
      <c r="A464" s="7"/>
      <c r="B464" s="8"/>
      <c r="C464" s="18"/>
      <c r="D464" s="18"/>
      <c r="E464" s="18"/>
      <c r="F464" s="27"/>
      <c r="G464" s="27" t="str">
        <f t="shared" si="139"/>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5" outlineLevel="1" x14ac:dyDescent="0.25">
      <c r="A465" s="7"/>
      <c r="B465" s="8"/>
      <c r="C465" s="18"/>
      <c r="D465" s="18"/>
      <c r="E465" s="18"/>
      <c r="F465" s="27"/>
      <c r="G465" s="27" t="str">
        <f t="shared" si="139"/>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5" outlineLevel="1" x14ac:dyDescent="0.25">
      <c r="A466" s="7"/>
      <c r="B466" s="8"/>
      <c r="C466" s="18"/>
      <c r="D466" s="18"/>
      <c r="E466" s="18"/>
      <c r="F466" s="27"/>
      <c r="G466" s="27" t="str">
        <f t="shared" si="139"/>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5" outlineLevel="1" x14ac:dyDescent="0.25">
      <c r="A467" s="7"/>
      <c r="B467" s="8"/>
      <c r="C467" s="18"/>
      <c r="D467" s="18"/>
      <c r="E467" s="18"/>
      <c r="F467" s="27"/>
      <c r="G467" s="27" t="str">
        <f t="shared" si="139"/>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5" outlineLevel="1" x14ac:dyDescent="0.25">
      <c r="A468" s="7"/>
      <c r="B468" s="8"/>
      <c r="C468" s="18"/>
      <c r="D468" s="18"/>
      <c r="E468" s="18"/>
      <c r="F468" s="27"/>
      <c r="G468" s="27" t="str">
        <f t="shared" si="139"/>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5" outlineLevel="1" x14ac:dyDescent="0.25">
      <c r="A469" s="7"/>
      <c r="B469" s="8"/>
      <c r="C469" s="18"/>
      <c r="D469" s="18"/>
      <c r="E469" s="18"/>
      <c r="F469" s="27"/>
      <c r="G469" s="27" t="str">
        <f t="shared" si="139"/>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5" outlineLevel="1" x14ac:dyDescent="0.25">
      <c r="A470" s="7"/>
      <c r="B470" s="8"/>
      <c r="C470" s="18"/>
      <c r="D470" s="18"/>
      <c r="E470" s="18"/>
      <c r="F470" s="27"/>
      <c r="G470" s="27" t="str">
        <f t="shared" si="139"/>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5" outlineLevel="1" x14ac:dyDescent="0.25">
      <c r="A471" s="7"/>
      <c r="B471" s="8"/>
      <c r="C471" s="18"/>
      <c r="D471" s="18"/>
      <c r="E471" s="18"/>
      <c r="F471" s="27"/>
      <c r="G471" s="27" t="str">
        <f t="shared" si="139"/>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5" outlineLevel="1" x14ac:dyDescent="0.25">
      <c r="A472" s="7"/>
      <c r="B472" s="8"/>
      <c r="C472" s="18"/>
      <c r="D472" s="18"/>
      <c r="E472" s="18"/>
      <c r="F472" s="27"/>
      <c r="G472" s="27" t="str">
        <f t="shared" si="139"/>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5" outlineLevel="1" x14ac:dyDescent="0.25">
      <c r="A473" s="7"/>
      <c r="B473" s="8"/>
      <c r="C473" s="18"/>
      <c r="D473" s="18"/>
      <c r="E473" s="18"/>
      <c r="F473" s="27"/>
      <c r="G473" s="27" t="str">
        <f t="shared" si="139"/>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5" outlineLevel="1" x14ac:dyDescent="0.25">
      <c r="A474" s="7"/>
      <c r="B474" s="8"/>
      <c r="C474" s="18"/>
      <c r="D474" s="18"/>
      <c r="E474" s="18"/>
      <c r="F474" s="27"/>
      <c r="G474" s="27" t="str">
        <f t="shared" si="139"/>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5" outlineLevel="1" x14ac:dyDescent="0.25">
      <c r="A475" s="7"/>
      <c r="B475" s="8"/>
      <c r="C475" s="18"/>
      <c r="D475" s="18"/>
      <c r="E475" s="18"/>
      <c r="F475" s="27"/>
      <c r="G475" s="27" t="str">
        <f t="shared" si="139"/>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5" outlineLevel="1" x14ac:dyDescent="0.25">
      <c r="A476" s="7"/>
      <c r="B476" s="8"/>
      <c r="C476" s="18"/>
      <c r="D476" s="18"/>
      <c r="E476" s="18"/>
      <c r="F476" s="27"/>
      <c r="G476" s="27" t="str">
        <f t="shared" si="139"/>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5" outlineLevel="1" x14ac:dyDescent="0.25">
      <c r="A477" s="7"/>
      <c r="B477" s="8"/>
      <c r="C477" s="18"/>
      <c r="D477" s="18"/>
      <c r="E477" s="18"/>
      <c r="F477" s="27"/>
      <c r="G477" s="27" t="str">
        <f t="shared" si="139"/>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5" outlineLevel="1" x14ac:dyDescent="0.25">
      <c r="A478" s="7"/>
      <c r="B478" s="8"/>
      <c r="C478" s="18"/>
      <c r="D478" s="18"/>
      <c r="E478" s="18"/>
      <c r="F478" s="27"/>
      <c r="G478" s="27" t="str">
        <f t="shared" si="139"/>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5" outlineLevel="1" x14ac:dyDescent="0.25">
      <c r="A479" s="7"/>
      <c r="B479" s="8"/>
      <c r="C479" s="18"/>
      <c r="D479" s="18"/>
      <c r="E479" s="18"/>
      <c r="F479" s="27"/>
      <c r="G479" s="27" t="str">
        <f t="shared" si="139"/>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5" outlineLevel="1" x14ac:dyDescent="0.25">
      <c r="A480" s="7"/>
      <c r="B480" s="8"/>
      <c r="C480" s="18"/>
      <c r="D480" s="18"/>
      <c r="E480" s="18"/>
      <c r="F480" s="27"/>
      <c r="G480" s="27" t="str">
        <f t="shared" si="139"/>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5" outlineLevel="1" x14ac:dyDescent="0.25">
      <c r="A481" s="7"/>
      <c r="B481" s="8"/>
      <c r="C481" s="18"/>
      <c r="D481" s="18"/>
      <c r="E481" s="18"/>
      <c r="F481" s="27"/>
      <c r="G481" s="27" t="str">
        <f t="shared" ref="G481:G488" si="140">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5" outlineLevel="1" x14ac:dyDescent="0.25">
      <c r="A482" s="7"/>
      <c r="B482" s="8"/>
      <c r="C482" s="18"/>
      <c r="D482" s="18"/>
      <c r="E482" s="18"/>
      <c r="F482" s="27"/>
      <c r="G482" s="27" t="str">
        <f t="shared" si="140"/>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5" outlineLevel="1" x14ac:dyDescent="0.25">
      <c r="A483" s="7"/>
      <c r="B483" s="8"/>
      <c r="C483" s="18"/>
      <c r="D483" s="18"/>
      <c r="E483" s="18"/>
      <c r="F483" s="27"/>
      <c r="G483" s="27" t="str">
        <f t="shared" si="140"/>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5" outlineLevel="1" x14ac:dyDescent="0.25">
      <c r="A484" s="7"/>
      <c r="B484" s="8"/>
      <c r="C484" s="18"/>
      <c r="D484" s="18"/>
      <c r="E484" s="18"/>
      <c r="F484" s="27"/>
      <c r="G484" s="27" t="str">
        <f t="shared" si="140"/>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5" outlineLevel="1" x14ac:dyDescent="0.25">
      <c r="A485" s="7"/>
      <c r="B485" s="8"/>
      <c r="C485" s="18"/>
      <c r="D485" s="18"/>
      <c r="E485" s="18"/>
      <c r="F485" s="27"/>
      <c r="G485" s="27" t="str">
        <f t="shared" si="140"/>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5" outlineLevel="1" x14ac:dyDescent="0.25">
      <c r="A486" s="7"/>
      <c r="B486" s="8"/>
      <c r="C486" s="18"/>
      <c r="D486" s="18"/>
      <c r="E486" s="18"/>
      <c r="F486" s="27"/>
      <c r="G486" s="27" t="str">
        <f t="shared" si="140"/>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5" outlineLevel="1" x14ac:dyDescent="0.25">
      <c r="A487" s="7"/>
      <c r="B487" s="8"/>
      <c r="C487" s="18"/>
      <c r="D487" s="18"/>
      <c r="E487" s="18"/>
      <c r="F487" s="27"/>
      <c r="G487" s="27" t="str">
        <f t="shared" si="140"/>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5" outlineLevel="1" x14ac:dyDescent="0.25">
      <c r="A488" s="7"/>
      <c r="B488" s="8"/>
      <c r="C488" s="18"/>
      <c r="D488" s="18"/>
      <c r="E488" s="18"/>
      <c r="F488" s="27"/>
      <c r="G488" s="27" t="str">
        <f t="shared" si="140"/>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5" outlineLevel="1" x14ac:dyDescent="0.25">
      <c r="A489" s="7"/>
      <c r="B489" s="8"/>
      <c r="C489" s="18"/>
      <c r="D489" s="18"/>
      <c r="E489" s="18"/>
      <c r="F489" s="27"/>
      <c r="G489" s="27" t="str">
        <f t="shared" ref="G489:G500" si="141">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5" outlineLevel="1" x14ac:dyDescent="0.25">
      <c r="A490" s="7"/>
      <c r="B490" s="8"/>
      <c r="C490" s="18"/>
      <c r="D490" s="18"/>
      <c r="E490" s="18"/>
      <c r="F490" s="27"/>
      <c r="G490" s="27" t="str">
        <f t="shared" si="141"/>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5" outlineLevel="1" x14ac:dyDescent="0.25">
      <c r="A491" s="7"/>
      <c r="B491" s="8"/>
      <c r="C491" s="18"/>
      <c r="D491" s="18"/>
      <c r="E491" s="18"/>
      <c r="F491" s="27"/>
      <c r="G491" s="27" t="str">
        <f t="shared" si="141"/>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5" outlineLevel="1" x14ac:dyDescent="0.25">
      <c r="A492" s="7"/>
      <c r="B492" s="8"/>
      <c r="C492" s="18"/>
      <c r="D492" s="18"/>
      <c r="E492" s="18"/>
      <c r="F492" s="27"/>
      <c r="G492" s="27" t="str">
        <f t="shared" si="141"/>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5" outlineLevel="1" x14ac:dyDescent="0.25">
      <c r="A493" s="7"/>
      <c r="B493" s="8"/>
      <c r="C493" s="18"/>
      <c r="D493" s="18"/>
      <c r="E493" s="18"/>
      <c r="F493" s="27"/>
      <c r="G493" s="27" t="str">
        <f t="shared" si="141"/>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5" outlineLevel="1" x14ac:dyDescent="0.25">
      <c r="A494" s="7"/>
      <c r="B494" s="8"/>
      <c r="C494" s="18"/>
      <c r="D494" s="18"/>
      <c r="E494" s="18"/>
      <c r="F494" s="27"/>
      <c r="G494" s="27" t="str">
        <f t="shared" si="141"/>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5" outlineLevel="1" x14ac:dyDescent="0.25">
      <c r="A495" s="7"/>
      <c r="B495" s="8"/>
      <c r="C495" s="18"/>
      <c r="D495" s="18"/>
      <c r="E495" s="18"/>
      <c r="F495" s="27"/>
      <c r="G495" s="27" t="str">
        <f t="shared" si="141"/>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5" outlineLevel="1" x14ac:dyDescent="0.25">
      <c r="A496" s="7"/>
      <c r="B496" s="8"/>
      <c r="C496" s="18"/>
      <c r="D496" s="18"/>
      <c r="E496" s="18"/>
      <c r="F496" s="27"/>
      <c r="G496" s="27" t="str">
        <f t="shared" si="141"/>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5" outlineLevel="1" x14ac:dyDescent="0.25">
      <c r="A497" s="7"/>
      <c r="B497" s="8"/>
      <c r="C497" s="18"/>
      <c r="D497" s="18"/>
      <c r="E497" s="18"/>
      <c r="F497" s="27"/>
      <c r="G497" s="27" t="str">
        <f t="shared" si="141"/>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5" outlineLevel="1" x14ac:dyDescent="0.25">
      <c r="A498" s="7"/>
      <c r="B498" s="8"/>
      <c r="C498" s="18"/>
      <c r="D498" s="18"/>
      <c r="E498" s="18"/>
      <c r="F498" s="27"/>
      <c r="G498" s="27" t="str">
        <f t="shared" si="141"/>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5" outlineLevel="1" x14ac:dyDescent="0.25">
      <c r="A499" s="7"/>
      <c r="B499" s="8"/>
      <c r="C499" s="18"/>
      <c r="D499" s="18"/>
      <c r="E499" s="18"/>
      <c r="F499" s="27"/>
      <c r="G499" s="27" t="str">
        <f t="shared" si="141"/>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5" outlineLevel="1" x14ac:dyDescent="0.25">
      <c r="A500" s="7"/>
      <c r="B500" s="8"/>
      <c r="C500" s="18"/>
      <c r="D500" s="18"/>
      <c r="E500" s="18"/>
      <c r="F500" s="27"/>
      <c r="G500" s="27" t="str">
        <f t="shared" si="141"/>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5" outlineLevel="1" x14ac:dyDescent="0.25">
      <c r="A501" s="7"/>
      <c r="B501" s="8"/>
      <c r="C501" s="18"/>
      <c r="D501" s="18"/>
      <c r="E501" s="18"/>
      <c r="F501" s="27"/>
      <c r="G501" s="27" t="str">
        <f t="shared" ref="G501" si="142">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5" outlineLevel="1" x14ac:dyDescent="0.2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5" outlineLevel="1" x14ac:dyDescent="0.2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5" outlineLevel="1" x14ac:dyDescent="0.25">
      <c r="A504" s="7"/>
      <c r="B504" s="8"/>
      <c r="C504" s="18"/>
      <c r="D504" s="18"/>
      <c r="E504" s="18"/>
      <c r="F504" s="27"/>
      <c r="G504" s="491" t="s">
        <v>1190</v>
      </c>
      <c r="J504" t="s">
        <v>380</v>
      </c>
      <c r="K504" t="s">
        <v>772</v>
      </c>
      <c r="L504" t="s">
        <v>773</v>
      </c>
      <c r="M504" t="s">
        <v>774</v>
      </c>
      <c r="N504" t="s">
        <v>775</v>
      </c>
      <c r="O504" t="s">
        <v>776</v>
      </c>
      <c r="P504" t="s">
        <v>777</v>
      </c>
      <c r="Q504" t="s">
        <v>778</v>
      </c>
      <c r="R504" t="s">
        <v>779</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5" outlineLevel="1" x14ac:dyDescent="0.25">
      <c r="A505" s="7"/>
      <c r="B505" s="8"/>
      <c r="C505" s="18"/>
      <c r="D505" s="18"/>
      <c r="E505" s="18"/>
      <c r="F505" s="27"/>
      <c r="G505" s="491"/>
      <c r="I505" t="s">
        <v>1029</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5" outlineLevel="1" x14ac:dyDescent="0.2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5" outlineLevel="1" x14ac:dyDescent="0.25">
      <c r="A507" s="7"/>
      <c r="B507" s="8"/>
      <c r="C507" s="18"/>
      <c r="D507" s="18"/>
      <c r="E507" s="18"/>
      <c r="F507" s="27"/>
      <c r="G507" s="27" t="s">
        <v>785</v>
      </c>
      <c r="H507" t="s">
        <v>800</v>
      </c>
      <c r="I507" t="s">
        <v>800</v>
      </c>
      <c r="J507" t="s">
        <v>800</v>
      </c>
      <c r="K507" t="s">
        <v>800</v>
      </c>
      <c r="L507" t="s">
        <v>380</v>
      </c>
      <c r="M507" t="s">
        <v>380</v>
      </c>
      <c r="N507" t="s">
        <v>380</v>
      </c>
      <c r="O507" t="s">
        <v>380</v>
      </c>
      <c r="P507" t="s">
        <v>772</v>
      </c>
      <c r="Q507" t="s">
        <v>772</v>
      </c>
      <c r="R507" t="s">
        <v>772</v>
      </c>
      <c r="S507" t="s">
        <v>772</v>
      </c>
      <c r="T507" t="s">
        <v>773</v>
      </c>
      <c r="U507" t="s">
        <v>773</v>
      </c>
      <c r="V507" t="s">
        <v>773</v>
      </c>
      <c r="W507" t="s">
        <v>773</v>
      </c>
      <c r="X507" t="s">
        <v>774</v>
      </c>
      <c r="Y507" t="s">
        <v>774</v>
      </c>
      <c r="Z507" t="s">
        <v>774</v>
      </c>
      <c r="AA507" t="s">
        <v>774</v>
      </c>
      <c r="AB507" t="s">
        <v>775</v>
      </c>
      <c r="AC507" t="s">
        <v>775</v>
      </c>
      <c r="AD507" t="s">
        <v>775</v>
      </c>
      <c r="AE507" t="s">
        <v>775</v>
      </c>
      <c r="AF507" t="s">
        <v>776</v>
      </c>
      <c r="AG507" t="s">
        <v>776</v>
      </c>
      <c r="AH507" t="s">
        <v>776</v>
      </c>
      <c r="AI507" t="s">
        <v>776</v>
      </c>
      <c r="AJ507" t="s">
        <v>777</v>
      </c>
      <c r="AK507" t="s">
        <v>777</v>
      </c>
      <c r="AL507" t="s">
        <v>777</v>
      </c>
      <c r="AM507" t="s">
        <v>777</v>
      </c>
      <c r="AN507" t="s">
        <v>778</v>
      </c>
      <c r="AO507" t="s">
        <v>778</v>
      </c>
      <c r="AP507" t="s">
        <v>778</v>
      </c>
      <c r="AQ507" t="s">
        <v>778</v>
      </c>
      <c r="AR507" t="s">
        <v>779</v>
      </c>
      <c r="AS507" t="s">
        <v>779</v>
      </c>
      <c r="AT507" t="s">
        <v>779</v>
      </c>
      <c r="AU507" t="s">
        <v>779</v>
      </c>
      <c r="AV507" s="194"/>
      <c r="AW507" s="194"/>
      <c r="AX507" s="17"/>
      <c r="AY507" s="9"/>
      <c r="AZ507" s="9"/>
      <c r="BA507" s="9"/>
    </row>
    <row r="508" spans="1:53" ht="15" outlineLevel="1" x14ac:dyDescent="0.25">
      <c r="A508" s="7"/>
      <c r="B508" s="8"/>
      <c r="C508" s="18"/>
      <c r="D508" s="18"/>
      <c r="E508" s="18"/>
      <c r="F508" s="27"/>
      <c r="G508" s="27" t="s">
        <v>60</v>
      </c>
      <c r="H508" t="s">
        <v>749</v>
      </c>
      <c r="I508" t="s">
        <v>1159</v>
      </c>
      <c r="J508" t="s">
        <v>1160</v>
      </c>
      <c r="K508" t="s">
        <v>751</v>
      </c>
      <c r="L508" t="str">
        <f>H508</f>
        <v>early</v>
      </c>
      <c r="M508" t="str">
        <f t="shared" ref="M508:AU508" si="143">I508</f>
        <v>at_seeding</v>
      </c>
      <c r="N508" t="str">
        <f t="shared" si="143"/>
        <v>mid</v>
      </c>
      <c r="O508" t="str">
        <f t="shared" si="143"/>
        <v>late</v>
      </c>
      <c r="P508" t="str">
        <f t="shared" si="143"/>
        <v>early</v>
      </c>
      <c r="Q508" t="str">
        <f t="shared" si="143"/>
        <v>at_seeding</v>
      </c>
      <c r="R508" t="str">
        <f t="shared" si="143"/>
        <v>mid</v>
      </c>
      <c r="S508" t="str">
        <f t="shared" si="143"/>
        <v>late</v>
      </c>
      <c r="T508" t="str">
        <f t="shared" si="143"/>
        <v>early</v>
      </c>
      <c r="U508" t="str">
        <f t="shared" si="143"/>
        <v>at_seeding</v>
      </c>
      <c r="V508" t="str">
        <f t="shared" si="143"/>
        <v>mid</v>
      </c>
      <c r="W508" t="str">
        <f t="shared" si="143"/>
        <v>late</v>
      </c>
      <c r="X508" t="str">
        <f t="shared" si="143"/>
        <v>early</v>
      </c>
      <c r="Y508" t="str">
        <f t="shared" si="143"/>
        <v>at_seeding</v>
      </c>
      <c r="Z508" t="str">
        <f t="shared" si="143"/>
        <v>mid</v>
      </c>
      <c r="AA508" t="str">
        <f t="shared" si="143"/>
        <v>late</v>
      </c>
      <c r="AB508" t="str">
        <f t="shared" si="143"/>
        <v>early</v>
      </c>
      <c r="AC508" t="str">
        <f t="shared" si="143"/>
        <v>at_seeding</v>
      </c>
      <c r="AD508" t="str">
        <f t="shared" si="143"/>
        <v>mid</v>
      </c>
      <c r="AE508" t="str">
        <f t="shared" si="143"/>
        <v>late</v>
      </c>
      <c r="AF508" t="str">
        <f t="shared" si="143"/>
        <v>early</v>
      </c>
      <c r="AG508" t="str">
        <f t="shared" si="143"/>
        <v>at_seeding</v>
      </c>
      <c r="AH508" t="str">
        <f t="shared" si="143"/>
        <v>mid</v>
      </c>
      <c r="AI508" t="str">
        <f t="shared" si="143"/>
        <v>late</v>
      </c>
      <c r="AJ508" t="str">
        <f t="shared" si="143"/>
        <v>early</v>
      </c>
      <c r="AK508" t="str">
        <f t="shared" si="143"/>
        <v>at_seeding</v>
      </c>
      <c r="AL508" t="str">
        <f t="shared" si="143"/>
        <v>mid</v>
      </c>
      <c r="AM508" t="str">
        <f t="shared" si="143"/>
        <v>late</v>
      </c>
      <c r="AN508" t="str">
        <f t="shared" si="143"/>
        <v>early</v>
      </c>
      <c r="AO508" t="str">
        <f t="shared" si="143"/>
        <v>at_seeding</v>
      </c>
      <c r="AP508" t="str">
        <f t="shared" si="143"/>
        <v>mid</v>
      </c>
      <c r="AQ508" t="str">
        <f t="shared" si="143"/>
        <v>late</v>
      </c>
      <c r="AR508" t="str">
        <f t="shared" si="143"/>
        <v>early</v>
      </c>
      <c r="AS508" t="str">
        <f t="shared" si="143"/>
        <v>at_seeding</v>
      </c>
      <c r="AT508" t="str">
        <f t="shared" si="143"/>
        <v>mid</v>
      </c>
      <c r="AU508" t="str">
        <f t="shared" si="143"/>
        <v>late</v>
      </c>
      <c r="AV508" s="194"/>
      <c r="AW508" s="194"/>
      <c r="AX508" s="17"/>
      <c r="AY508" s="9"/>
      <c r="AZ508" s="9"/>
      <c r="BA508" s="9"/>
    </row>
    <row r="509" spans="1:53" ht="15" outlineLevel="1" x14ac:dyDescent="0.25">
      <c r="A509" s="7"/>
      <c r="B509" s="8"/>
      <c r="C509" s="18"/>
      <c r="D509" s="18"/>
      <c r="E509" s="18"/>
      <c r="F509" s="27"/>
      <c r="G509" s="27" t="str">
        <f t="shared" ref="G509:G540" si="144">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5" outlineLevel="1" x14ac:dyDescent="0.25">
      <c r="A510" s="7"/>
      <c r="B510" s="8"/>
      <c r="C510" s="18"/>
      <c r="D510" s="18"/>
      <c r="E510" s="18"/>
      <c r="F510" s="27"/>
      <c r="G510" s="27" t="str">
        <f t="shared" si="144"/>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5" outlineLevel="1" x14ac:dyDescent="0.25">
      <c r="A511" s="7"/>
      <c r="B511" s="8"/>
      <c r="C511" s="18"/>
      <c r="D511" s="18"/>
      <c r="E511" s="18"/>
      <c r="F511" s="27"/>
      <c r="G511" s="27" t="str">
        <f t="shared" si="144"/>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5" outlineLevel="1" x14ac:dyDescent="0.25">
      <c r="A512" s="7"/>
      <c r="B512" s="8"/>
      <c r="C512" s="18"/>
      <c r="D512" s="18"/>
      <c r="E512" s="18"/>
      <c r="F512" s="27"/>
      <c r="G512" s="27" t="str">
        <f t="shared" si="144"/>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5" outlineLevel="1" x14ac:dyDescent="0.25">
      <c r="A513" s="7"/>
      <c r="B513" s="8"/>
      <c r="C513" s="18"/>
      <c r="D513" s="18"/>
      <c r="E513" s="18"/>
      <c r="F513" s="27"/>
      <c r="G513" s="27" t="str">
        <f t="shared" si="144"/>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5" outlineLevel="1" x14ac:dyDescent="0.25">
      <c r="A514" s="7"/>
      <c r="B514" s="8"/>
      <c r="C514" s="18"/>
      <c r="D514" s="18"/>
      <c r="E514" s="18"/>
      <c r="F514" s="27"/>
      <c r="G514" s="27" t="str">
        <f t="shared" si="144"/>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5" outlineLevel="1" x14ac:dyDescent="0.25">
      <c r="A515" s="7"/>
      <c r="B515" s="8"/>
      <c r="C515" s="18"/>
      <c r="D515" s="18"/>
      <c r="E515" s="18"/>
      <c r="F515" s="27"/>
      <c r="G515" s="27" t="str">
        <f t="shared" si="144"/>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5" outlineLevel="1" x14ac:dyDescent="0.25">
      <c r="A516" s="7"/>
      <c r="B516" s="8"/>
      <c r="C516" s="18"/>
      <c r="D516" s="18"/>
      <c r="E516" s="18"/>
      <c r="F516" s="27"/>
      <c r="G516" s="27" t="str">
        <f t="shared" si="144"/>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5" outlineLevel="1" x14ac:dyDescent="0.25">
      <c r="A517" s="7"/>
      <c r="B517" s="8"/>
      <c r="C517" s="18"/>
      <c r="D517" s="18"/>
      <c r="E517" s="18"/>
      <c r="F517" s="27"/>
      <c r="G517" s="27" t="str">
        <f t="shared" si="144"/>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5" outlineLevel="1" x14ac:dyDescent="0.25">
      <c r="A518" s="7"/>
      <c r="B518" s="8"/>
      <c r="C518" s="18"/>
      <c r="D518" s="18"/>
      <c r="E518" s="18"/>
      <c r="F518" s="27"/>
      <c r="G518" s="27" t="str">
        <f t="shared" si="144"/>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5" outlineLevel="1" x14ac:dyDescent="0.25">
      <c r="A519" s="7"/>
      <c r="B519" s="8"/>
      <c r="C519" s="18"/>
      <c r="D519" s="18"/>
      <c r="E519" s="18"/>
      <c r="F519" s="27"/>
      <c r="G519" s="27" t="str">
        <f t="shared" si="144"/>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5" outlineLevel="1" x14ac:dyDescent="0.25">
      <c r="A520" s="7"/>
      <c r="B520" s="8"/>
      <c r="C520" s="18"/>
      <c r="D520" s="18"/>
      <c r="E520" s="18"/>
      <c r="F520" s="27"/>
      <c r="G520" s="27" t="str">
        <f t="shared" si="144"/>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5" outlineLevel="1" x14ac:dyDescent="0.25">
      <c r="A521" s="7"/>
      <c r="B521" s="8"/>
      <c r="C521" s="18"/>
      <c r="D521" s="18"/>
      <c r="E521" s="18"/>
      <c r="F521" s="27"/>
      <c r="G521" s="27" t="str">
        <f t="shared" si="144"/>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5" outlineLevel="1" x14ac:dyDescent="0.25">
      <c r="A522" s="7"/>
      <c r="B522" s="8"/>
      <c r="C522" s="18"/>
      <c r="D522" s="18"/>
      <c r="E522" s="18"/>
      <c r="F522" s="27"/>
      <c r="G522" s="27" t="str">
        <f t="shared" si="144"/>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5" outlineLevel="1" x14ac:dyDescent="0.25">
      <c r="A523" s="7"/>
      <c r="B523" s="8"/>
      <c r="C523" s="18"/>
      <c r="D523" s="18"/>
      <c r="E523" s="18"/>
      <c r="F523" s="27"/>
      <c r="G523" s="27" t="str">
        <f t="shared" si="144"/>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5" outlineLevel="1" x14ac:dyDescent="0.25">
      <c r="A524" s="7"/>
      <c r="B524" s="8"/>
      <c r="C524" s="18"/>
      <c r="D524" s="18"/>
      <c r="E524" s="18"/>
      <c r="F524" s="27"/>
      <c r="G524" s="27" t="str">
        <f t="shared" si="144"/>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5" outlineLevel="1" x14ac:dyDescent="0.25">
      <c r="A525" s="7"/>
      <c r="B525" s="8"/>
      <c r="C525" s="18"/>
      <c r="D525" s="18"/>
      <c r="E525" s="18"/>
      <c r="F525" s="27"/>
      <c r="G525" s="27" t="str">
        <f t="shared" si="144"/>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5" outlineLevel="1" x14ac:dyDescent="0.25">
      <c r="A526" s="7"/>
      <c r="B526" s="8"/>
      <c r="C526" s="18"/>
      <c r="D526" s="18"/>
      <c r="E526" s="18"/>
      <c r="F526" s="27"/>
      <c r="G526" s="27" t="str">
        <f t="shared" si="144"/>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5" outlineLevel="1" x14ac:dyDescent="0.25">
      <c r="A527" s="7"/>
      <c r="B527" s="8"/>
      <c r="C527" s="18"/>
      <c r="D527" s="18"/>
      <c r="E527" s="18"/>
      <c r="F527" s="27"/>
      <c r="G527" s="27" t="str">
        <f t="shared" si="144"/>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5" outlineLevel="1" x14ac:dyDescent="0.25">
      <c r="A528" s="7"/>
      <c r="B528" s="8"/>
      <c r="C528" s="18"/>
      <c r="D528" s="18"/>
      <c r="E528" s="18"/>
      <c r="F528" s="27"/>
      <c r="G528" s="27" t="str">
        <f t="shared" si="144"/>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5" outlineLevel="1" x14ac:dyDescent="0.25">
      <c r="A529" s="7"/>
      <c r="B529" s="8"/>
      <c r="C529" s="18"/>
      <c r="D529" s="18"/>
      <c r="E529" s="18"/>
      <c r="F529" s="27"/>
      <c r="G529" s="27" t="str">
        <f t="shared" si="144"/>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5" outlineLevel="1" x14ac:dyDescent="0.25">
      <c r="A530" s="7"/>
      <c r="B530" s="8"/>
      <c r="C530" s="18"/>
      <c r="D530" s="18"/>
      <c r="E530" s="18"/>
      <c r="F530" s="27"/>
      <c r="G530" s="27" t="str">
        <f t="shared" si="144"/>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5" outlineLevel="1" x14ac:dyDescent="0.25">
      <c r="A531" s="7"/>
      <c r="B531" s="8"/>
      <c r="C531" s="18"/>
      <c r="D531" s="18"/>
      <c r="E531" s="18"/>
      <c r="F531" s="27"/>
      <c r="G531" s="27" t="str">
        <f t="shared" si="144"/>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5" outlineLevel="1" x14ac:dyDescent="0.25">
      <c r="A532" s="7"/>
      <c r="B532" s="8"/>
      <c r="C532" s="18"/>
      <c r="D532" s="18"/>
      <c r="E532" s="18"/>
      <c r="F532" s="27"/>
      <c r="G532" s="27" t="str">
        <f t="shared" si="144"/>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5" outlineLevel="1" x14ac:dyDescent="0.25">
      <c r="A533" s="7"/>
      <c r="B533" s="8"/>
      <c r="C533" s="18"/>
      <c r="D533" s="18"/>
      <c r="E533" s="18"/>
      <c r="F533" s="27"/>
      <c r="G533" s="27" t="str">
        <f t="shared" si="144"/>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5" outlineLevel="1" x14ac:dyDescent="0.25">
      <c r="A534" s="7"/>
      <c r="B534" s="8"/>
      <c r="C534" s="18"/>
      <c r="D534" s="18"/>
      <c r="E534" s="18"/>
      <c r="F534" s="27"/>
      <c r="G534" s="27" t="str">
        <f t="shared" si="144"/>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5" outlineLevel="1" x14ac:dyDescent="0.25">
      <c r="A535" s="7"/>
      <c r="B535" s="8"/>
      <c r="C535" s="18"/>
      <c r="D535" s="18"/>
      <c r="E535" s="18"/>
      <c r="F535" s="27"/>
      <c r="G535" s="27" t="str">
        <f t="shared" si="144"/>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5" outlineLevel="1" x14ac:dyDescent="0.25">
      <c r="A536" s="7"/>
      <c r="B536" s="8"/>
      <c r="C536" s="18"/>
      <c r="D536" s="18"/>
      <c r="E536" s="18"/>
      <c r="F536" s="27"/>
      <c r="G536" s="27" t="str">
        <f t="shared" si="144"/>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5" outlineLevel="1" x14ac:dyDescent="0.25">
      <c r="A537" s="7"/>
      <c r="B537" s="8"/>
      <c r="C537" s="18"/>
      <c r="D537" s="18"/>
      <c r="E537" s="18"/>
      <c r="F537" s="27"/>
      <c r="G537" s="27" t="str">
        <f t="shared" si="144"/>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5" outlineLevel="1" x14ac:dyDescent="0.25">
      <c r="A538" s="7"/>
      <c r="B538" s="8"/>
      <c r="C538" s="18"/>
      <c r="D538" s="18"/>
      <c r="E538" s="18"/>
      <c r="F538" s="27"/>
      <c r="G538" s="27" t="str">
        <f t="shared" si="144"/>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5" outlineLevel="1" x14ac:dyDescent="0.25">
      <c r="A539" s="7"/>
      <c r="B539" s="8"/>
      <c r="C539" s="18"/>
      <c r="D539" s="18"/>
      <c r="E539" s="18"/>
      <c r="F539" s="27"/>
      <c r="G539" s="27" t="str">
        <f t="shared" si="144"/>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5" outlineLevel="1" x14ac:dyDescent="0.25">
      <c r="A540" s="7"/>
      <c r="B540" s="8"/>
      <c r="C540" s="18"/>
      <c r="D540" s="18"/>
      <c r="E540" s="18"/>
      <c r="F540" s="27"/>
      <c r="G540" s="27" t="str">
        <f t="shared" si="144"/>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5" outlineLevel="1" x14ac:dyDescent="0.25">
      <c r="A541" s="7"/>
      <c r="B541" s="8"/>
      <c r="C541" s="18"/>
      <c r="D541" s="18"/>
      <c r="E541" s="18"/>
      <c r="F541" s="27"/>
      <c r="G541" s="27" t="str">
        <f t="shared" ref="G541:G566" si="145">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5" outlineLevel="1" x14ac:dyDescent="0.25">
      <c r="A542" s="7"/>
      <c r="B542" s="8"/>
      <c r="C542" s="18"/>
      <c r="D542" s="18"/>
      <c r="E542" s="18"/>
      <c r="F542" s="27"/>
      <c r="G542" s="27" t="str">
        <f t="shared" si="145"/>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5" outlineLevel="1" x14ac:dyDescent="0.25">
      <c r="A543" s="7"/>
      <c r="B543" s="8"/>
      <c r="C543" s="18"/>
      <c r="D543" s="18"/>
      <c r="E543" s="18"/>
      <c r="F543" s="27"/>
      <c r="G543" s="27" t="str">
        <f t="shared" si="145"/>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5" outlineLevel="1" x14ac:dyDescent="0.25">
      <c r="A544" s="7"/>
      <c r="B544" s="8"/>
      <c r="C544" s="18"/>
      <c r="D544" s="18"/>
      <c r="E544" s="18"/>
      <c r="F544" s="27"/>
      <c r="G544" s="27" t="str">
        <f t="shared" si="145"/>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5" outlineLevel="1" x14ac:dyDescent="0.25">
      <c r="A545" s="7"/>
      <c r="B545" s="8"/>
      <c r="C545" s="18"/>
      <c r="D545" s="18"/>
      <c r="E545" s="18"/>
      <c r="F545" s="27"/>
      <c r="G545" s="27" t="str">
        <f t="shared" si="145"/>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5" outlineLevel="1" x14ac:dyDescent="0.25">
      <c r="A546" s="7"/>
      <c r="B546" s="8"/>
      <c r="C546" s="18"/>
      <c r="D546" s="18"/>
      <c r="E546" s="18"/>
      <c r="F546" s="27"/>
      <c r="G546" s="27" t="str">
        <f t="shared" si="145"/>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5" outlineLevel="1" x14ac:dyDescent="0.25">
      <c r="A547" s="7"/>
      <c r="B547" s="8"/>
      <c r="C547" s="18"/>
      <c r="D547" s="18"/>
      <c r="E547" s="18"/>
      <c r="F547" s="27"/>
      <c r="G547" s="27" t="str">
        <f t="shared" si="145"/>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5" outlineLevel="1" x14ac:dyDescent="0.25">
      <c r="A548" s="7"/>
      <c r="B548" s="8"/>
      <c r="C548" s="18"/>
      <c r="D548" s="18"/>
      <c r="E548" s="18"/>
      <c r="F548" s="27"/>
      <c r="G548" s="27" t="str">
        <f t="shared" si="145"/>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5" outlineLevel="1" x14ac:dyDescent="0.25">
      <c r="A549" s="7"/>
      <c r="B549" s="8"/>
      <c r="C549" s="18"/>
      <c r="D549" s="18"/>
      <c r="E549" s="18"/>
      <c r="F549" s="27"/>
      <c r="G549" s="27" t="str">
        <f t="shared" si="145"/>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5" outlineLevel="1" x14ac:dyDescent="0.25">
      <c r="A550" s="7"/>
      <c r="B550" s="8"/>
      <c r="C550" s="18"/>
      <c r="D550" s="18"/>
      <c r="E550" s="18"/>
      <c r="F550" s="27"/>
      <c r="G550" s="27" t="str">
        <f t="shared" si="145"/>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5" outlineLevel="1" x14ac:dyDescent="0.25">
      <c r="A551" s="7"/>
      <c r="B551" s="8"/>
      <c r="C551" s="18"/>
      <c r="D551" s="18"/>
      <c r="E551" s="18"/>
      <c r="F551" s="27"/>
      <c r="G551" s="27" t="str">
        <f t="shared" si="145"/>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5" outlineLevel="1" x14ac:dyDescent="0.25">
      <c r="A552" s="7"/>
      <c r="B552" s="8"/>
      <c r="C552" s="18"/>
      <c r="D552" s="18"/>
      <c r="E552" s="18"/>
      <c r="F552" s="27"/>
      <c r="G552" s="27" t="str">
        <f t="shared" si="145"/>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5" outlineLevel="1" x14ac:dyDescent="0.25">
      <c r="A553" s="7"/>
      <c r="B553" s="8"/>
      <c r="C553" s="18"/>
      <c r="D553" s="18"/>
      <c r="E553" s="18"/>
      <c r="F553" s="27"/>
      <c r="G553" s="27" t="str">
        <f t="shared" si="145"/>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5" outlineLevel="1" x14ac:dyDescent="0.25">
      <c r="A554" s="7"/>
      <c r="B554" s="8"/>
      <c r="C554" s="18"/>
      <c r="D554" s="18"/>
      <c r="E554" s="18"/>
      <c r="F554" s="27"/>
      <c r="G554" s="27" t="str">
        <f t="shared" si="145"/>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5" outlineLevel="1" x14ac:dyDescent="0.25">
      <c r="A555" s="7"/>
      <c r="B555" s="8"/>
      <c r="C555" s="18"/>
      <c r="D555" s="18"/>
      <c r="E555" s="18"/>
      <c r="F555" s="27"/>
      <c r="G555" s="27" t="str">
        <f t="shared" si="145"/>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5" outlineLevel="1" x14ac:dyDescent="0.25">
      <c r="A556" s="7"/>
      <c r="B556" s="8"/>
      <c r="C556" s="18"/>
      <c r="D556" s="18"/>
      <c r="E556" s="18"/>
      <c r="F556" s="27"/>
      <c r="G556" s="27" t="str">
        <f t="shared" si="145"/>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5" outlineLevel="1" x14ac:dyDescent="0.25">
      <c r="A557" s="7"/>
      <c r="B557" s="8"/>
      <c r="C557" s="18"/>
      <c r="D557" s="18"/>
      <c r="E557" s="18"/>
      <c r="F557" s="27"/>
      <c r="G557" s="27" t="str">
        <f t="shared" si="145"/>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5" outlineLevel="1" x14ac:dyDescent="0.25">
      <c r="A558" s="7"/>
      <c r="B558" s="8"/>
      <c r="C558" s="18"/>
      <c r="D558" s="18"/>
      <c r="E558" s="18"/>
      <c r="F558" s="27"/>
      <c r="G558" s="27" t="str">
        <f t="shared" si="145"/>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5" outlineLevel="1" x14ac:dyDescent="0.25">
      <c r="A559" s="7"/>
      <c r="B559" s="8"/>
      <c r="C559" s="18"/>
      <c r="D559" s="18"/>
      <c r="E559" s="18"/>
      <c r="F559" s="27"/>
      <c r="G559" s="27" t="str">
        <f t="shared" si="145"/>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5" outlineLevel="1" x14ac:dyDescent="0.25">
      <c r="A560" s="7"/>
      <c r="B560" s="8"/>
      <c r="C560" s="18"/>
      <c r="D560" s="18"/>
      <c r="E560" s="18"/>
      <c r="F560" s="27"/>
      <c r="G560" s="27" t="str">
        <f t="shared" si="145"/>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5" outlineLevel="1" x14ac:dyDescent="0.25">
      <c r="A561" s="7"/>
      <c r="B561" s="8"/>
      <c r="C561" s="18"/>
      <c r="D561" s="18"/>
      <c r="E561" s="18"/>
      <c r="F561" s="27"/>
      <c r="G561" s="27" t="str">
        <f t="shared" si="145"/>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5" outlineLevel="1" x14ac:dyDescent="0.25">
      <c r="A562" s="7"/>
      <c r="B562" s="8"/>
      <c r="C562" s="18"/>
      <c r="D562" s="18"/>
      <c r="E562" s="18"/>
      <c r="F562" s="27"/>
      <c r="G562" s="27" t="str">
        <f t="shared" si="145"/>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5" outlineLevel="1" x14ac:dyDescent="0.25">
      <c r="A563" s="7"/>
      <c r="B563" s="8"/>
      <c r="C563" s="18"/>
      <c r="D563" s="18"/>
      <c r="E563" s="18"/>
      <c r="F563" s="27"/>
      <c r="G563" s="27" t="str">
        <f t="shared" si="145"/>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5" outlineLevel="1" x14ac:dyDescent="0.25">
      <c r="A564" s="7"/>
      <c r="B564" s="8"/>
      <c r="C564" s="18"/>
      <c r="D564" s="18"/>
      <c r="E564" s="18"/>
      <c r="F564" s="27"/>
      <c r="G564" s="27" t="str">
        <f t="shared" si="145"/>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5" outlineLevel="1" x14ac:dyDescent="0.25">
      <c r="A565" s="7"/>
      <c r="B565" s="8"/>
      <c r="C565" s="18"/>
      <c r="D565" s="18"/>
      <c r="E565" s="18"/>
      <c r="F565" s="27"/>
      <c r="G565" s="27" t="str">
        <f t="shared" si="145"/>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5" outlineLevel="1" x14ac:dyDescent="0.25">
      <c r="A566" s="7"/>
      <c r="B566" s="8"/>
      <c r="C566" s="18"/>
      <c r="D566" s="18"/>
      <c r="E566" s="18"/>
      <c r="F566" s="27"/>
      <c r="G566" s="27" t="str">
        <f t="shared" si="145"/>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5" outlineLevel="1" x14ac:dyDescent="0.25">
      <c r="A567" s="7"/>
      <c r="B567" s="8"/>
      <c r="C567" s="18"/>
      <c r="D567" s="18"/>
      <c r="E567" s="18"/>
      <c r="F567" s="27"/>
      <c r="G567" s="27" t="str">
        <f t="shared" ref="G567:G574" si="146">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5" outlineLevel="1" x14ac:dyDescent="0.25">
      <c r="A568" s="7"/>
      <c r="B568" s="8"/>
      <c r="C568" s="18"/>
      <c r="D568" s="18"/>
      <c r="E568" s="18"/>
      <c r="F568" s="27"/>
      <c r="G568" s="27" t="str">
        <f t="shared" si="146"/>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5" outlineLevel="1" x14ac:dyDescent="0.25">
      <c r="A569" s="7"/>
      <c r="B569" s="8"/>
      <c r="C569" s="18"/>
      <c r="D569" s="18"/>
      <c r="E569" s="18"/>
      <c r="F569" s="27"/>
      <c r="G569" s="27" t="str">
        <f t="shared" si="146"/>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5" outlineLevel="1" x14ac:dyDescent="0.25">
      <c r="A570" s="7"/>
      <c r="B570" s="8"/>
      <c r="C570" s="18"/>
      <c r="D570" s="18"/>
      <c r="E570" s="18"/>
      <c r="F570" s="27"/>
      <c r="G570" s="27" t="str">
        <f t="shared" si="146"/>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5" outlineLevel="1" x14ac:dyDescent="0.25">
      <c r="A571" s="7"/>
      <c r="B571" s="8"/>
      <c r="C571" s="18"/>
      <c r="D571" s="18"/>
      <c r="E571" s="18"/>
      <c r="F571" s="27"/>
      <c r="G571" s="27" t="str">
        <f t="shared" si="146"/>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5" outlineLevel="1" x14ac:dyDescent="0.25">
      <c r="A572" s="7"/>
      <c r="B572" s="8"/>
      <c r="C572" s="18"/>
      <c r="D572" s="18"/>
      <c r="E572" s="18"/>
      <c r="F572" s="27"/>
      <c r="G572" s="27" t="str">
        <f t="shared" si="146"/>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5" outlineLevel="1" x14ac:dyDescent="0.25">
      <c r="A573" s="7"/>
      <c r="B573" s="8"/>
      <c r="C573" s="18"/>
      <c r="D573" s="18"/>
      <c r="E573" s="18"/>
      <c r="F573" s="27"/>
      <c r="G573" s="27" t="str">
        <f t="shared" si="146"/>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5" outlineLevel="1" x14ac:dyDescent="0.25">
      <c r="A574" s="7"/>
      <c r="B574" s="8"/>
      <c r="C574" s="18"/>
      <c r="D574" s="18"/>
      <c r="E574" s="18"/>
      <c r="F574" s="27"/>
      <c r="G574" s="27" t="str">
        <f t="shared" si="146"/>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5" outlineLevel="1" x14ac:dyDescent="0.25">
      <c r="A575" s="7"/>
      <c r="B575" s="8"/>
      <c r="C575" s="18"/>
      <c r="D575" s="18"/>
      <c r="E575" s="18"/>
      <c r="F575" s="27"/>
      <c r="G575" s="27" t="str">
        <f t="shared" ref="G575:G586" si="147">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5" outlineLevel="1" x14ac:dyDescent="0.25">
      <c r="A576" s="7"/>
      <c r="B576" s="8"/>
      <c r="C576" s="18"/>
      <c r="D576" s="18"/>
      <c r="E576" s="18"/>
      <c r="F576" s="27"/>
      <c r="G576" s="27" t="str">
        <f t="shared" si="147"/>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5" outlineLevel="1" x14ac:dyDescent="0.25">
      <c r="A577" s="7"/>
      <c r="B577" s="8"/>
      <c r="C577" s="18"/>
      <c r="D577" s="18"/>
      <c r="E577" s="18"/>
      <c r="F577" s="27"/>
      <c r="G577" s="27" t="str">
        <f t="shared" si="147"/>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5" outlineLevel="1" x14ac:dyDescent="0.25">
      <c r="A578" s="7"/>
      <c r="B578" s="8"/>
      <c r="C578" s="18"/>
      <c r="D578" s="18"/>
      <c r="E578" s="18"/>
      <c r="F578" s="27"/>
      <c r="G578" s="27" t="str">
        <f t="shared" si="147"/>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5" outlineLevel="1" x14ac:dyDescent="0.25">
      <c r="A579" s="7"/>
      <c r="B579" s="8"/>
      <c r="C579" s="18"/>
      <c r="D579" s="18"/>
      <c r="E579" s="18"/>
      <c r="F579" s="27"/>
      <c r="G579" s="27" t="str">
        <f t="shared" si="147"/>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5" outlineLevel="1" x14ac:dyDescent="0.25">
      <c r="A580" s="7"/>
      <c r="B580" s="8"/>
      <c r="C580" s="18"/>
      <c r="D580" s="18"/>
      <c r="E580" s="18"/>
      <c r="F580" s="27"/>
      <c r="G580" s="27" t="str">
        <f t="shared" si="147"/>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5" outlineLevel="1" x14ac:dyDescent="0.25">
      <c r="A581" s="7"/>
      <c r="B581" s="8"/>
      <c r="C581" s="18"/>
      <c r="D581" s="18"/>
      <c r="E581" s="18"/>
      <c r="F581" s="27"/>
      <c r="G581" s="27" t="str">
        <f t="shared" si="147"/>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5" outlineLevel="1" x14ac:dyDescent="0.25">
      <c r="A582" s="7"/>
      <c r="B582" s="8"/>
      <c r="C582" s="18"/>
      <c r="D582" s="18"/>
      <c r="E582" s="18"/>
      <c r="F582" s="27"/>
      <c r="G582" s="27" t="str">
        <f t="shared" si="147"/>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5" outlineLevel="1" x14ac:dyDescent="0.25">
      <c r="A583" s="7"/>
      <c r="B583" s="8"/>
      <c r="C583" s="18"/>
      <c r="D583" s="18"/>
      <c r="E583" s="18"/>
      <c r="F583" s="27"/>
      <c r="G583" s="27" t="str">
        <f t="shared" si="147"/>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5" outlineLevel="1" x14ac:dyDescent="0.25">
      <c r="A584" s="7"/>
      <c r="B584" s="8"/>
      <c r="C584" s="18"/>
      <c r="D584" s="18"/>
      <c r="E584" s="18"/>
      <c r="F584" s="27"/>
      <c r="G584" s="27" t="str">
        <f t="shared" si="147"/>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5" outlineLevel="1" x14ac:dyDescent="0.25">
      <c r="A585" s="7"/>
      <c r="B585" s="8"/>
      <c r="C585" s="18"/>
      <c r="D585" s="18"/>
      <c r="E585" s="18"/>
      <c r="F585" s="27"/>
      <c r="G585" s="27" t="str">
        <f t="shared" si="147"/>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5" outlineLevel="1" x14ac:dyDescent="0.25">
      <c r="A586" s="7"/>
      <c r="B586" s="8"/>
      <c r="C586" s="18"/>
      <c r="D586" s="18"/>
      <c r="E586" s="18"/>
      <c r="F586" s="27"/>
      <c r="G586" s="27" t="str">
        <f t="shared" si="147"/>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5" outlineLevel="1" x14ac:dyDescent="0.25">
      <c r="A587" s="7"/>
      <c r="B587" s="8"/>
      <c r="C587" s="18"/>
      <c r="D587" s="18"/>
      <c r="E587" s="18"/>
      <c r="F587" s="27"/>
      <c r="G587" s="27" t="str">
        <f t="shared" ref="G587" si="148">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5" outlineLevel="1" x14ac:dyDescent="0.2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5" outlineLevel="1" x14ac:dyDescent="0.2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5" outlineLevel="1" x14ac:dyDescent="0.25">
      <c r="A590" s="7"/>
      <c r="B590" s="8"/>
      <c r="C590" s="18"/>
      <c r="D590" s="18"/>
      <c r="E590" s="18"/>
      <c r="F590" s="27"/>
      <c r="G590" s="491" t="s">
        <v>783</v>
      </c>
      <c r="J590" t="s">
        <v>380</v>
      </c>
      <c r="K590" t="s">
        <v>772</v>
      </c>
      <c r="L590" t="s">
        <v>773</v>
      </c>
      <c r="M590" t="s">
        <v>774</v>
      </c>
      <c r="N590" t="s">
        <v>775</v>
      </c>
      <c r="O590" t="s">
        <v>776</v>
      </c>
      <c r="P590" t="s">
        <v>777</v>
      </c>
      <c r="Q590" t="s">
        <v>778</v>
      </c>
      <c r="R590" t="s">
        <v>779</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5" outlineLevel="1" x14ac:dyDescent="0.25">
      <c r="A591" s="7"/>
      <c r="B591" s="8"/>
      <c r="C591" s="18"/>
      <c r="D591" s="18"/>
      <c r="E591" s="18"/>
      <c r="F591" s="27"/>
      <c r="G591" s="491"/>
      <c r="I591" t="s">
        <v>1029</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5" outlineLevel="1" x14ac:dyDescent="0.2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5" outlineLevel="1" x14ac:dyDescent="0.25">
      <c r="A593" s="7"/>
      <c r="B593" s="8"/>
      <c r="C593" s="18"/>
      <c r="D593" s="18"/>
      <c r="E593" s="18"/>
      <c r="F593" s="27"/>
      <c r="G593" s="27" t="s">
        <v>785</v>
      </c>
      <c r="H593" t="s">
        <v>800</v>
      </c>
      <c r="I593" t="s">
        <v>800</v>
      </c>
      <c r="J593" t="s">
        <v>800</v>
      </c>
      <c r="K593" t="s">
        <v>800</v>
      </c>
      <c r="L593" t="s">
        <v>380</v>
      </c>
      <c r="M593" t="s">
        <v>380</v>
      </c>
      <c r="N593" t="s">
        <v>380</v>
      </c>
      <c r="O593" t="s">
        <v>380</v>
      </c>
      <c r="P593" t="s">
        <v>772</v>
      </c>
      <c r="Q593" t="s">
        <v>772</v>
      </c>
      <c r="R593" t="s">
        <v>772</v>
      </c>
      <c r="S593" t="s">
        <v>772</v>
      </c>
      <c r="T593" t="s">
        <v>773</v>
      </c>
      <c r="U593" t="s">
        <v>773</v>
      </c>
      <c r="V593" t="s">
        <v>773</v>
      </c>
      <c r="W593" t="s">
        <v>773</v>
      </c>
      <c r="X593" t="s">
        <v>774</v>
      </c>
      <c r="Y593" t="s">
        <v>774</v>
      </c>
      <c r="Z593" t="s">
        <v>774</v>
      </c>
      <c r="AA593" t="s">
        <v>774</v>
      </c>
      <c r="AB593" t="s">
        <v>775</v>
      </c>
      <c r="AC593" t="s">
        <v>775</v>
      </c>
      <c r="AD593" t="s">
        <v>775</v>
      </c>
      <c r="AE593" t="s">
        <v>775</v>
      </c>
      <c r="AF593" t="s">
        <v>776</v>
      </c>
      <c r="AG593" t="s">
        <v>776</v>
      </c>
      <c r="AH593" t="s">
        <v>776</v>
      </c>
      <c r="AI593" t="s">
        <v>776</v>
      </c>
      <c r="AJ593" t="s">
        <v>777</v>
      </c>
      <c r="AK593" t="s">
        <v>777</v>
      </c>
      <c r="AL593" t="s">
        <v>777</v>
      </c>
      <c r="AM593" t="s">
        <v>777</v>
      </c>
      <c r="AN593" t="s">
        <v>778</v>
      </c>
      <c r="AO593" t="s">
        <v>778</v>
      </c>
      <c r="AP593" t="s">
        <v>778</v>
      </c>
      <c r="AQ593" t="s">
        <v>778</v>
      </c>
      <c r="AR593" t="s">
        <v>779</v>
      </c>
      <c r="AS593" t="s">
        <v>779</v>
      </c>
      <c r="AT593" t="s">
        <v>779</v>
      </c>
      <c r="AU593" t="s">
        <v>779</v>
      </c>
      <c r="AV593" s="194"/>
      <c r="AW593" s="194"/>
      <c r="AX593" s="17"/>
      <c r="AY593" s="9"/>
      <c r="AZ593" s="9"/>
      <c r="BA593" s="9"/>
    </row>
    <row r="594" spans="1:53" ht="15" outlineLevel="1" x14ac:dyDescent="0.25">
      <c r="A594" s="7"/>
      <c r="B594" s="8"/>
      <c r="C594" s="18"/>
      <c r="D594" s="18"/>
      <c r="E594" s="18"/>
      <c r="F594" s="27"/>
      <c r="G594" s="27" t="s">
        <v>786</v>
      </c>
      <c r="H594" t="str">
        <f>H508</f>
        <v>early</v>
      </c>
      <c r="I594" t="str">
        <f t="shared" ref="I594:K594" si="149">I508</f>
        <v>at_seeding</v>
      </c>
      <c r="J594" t="str">
        <f t="shared" si="149"/>
        <v>mid</v>
      </c>
      <c r="K594" t="str">
        <f t="shared" si="149"/>
        <v>late</v>
      </c>
      <c r="L594" t="str">
        <f>H594</f>
        <v>early</v>
      </c>
      <c r="M594" t="str">
        <f t="shared" ref="M594:AU594" si="150">I594</f>
        <v>at_seeding</v>
      </c>
      <c r="N594" t="str">
        <f t="shared" si="150"/>
        <v>mid</v>
      </c>
      <c r="O594" t="str">
        <f t="shared" si="150"/>
        <v>late</v>
      </c>
      <c r="P594" t="str">
        <f t="shared" si="150"/>
        <v>early</v>
      </c>
      <c r="Q594" t="str">
        <f t="shared" si="150"/>
        <v>at_seeding</v>
      </c>
      <c r="R594" t="str">
        <f t="shared" si="150"/>
        <v>mid</v>
      </c>
      <c r="S594" t="str">
        <f t="shared" si="150"/>
        <v>late</v>
      </c>
      <c r="T594" t="str">
        <f t="shared" si="150"/>
        <v>early</v>
      </c>
      <c r="U594" t="str">
        <f t="shared" si="150"/>
        <v>at_seeding</v>
      </c>
      <c r="V594" t="str">
        <f t="shared" si="150"/>
        <v>mid</v>
      </c>
      <c r="W594" t="str">
        <f t="shared" si="150"/>
        <v>late</v>
      </c>
      <c r="X594" t="str">
        <f t="shared" si="150"/>
        <v>early</v>
      </c>
      <c r="Y594" t="str">
        <f t="shared" si="150"/>
        <v>at_seeding</v>
      </c>
      <c r="Z594" t="str">
        <f t="shared" si="150"/>
        <v>mid</v>
      </c>
      <c r="AA594" t="str">
        <f t="shared" si="150"/>
        <v>late</v>
      </c>
      <c r="AB594" t="str">
        <f t="shared" si="150"/>
        <v>early</v>
      </c>
      <c r="AC594" t="str">
        <f t="shared" si="150"/>
        <v>at_seeding</v>
      </c>
      <c r="AD594" t="str">
        <f t="shared" si="150"/>
        <v>mid</v>
      </c>
      <c r="AE594" t="str">
        <f t="shared" si="150"/>
        <v>late</v>
      </c>
      <c r="AF594" t="str">
        <f t="shared" si="150"/>
        <v>early</v>
      </c>
      <c r="AG594" t="str">
        <f t="shared" si="150"/>
        <v>at_seeding</v>
      </c>
      <c r="AH594" t="str">
        <f t="shared" si="150"/>
        <v>mid</v>
      </c>
      <c r="AI594" t="str">
        <f t="shared" si="150"/>
        <v>late</v>
      </c>
      <c r="AJ594" t="str">
        <f t="shared" si="150"/>
        <v>early</v>
      </c>
      <c r="AK594" t="str">
        <f t="shared" si="150"/>
        <v>at_seeding</v>
      </c>
      <c r="AL594" t="str">
        <f t="shared" si="150"/>
        <v>mid</v>
      </c>
      <c r="AM594" t="str">
        <f t="shared" si="150"/>
        <v>late</v>
      </c>
      <c r="AN594" t="str">
        <f t="shared" si="150"/>
        <v>early</v>
      </c>
      <c r="AO594" t="str">
        <f t="shared" si="150"/>
        <v>at_seeding</v>
      </c>
      <c r="AP594" t="str">
        <f t="shared" si="150"/>
        <v>mid</v>
      </c>
      <c r="AQ594" t="str">
        <f t="shared" si="150"/>
        <v>late</v>
      </c>
      <c r="AR594" t="str">
        <f t="shared" si="150"/>
        <v>early</v>
      </c>
      <c r="AS594" t="str">
        <f t="shared" si="150"/>
        <v>at_seeding</v>
      </c>
      <c r="AT594" t="str">
        <f t="shared" si="150"/>
        <v>mid</v>
      </c>
      <c r="AU594" t="str">
        <f t="shared" si="150"/>
        <v>late</v>
      </c>
      <c r="AV594" s="194"/>
      <c r="AW594" s="194"/>
      <c r="AX594" s="17"/>
      <c r="AY594" s="9"/>
      <c r="AZ594" s="9"/>
      <c r="BA594" s="9"/>
    </row>
    <row r="595" spans="1:53" ht="15" outlineLevel="1" x14ac:dyDescent="0.25">
      <c r="A595" s="7"/>
      <c r="B595" s="8"/>
      <c r="C595" s="18"/>
      <c r="D595" s="18"/>
      <c r="E595" s="18"/>
      <c r="F595" s="27"/>
      <c r="G595" s="27" t="str">
        <f t="shared" ref="G595:G626" si="151">_xlfn.CONCAT(H161:M161)</f>
        <v>AAAA2A1a</v>
      </c>
      <c r="H595" s="230">
        <f t="shared" ref="H595:K614" si="152">IF(H509&gt;0,1,0)</f>
        <v>1</v>
      </c>
      <c r="I595" s="230">
        <f t="shared" si="152"/>
        <v>0</v>
      </c>
      <c r="J595" s="230">
        <f t="shared" si="152"/>
        <v>1</v>
      </c>
      <c r="K595" s="230">
        <f t="shared" si="152"/>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5" outlineLevel="1" x14ac:dyDescent="0.25">
      <c r="A596" s="7"/>
      <c r="B596" s="8"/>
      <c r="C596" s="18"/>
      <c r="D596" s="18"/>
      <c r="E596" s="18"/>
      <c r="F596" s="27"/>
      <c r="G596" s="27" t="str">
        <f t="shared" si="151"/>
        <v>GGGGAg1a2</v>
      </c>
      <c r="H596" s="230">
        <f t="shared" si="152"/>
        <v>0</v>
      </c>
      <c r="I596" s="230">
        <f t="shared" si="152"/>
        <v>0</v>
      </c>
      <c r="J596" s="230">
        <f t="shared" si="152"/>
        <v>0</v>
      </c>
      <c r="K596" s="230">
        <f t="shared" si="152"/>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5" outlineLevel="1" x14ac:dyDescent="0.25">
      <c r="A597" s="7"/>
      <c r="B597" s="8"/>
      <c r="C597" s="18"/>
      <c r="D597" s="18"/>
      <c r="E597" s="18"/>
      <c r="F597" s="27"/>
      <c r="G597" s="27" t="str">
        <f t="shared" si="151"/>
        <v>GGGGSg1a2</v>
      </c>
      <c r="H597" s="230">
        <f t="shared" si="152"/>
        <v>0</v>
      </c>
      <c r="I597" s="230">
        <f t="shared" si="152"/>
        <v>0</v>
      </c>
      <c r="J597" s="230">
        <f t="shared" si="152"/>
        <v>0</v>
      </c>
      <c r="K597" s="230">
        <f t="shared" si="152"/>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5" outlineLevel="1" x14ac:dyDescent="0.25">
      <c r="A598" s="7"/>
      <c r="B598" s="8"/>
      <c r="C598" s="18"/>
      <c r="D598" s="18"/>
      <c r="E598" s="18"/>
      <c r="F598" s="27"/>
      <c r="G598" s="27" t="str">
        <f t="shared" si="151"/>
        <v>GGGAg2Na2</v>
      </c>
      <c r="H598" s="230">
        <f t="shared" si="152"/>
        <v>0</v>
      </c>
      <c r="I598" s="230">
        <f t="shared" si="152"/>
        <v>0</v>
      </c>
      <c r="J598" s="230">
        <f t="shared" si="152"/>
        <v>0</v>
      </c>
      <c r="K598" s="230">
        <f t="shared" si="152"/>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5" outlineLevel="1" x14ac:dyDescent="0.25">
      <c r="A599" s="7"/>
      <c r="B599" s="8"/>
      <c r="C599" s="18"/>
      <c r="D599" s="18"/>
      <c r="E599" s="18"/>
      <c r="F599" s="27"/>
      <c r="G599" s="27" t="str">
        <f t="shared" si="151"/>
        <v>GGGAg2Ea2</v>
      </c>
      <c r="H599" s="230">
        <f t="shared" si="152"/>
        <v>0</v>
      </c>
      <c r="I599" s="230">
        <f t="shared" si="152"/>
        <v>0</v>
      </c>
      <c r="J599" s="230">
        <f t="shared" si="152"/>
        <v>0</v>
      </c>
      <c r="K599" s="230">
        <f t="shared" si="152"/>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5" outlineLevel="1" x14ac:dyDescent="0.25">
      <c r="A600" s="7"/>
      <c r="B600" s="8"/>
      <c r="C600" s="18"/>
      <c r="D600" s="18"/>
      <c r="E600" s="18"/>
      <c r="F600" s="27"/>
      <c r="G600" s="27" t="str">
        <f t="shared" si="151"/>
        <v>GGGAg2OFa2</v>
      </c>
      <c r="H600" s="230">
        <f t="shared" si="152"/>
        <v>0</v>
      </c>
      <c r="I600" s="230">
        <f t="shared" si="152"/>
        <v>0</v>
      </c>
      <c r="J600" s="230">
        <f t="shared" si="152"/>
        <v>0</v>
      </c>
      <c r="K600" s="230">
        <f t="shared" si="152"/>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5" outlineLevel="1" x14ac:dyDescent="0.25">
      <c r="A601" s="7"/>
      <c r="B601" s="8"/>
      <c r="C601" s="18"/>
      <c r="D601" s="18"/>
      <c r="E601" s="18"/>
      <c r="F601" s="27"/>
      <c r="G601" s="27" t="str">
        <f t="shared" si="151"/>
        <v>GGGC1Na2</v>
      </c>
      <c r="H601" s="230">
        <f t="shared" si="152"/>
        <v>0</v>
      </c>
      <c r="I601" s="230">
        <f t="shared" si="152"/>
        <v>0</v>
      </c>
      <c r="J601" s="230">
        <f t="shared" si="152"/>
        <v>0</v>
      </c>
      <c r="K601" s="230">
        <f t="shared" si="152"/>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5" outlineLevel="1" x14ac:dyDescent="0.25">
      <c r="A602" s="7"/>
      <c r="B602" s="8"/>
      <c r="C602" s="18"/>
      <c r="D602" s="18"/>
      <c r="E602" s="18"/>
      <c r="F602" s="27"/>
      <c r="G602" s="27" t="str">
        <f t="shared" si="151"/>
        <v>GGGC1Ea2</v>
      </c>
      <c r="H602" s="230">
        <f t="shared" si="152"/>
        <v>0</v>
      </c>
      <c r="I602" s="230">
        <f t="shared" si="152"/>
        <v>0</v>
      </c>
      <c r="J602" s="230">
        <f t="shared" si="152"/>
        <v>0</v>
      </c>
      <c r="K602" s="230">
        <f t="shared" si="152"/>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5" outlineLevel="1" x14ac:dyDescent="0.25">
      <c r="A603" s="7"/>
      <c r="B603" s="8"/>
      <c r="C603" s="18"/>
      <c r="D603" s="18"/>
      <c r="E603" s="18"/>
      <c r="F603" s="27"/>
      <c r="G603" s="27" t="str">
        <f t="shared" si="151"/>
        <v>GGGC1Pa2</v>
      </c>
      <c r="H603" s="230">
        <f t="shared" si="152"/>
        <v>0</v>
      </c>
      <c r="I603" s="230">
        <f t="shared" si="152"/>
        <v>0</v>
      </c>
      <c r="J603" s="230">
        <f t="shared" si="152"/>
        <v>0</v>
      </c>
      <c r="K603" s="230">
        <f t="shared" si="152"/>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5" outlineLevel="1" x14ac:dyDescent="0.25">
      <c r="A604" s="7"/>
      <c r="B604" s="8"/>
      <c r="C604" s="18"/>
      <c r="D604" s="18"/>
      <c r="E604" s="18"/>
      <c r="F604" s="27"/>
      <c r="G604" s="27" t="str">
        <f t="shared" si="151"/>
        <v>GGGC1OFa2</v>
      </c>
      <c r="H604" s="230">
        <f t="shared" si="152"/>
        <v>0</v>
      </c>
      <c r="I604" s="230">
        <f t="shared" si="152"/>
        <v>0</v>
      </c>
      <c r="J604" s="230">
        <f t="shared" si="152"/>
        <v>0</v>
      </c>
      <c r="K604" s="230">
        <f t="shared" si="152"/>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5" outlineLevel="1" x14ac:dyDescent="0.25">
      <c r="A605" s="7"/>
      <c r="B605" s="8"/>
      <c r="C605" s="18"/>
      <c r="D605" s="18"/>
      <c r="E605" s="18"/>
      <c r="F605" s="27"/>
      <c r="G605" s="27" t="str">
        <f t="shared" si="151"/>
        <v>SPSPSPSPSPsp</v>
      </c>
      <c r="H605" s="230">
        <f t="shared" si="152"/>
        <v>0</v>
      </c>
      <c r="I605" s="230">
        <f t="shared" si="152"/>
        <v>0</v>
      </c>
      <c r="J605" s="230">
        <f t="shared" si="152"/>
        <v>0</v>
      </c>
      <c r="K605" s="230">
        <f t="shared" si="152"/>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5" outlineLevel="1" x14ac:dyDescent="0.25">
      <c r="A606" s="7"/>
      <c r="B606" s="8"/>
      <c r="C606" s="18"/>
      <c r="D606" s="18"/>
      <c r="E606" s="18"/>
      <c r="F606" s="27"/>
      <c r="G606" s="27" t="str">
        <f t="shared" si="151"/>
        <v>ANWFWb</v>
      </c>
      <c r="H606" s="230">
        <f t="shared" si="152"/>
        <v>0</v>
      </c>
      <c r="I606" s="230">
        <f t="shared" si="152"/>
        <v>1</v>
      </c>
      <c r="J606" s="230">
        <f t="shared" si="152"/>
        <v>1</v>
      </c>
      <c r="K606" s="230">
        <f t="shared" si="152"/>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5" outlineLevel="1" x14ac:dyDescent="0.25">
      <c r="A607" s="7"/>
      <c r="B607" s="8"/>
      <c r="C607" s="18"/>
      <c r="D607" s="18"/>
      <c r="E607" s="18"/>
      <c r="F607" s="27"/>
      <c r="G607" s="27" t="str">
        <f t="shared" si="151"/>
        <v>ANWFWbd</v>
      </c>
      <c r="H607" s="230">
        <f t="shared" si="152"/>
        <v>0</v>
      </c>
      <c r="I607" s="230">
        <f t="shared" si="152"/>
        <v>1</v>
      </c>
      <c r="J607" s="230">
        <f t="shared" si="152"/>
        <v>1</v>
      </c>
      <c r="K607" s="230">
        <f t="shared" si="152"/>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5" outlineLevel="1" x14ac:dyDescent="0.25">
      <c r="A608" s="7"/>
      <c r="B608" s="8"/>
      <c r="C608" s="18"/>
      <c r="D608" s="18"/>
      <c r="E608" s="18"/>
      <c r="F608" s="27"/>
      <c r="G608" s="27" t="str">
        <f t="shared" si="151"/>
        <v>AANWFw</v>
      </c>
      <c r="H608" s="230">
        <f t="shared" si="152"/>
        <v>0</v>
      </c>
      <c r="I608" s="230">
        <f t="shared" si="152"/>
        <v>1</v>
      </c>
      <c r="J608" s="230">
        <f t="shared" si="152"/>
        <v>1</v>
      </c>
      <c r="K608" s="230">
        <f t="shared" si="152"/>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5" outlineLevel="1" x14ac:dyDescent="0.25">
      <c r="A609" s="7"/>
      <c r="B609" s="8"/>
      <c r="C609" s="18"/>
      <c r="D609" s="18"/>
      <c r="E609" s="18"/>
      <c r="F609" s="27"/>
      <c r="G609" s="27" t="str">
        <f t="shared" si="151"/>
        <v>AANWFwd</v>
      </c>
      <c r="H609" s="230">
        <f t="shared" si="152"/>
        <v>0</v>
      </c>
      <c r="I609" s="230">
        <f t="shared" si="152"/>
        <v>1</v>
      </c>
      <c r="J609" s="230">
        <f t="shared" si="152"/>
        <v>1</v>
      </c>
      <c r="K609" s="230">
        <f t="shared" si="152"/>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5" outlineLevel="1" x14ac:dyDescent="0.25">
      <c r="A610" s="7"/>
      <c r="B610" s="8"/>
      <c r="C610" s="18"/>
      <c r="D610" s="18"/>
      <c r="E610" s="18"/>
      <c r="F610" s="27"/>
      <c r="G610" s="27" t="str">
        <f t="shared" si="151"/>
        <v>AAANWf</v>
      </c>
      <c r="H610" s="230">
        <f t="shared" si="152"/>
        <v>0</v>
      </c>
      <c r="I610" s="230">
        <f t="shared" si="152"/>
        <v>1</v>
      </c>
      <c r="J610" s="230">
        <f t="shared" si="152"/>
        <v>0</v>
      </c>
      <c r="K610" s="230">
        <f t="shared" si="152"/>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5" outlineLevel="1" x14ac:dyDescent="0.25">
      <c r="A611" s="7"/>
      <c r="B611" s="8"/>
      <c r="C611" s="18"/>
      <c r="D611" s="18"/>
      <c r="E611" s="18"/>
      <c r="F611" s="27"/>
      <c r="G611" s="27" t="str">
        <f t="shared" si="151"/>
        <v>YAAA2Nw</v>
      </c>
      <c r="H611" s="230">
        <f t="shared" si="152"/>
        <v>0</v>
      </c>
      <c r="I611" s="230">
        <f t="shared" si="152"/>
        <v>1</v>
      </c>
      <c r="J611" s="230">
        <f t="shared" si="152"/>
        <v>1</v>
      </c>
      <c r="K611" s="230">
        <f t="shared" si="152"/>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5" outlineLevel="1" x14ac:dyDescent="0.25">
      <c r="A612" s="7"/>
      <c r="B612" s="8"/>
      <c r="C612" s="18"/>
      <c r="D612" s="18"/>
      <c r="E612" s="18"/>
      <c r="F612" s="27"/>
      <c r="G612" s="27" t="str">
        <f t="shared" si="151"/>
        <v>YAAA2Nwd</v>
      </c>
      <c r="H612" s="230">
        <f t="shared" si="152"/>
        <v>0</v>
      </c>
      <c r="I612" s="230">
        <f t="shared" si="152"/>
        <v>1</v>
      </c>
      <c r="J612" s="230">
        <f t="shared" si="152"/>
        <v>1</v>
      </c>
      <c r="K612" s="230">
        <f t="shared" si="152"/>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5" outlineLevel="1" x14ac:dyDescent="0.25">
      <c r="A613" s="7"/>
      <c r="B613" s="8"/>
      <c r="C613" s="18"/>
      <c r="D613" s="18"/>
      <c r="E613" s="18"/>
      <c r="F613" s="27"/>
      <c r="G613" s="27" t="str">
        <f t="shared" si="151"/>
        <v>YYAA2A1z</v>
      </c>
      <c r="H613" s="230">
        <f t="shared" si="152"/>
        <v>0</v>
      </c>
      <c r="I613" s="230">
        <f t="shared" si="152"/>
        <v>1</v>
      </c>
      <c r="J613" s="230">
        <f t="shared" si="152"/>
        <v>1</v>
      </c>
      <c r="K613" s="230">
        <f t="shared" si="152"/>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5" outlineLevel="1" x14ac:dyDescent="0.25">
      <c r="A614" s="7"/>
      <c r="B614" s="8"/>
      <c r="C614" s="18"/>
      <c r="D614" s="18"/>
      <c r="E614" s="18"/>
      <c r="F614" s="27"/>
      <c r="G614" s="27" t="str">
        <f t="shared" si="151"/>
        <v>YYBA2A1a</v>
      </c>
      <c r="H614" s="230">
        <f t="shared" si="152"/>
        <v>1</v>
      </c>
      <c r="I614" s="230">
        <f t="shared" si="152"/>
        <v>0</v>
      </c>
      <c r="J614" s="230">
        <f t="shared" si="152"/>
        <v>1</v>
      </c>
      <c r="K614" s="230">
        <f t="shared" si="152"/>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5" outlineLevel="1" x14ac:dyDescent="0.25">
      <c r="A615" s="7"/>
      <c r="B615" s="8"/>
      <c r="C615" s="18"/>
      <c r="D615" s="18"/>
      <c r="E615" s="18"/>
      <c r="F615" s="27"/>
      <c r="G615" s="27" t="str">
        <f t="shared" si="151"/>
        <v>YYWBA1a</v>
      </c>
      <c r="H615" s="230">
        <f t="shared" ref="H615:K634" si="153">IF(H529&gt;0,1,0)</f>
        <v>1</v>
      </c>
      <c r="I615" s="230">
        <f t="shared" si="153"/>
        <v>0</v>
      </c>
      <c r="J615" s="230">
        <f t="shared" si="153"/>
        <v>1</v>
      </c>
      <c r="K615" s="230">
        <f t="shared" si="153"/>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5" outlineLevel="1" x14ac:dyDescent="0.25">
      <c r="A616" s="7"/>
      <c r="B616" s="8"/>
      <c r="C616" s="18"/>
      <c r="D616" s="18"/>
      <c r="E616" s="18"/>
      <c r="F616" s="27"/>
      <c r="G616" s="27" t="str">
        <f t="shared" si="151"/>
        <v>YYFWBa</v>
      </c>
      <c r="H616" s="230">
        <f t="shared" si="153"/>
        <v>1</v>
      </c>
      <c r="I616" s="230">
        <f t="shared" si="153"/>
        <v>0</v>
      </c>
      <c r="J616" s="230">
        <f t="shared" si="153"/>
        <v>1</v>
      </c>
      <c r="K616" s="230">
        <f t="shared" si="153"/>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5" outlineLevel="1" x14ac:dyDescent="0.25">
      <c r="A617" s="7"/>
      <c r="B617" s="8"/>
      <c r="C617" s="18"/>
      <c r="D617" s="18"/>
      <c r="E617" s="18"/>
      <c r="F617" s="27"/>
      <c r="G617" s="27" t="str">
        <f t="shared" si="151"/>
        <v>AAANBo</v>
      </c>
      <c r="H617" s="230">
        <f t="shared" si="153"/>
        <v>0</v>
      </c>
      <c r="I617" s="230">
        <f t="shared" si="153"/>
        <v>1</v>
      </c>
      <c r="J617" s="230">
        <f t="shared" si="153"/>
        <v>1</v>
      </c>
      <c r="K617" s="230">
        <f t="shared" si="153"/>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5" outlineLevel="1" x14ac:dyDescent="0.25">
      <c r="A618" s="7"/>
      <c r="B618" s="8"/>
      <c r="C618" s="18"/>
      <c r="D618" s="18"/>
      <c r="E618" s="18"/>
      <c r="F618" s="27"/>
      <c r="G618" s="27" t="str">
        <f t="shared" si="151"/>
        <v>AAANBod</v>
      </c>
      <c r="H618" s="230">
        <f t="shared" si="153"/>
        <v>0</v>
      </c>
      <c r="I618" s="230">
        <f t="shared" si="153"/>
        <v>1</v>
      </c>
      <c r="J618" s="230">
        <f t="shared" si="153"/>
        <v>1</v>
      </c>
      <c r="K618" s="230">
        <f t="shared" si="153"/>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5" outlineLevel="1" x14ac:dyDescent="0.25">
      <c r="A619" s="7"/>
      <c r="B619" s="8"/>
      <c r="C619" s="18"/>
      <c r="D619" s="18"/>
      <c r="E619" s="18"/>
      <c r="F619" s="27"/>
      <c r="G619" s="27" t="str">
        <f t="shared" si="151"/>
        <v>AAAA2Nb</v>
      </c>
      <c r="H619" s="230">
        <f t="shared" si="153"/>
        <v>0</v>
      </c>
      <c r="I619" s="230">
        <f t="shared" si="153"/>
        <v>1</v>
      </c>
      <c r="J619" s="230">
        <f t="shared" si="153"/>
        <v>1</v>
      </c>
      <c r="K619" s="230">
        <f t="shared" si="153"/>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5" outlineLevel="1" x14ac:dyDescent="0.25">
      <c r="A620" s="7"/>
      <c r="B620" s="8"/>
      <c r="C620" s="18"/>
      <c r="D620" s="18"/>
      <c r="E620" s="18"/>
      <c r="F620" s="27"/>
      <c r="G620" s="27" t="str">
        <f t="shared" si="151"/>
        <v>AAAA2Nbd</v>
      </c>
      <c r="H620" s="230">
        <f t="shared" si="153"/>
        <v>0</v>
      </c>
      <c r="I620" s="230">
        <f t="shared" si="153"/>
        <v>1</v>
      </c>
      <c r="J620" s="230">
        <f t="shared" si="153"/>
        <v>1</v>
      </c>
      <c r="K620" s="230">
        <f t="shared" si="153"/>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5" outlineLevel="1" x14ac:dyDescent="0.25">
      <c r="A621" s="7"/>
      <c r="B621" s="8"/>
      <c r="C621" s="18"/>
      <c r="D621" s="18"/>
      <c r="E621" s="18"/>
      <c r="F621" s="27"/>
      <c r="G621" s="27" t="str">
        <f t="shared" si="151"/>
        <v>AAAA2A1z</v>
      </c>
      <c r="H621" s="230">
        <f t="shared" si="153"/>
        <v>0</v>
      </c>
      <c r="I621" s="230">
        <f t="shared" si="153"/>
        <v>1</v>
      </c>
      <c r="J621" s="230">
        <f t="shared" si="153"/>
        <v>1</v>
      </c>
      <c r="K621" s="230">
        <f t="shared" si="153"/>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5" outlineLevel="1" x14ac:dyDescent="0.25">
      <c r="A622" s="7"/>
      <c r="B622" s="8"/>
      <c r="C622" s="18"/>
      <c r="D622" s="18"/>
      <c r="E622" s="18"/>
      <c r="F622" s="27"/>
      <c r="G622" s="27" t="str">
        <f t="shared" si="151"/>
        <v>YAAA2A1a</v>
      </c>
      <c r="H622" s="230">
        <f t="shared" si="153"/>
        <v>1</v>
      </c>
      <c r="I622" s="230">
        <f t="shared" si="153"/>
        <v>0</v>
      </c>
      <c r="J622" s="230">
        <f t="shared" si="153"/>
        <v>1</v>
      </c>
      <c r="K622" s="230">
        <f t="shared" si="153"/>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5" outlineLevel="1" x14ac:dyDescent="0.25">
      <c r="A623" s="7"/>
      <c r="B623" s="8"/>
      <c r="C623" s="18"/>
      <c r="D623" s="18"/>
      <c r="E623" s="18"/>
      <c r="F623" s="27"/>
      <c r="G623" s="27" t="str">
        <f t="shared" si="151"/>
        <v>YYAA2A1a</v>
      </c>
      <c r="H623" s="230">
        <f t="shared" si="153"/>
        <v>1</v>
      </c>
      <c r="I623" s="230">
        <f t="shared" si="153"/>
        <v>0</v>
      </c>
      <c r="J623" s="230">
        <f t="shared" si="153"/>
        <v>1</v>
      </c>
      <c r="K623" s="230">
        <f t="shared" si="153"/>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5" outlineLevel="1" x14ac:dyDescent="0.25">
      <c r="A624" s="7"/>
      <c r="B624" s="8"/>
      <c r="C624" s="18"/>
      <c r="D624" s="18"/>
      <c r="E624" s="18"/>
      <c r="F624" s="27"/>
      <c r="G624" s="27" t="str">
        <f t="shared" si="151"/>
        <v>YYOA2A1a</v>
      </c>
      <c r="H624" s="230">
        <f t="shared" si="153"/>
        <v>1</v>
      </c>
      <c r="I624" s="230">
        <f t="shared" si="153"/>
        <v>0</v>
      </c>
      <c r="J624" s="230">
        <f t="shared" si="153"/>
        <v>1</v>
      </c>
      <c r="K624" s="230">
        <f t="shared" si="153"/>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5" outlineLevel="1" x14ac:dyDescent="0.25">
      <c r="A625" s="7"/>
      <c r="B625" s="8"/>
      <c r="C625" s="18"/>
      <c r="D625" s="18"/>
      <c r="E625" s="18"/>
      <c r="F625" s="27"/>
      <c r="G625" s="27" t="str">
        <f t="shared" si="151"/>
        <v>AYBOA1a</v>
      </c>
      <c r="H625" s="230">
        <f t="shared" si="153"/>
        <v>1</v>
      </c>
      <c r="I625" s="230">
        <f t="shared" si="153"/>
        <v>0</v>
      </c>
      <c r="J625" s="230">
        <f t="shared" si="153"/>
        <v>1</v>
      </c>
      <c r="K625" s="230">
        <f t="shared" si="153"/>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5" outlineLevel="1" x14ac:dyDescent="0.25">
      <c r="A626" s="7"/>
      <c r="B626" s="8"/>
      <c r="C626" s="18"/>
      <c r="D626" s="18"/>
      <c r="E626" s="18"/>
      <c r="F626" s="27"/>
      <c r="G626" s="27" t="str">
        <f t="shared" si="151"/>
        <v>AANBOa</v>
      </c>
      <c r="H626" s="230">
        <f t="shared" si="153"/>
        <v>1</v>
      </c>
      <c r="I626" s="230">
        <f t="shared" si="153"/>
        <v>0</v>
      </c>
      <c r="J626" s="230">
        <f t="shared" si="153"/>
        <v>1</v>
      </c>
      <c r="K626" s="230">
        <f t="shared" si="153"/>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5" outlineLevel="1" x14ac:dyDescent="0.25">
      <c r="A627" s="7"/>
      <c r="B627" s="8"/>
      <c r="C627" s="18"/>
      <c r="D627" s="18"/>
      <c r="E627" s="18"/>
      <c r="F627" s="27"/>
      <c r="G627" s="27" t="str">
        <f t="shared" ref="G627:G652" si="154">_xlfn.CONCAT(H193:M193)</f>
        <v>YABA2Ba</v>
      </c>
      <c r="H627" s="230">
        <f t="shared" si="153"/>
        <v>1</v>
      </c>
      <c r="I627" s="230">
        <f t="shared" si="153"/>
        <v>0</v>
      </c>
      <c r="J627" s="230">
        <f t="shared" si="153"/>
        <v>1</v>
      </c>
      <c r="K627" s="230">
        <f t="shared" si="153"/>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5" outlineLevel="1" x14ac:dyDescent="0.25">
      <c r="A628" s="7"/>
      <c r="B628" s="8"/>
      <c r="C628" s="18"/>
      <c r="D628" s="18"/>
      <c r="E628" s="18"/>
      <c r="F628" s="27"/>
      <c r="G628" s="27" t="str">
        <f t="shared" si="154"/>
        <v>AYABA1b</v>
      </c>
      <c r="H628" s="230">
        <f t="shared" si="153"/>
        <v>0</v>
      </c>
      <c r="I628" s="230">
        <f t="shared" si="153"/>
        <v>1</v>
      </c>
      <c r="J628" s="230">
        <f t="shared" si="153"/>
        <v>1</v>
      </c>
      <c r="K628" s="230">
        <f t="shared" si="153"/>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5" outlineLevel="1" x14ac:dyDescent="0.25">
      <c r="A629" s="7"/>
      <c r="B629" s="8"/>
      <c r="C629" s="18"/>
      <c r="D629" s="18"/>
      <c r="E629" s="18"/>
      <c r="F629" s="27"/>
      <c r="G629" s="27" t="str">
        <f t="shared" si="154"/>
        <v>YAOA2OFa</v>
      </c>
      <c r="H629" s="230">
        <f t="shared" si="153"/>
        <v>1</v>
      </c>
      <c r="I629" s="230">
        <f t="shared" si="153"/>
        <v>0</v>
      </c>
      <c r="J629" s="230">
        <f t="shared" si="153"/>
        <v>1</v>
      </c>
      <c r="K629" s="230">
        <f t="shared" si="153"/>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5" outlineLevel="1" x14ac:dyDescent="0.25">
      <c r="A630" s="7"/>
      <c r="B630" s="8"/>
      <c r="C630" s="18"/>
      <c r="D630" s="18"/>
      <c r="E630" s="18"/>
      <c r="F630" s="27"/>
      <c r="G630" s="27" t="str">
        <f t="shared" si="154"/>
        <v>AYAOA1of</v>
      </c>
      <c r="H630" s="230">
        <f t="shared" si="153"/>
        <v>0</v>
      </c>
      <c r="I630" s="230">
        <f t="shared" si="153"/>
        <v>1</v>
      </c>
      <c r="J630" s="230">
        <f t="shared" si="153"/>
        <v>0</v>
      </c>
      <c r="K630" s="230">
        <f t="shared" si="153"/>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5" outlineLevel="1" x14ac:dyDescent="0.25">
      <c r="A631" s="7"/>
      <c r="B631" s="8"/>
      <c r="C631" s="18"/>
      <c r="D631" s="18"/>
      <c r="E631" s="18"/>
      <c r="F631" s="27"/>
      <c r="G631" s="27" t="str">
        <f t="shared" si="154"/>
        <v>YYNBNb</v>
      </c>
      <c r="H631" s="230">
        <f t="shared" si="153"/>
        <v>0</v>
      </c>
      <c r="I631" s="230">
        <f t="shared" si="153"/>
        <v>1</v>
      </c>
      <c r="J631" s="230">
        <f t="shared" si="153"/>
        <v>1</v>
      </c>
      <c r="K631" s="230">
        <f t="shared" si="153"/>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5" outlineLevel="1" x14ac:dyDescent="0.25">
      <c r="A632" s="7"/>
      <c r="B632" s="8"/>
      <c r="C632" s="18"/>
      <c r="D632" s="18"/>
      <c r="E632" s="18"/>
      <c r="F632" s="27"/>
      <c r="G632" s="27" t="str">
        <f t="shared" si="154"/>
        <v>YYNBNbd</v>
      </c>
      <c r="H632" s="230">
        <f t="shared" si="153"/>
        <v>0</v>
      </c>
      <c r="I632" s="230">
        <f t="shared" si="153"/>
        <v>1</v>
      </c>
      <c r="J632" s="230">
        <f t="shared" si="153"/>
        <v>1</v>
      </c>
      <c r="K632" s="230">
        <f t="shared" si="153"/>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5" outlineLevel="1" x14ac:dyDescent="0.25">
      <c r="A633" s="7"/>
      <c r="B633" s="8"/>
      <c r="C633" s="18"/>
      <c r="D633" s="18"/>
      <c r="E633" s="18"/>
      <c r="F633" s="27"/>
      <c r="G633" s="27" t="str">
        <f t="shared" si="154"/>
        <v>YYBNBz</v>
      </c>
      <c r="H633" s="230">
        <f t="shared" si="153"/>
        <v>0</v>
      </c>
      <c r="I633" s="230">
        <f t="shared" si="153"/>
        <v>1</v>
      </c>
      <c r="J633" s="230">
        <f t="shared" si="153"/>
        <v>1</v>
      </c>
      <c r="K633" s="230">
        <f t="shared" si="153"/>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5" outlineLevel="1" x14ac:dyDescent="0.25">
      <c r="A634" s="7"/>
      <c r="B634" s="8"/>
      <c r="C634" s="18"/>
      <c r="D634" s="18"/>
      <c r="E634" s="18"/>
      <c r="F634" s="27"/>
      <c r="G634" s="27" t="str">
        <f t="shared" si="154"/>
        <v>YYBNBzd</v>
      </c>
      <c r="H634" s="230">
        <f t="shared" si="153"/>
        <v>0</v>
      </c>
      <c r="I634" s="230">
        <f t="shared" si="153"/>
        <v>1</v>
      </c>
      <c r="J634" s="230">
        <f t="shared" si="153"/>
        <v>1</v>
      </c>
      <c r="K634" s="230">
        <f t="shared" si="153"/>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25">
      <c r="A635" s="7"/>
      <c r="B635" s="8"/>
      <c r="C635" s="18"/>
      <c r="D635" s="18"/>
      <c r="E635" s="18"/>
      <c r="F635" s="34"/>
      <c r="G635" s="27" t="str">
        <f t="shared" si="154"/>
        <v>YYBNBr</v>
      </c>
      <c r="H635" s="230">
        <f t="shared" ref="H635:K636" si="155">IF(H549&gt;0,1,0)</f>
        <v>0</v>
      </c>
      <c r="I635" s="230">
        <f t="shared" si="155"/>
        <v>1</v>
      </c>
      <c r="J635" s="230">
        <f t="shared" si="155"/>
        <v>1</v>
      </c>
      <c r="K635" s="230">
        <f t="shared" si="155"/>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25">
      <c r="A636" s="7"/>
      <c r="B636" s="8"/>
      <c r="C636" s="18"/>
      <c r="D636" s="18"/>
      <c r="E636" s="18"/>
      <c r="F636" s="34"/>
      <c r="G636" s="27" t="str">
        <f t="shared" si="154"/>
        <v>YYBNBrd</v>
      </c>
      <c r="H636" s="230">
        <f t="shared" si="155"/>
        <v>0</v>
      </c>
      <c r="I636" s="230">
        <f t="shared" si="155"/>
        <v>1</v>
      </c>
      <c r="J636" s="230">
        <f t="shared" si="155"/>
        <v>1</v>
      </c>
      <c r="K636" s="230">
        <f t="shared" si="155"/>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25">
      <c r="A637" s="7"/>
      <c r="B637" s="8"/>
      <c r="C637" s="18"/>
      <c r="D637" s="18"/>
      <c r="E637" s="18"/>
      <c r="F637" s="34"/>
      <c r="G637" s="27" t="str">
        <f t="shared" si="154"/>
        <v>YYBNBl</v>
      </c>
      <c r="H637" s="230">
        <f t="shared" ref="H637:K637" si="156">IF(H551&gt;0,1,0)</f>
        <v>0</v>
      </c>
      <c r="I637" s="230">
        <f t="shared" si="156"/>
        <v>1</v>
      </c>
      <c r="J637" s="230">
        <f t="shared" si="156"/>
        <v>0</v>
      </c>
      <c r="K637" s="230">
        <f t="shared" si="156"/>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25">
      <c r="A638" s="7"/>
      <c r="B638" s="8"/>
      <c r="C638" s="18"/>
      <c r="D638" s="18"/>
      <c r="E638" s="18"/>
      <c r="F638" s="34"/>
      <c r="G638" s="27" t="str">
        <f t="shared" si="154"/>
        <v>YYNBLb</v>
      </c>
      <c r="H638" s="230">
        <f t="shared" ref="H638:K638" si="157">IF(H552&gt;0,1,0)</f>
        <v>0</v>
      </c>
      <c r="I638" s="230">
        <f t="shared" si="157"/>
        <v>1</v>
      </c>
      <c r="J638" s="230">
        <f t="shared" si="157"/>
        <v>1</v>
      </c>
      <c r="K638" s="230">
        <f t="shared" si="157"/>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25">
      <c r="A639" s="7"/>
      <c r="B639" s="8"/>
      <c r="C639" s="18"/>
      <c r="D639" s="18"/>
      <c r="E639" s="18"/>
      <c r="F639" s="34"/>
      <c r="G639" s="27" t="str">
        <f t="shared" si="154"/>
        <v>YYNBLbd</v>
      </c>
      <c r="H639" s="230">
        <f t="shared" ref="H639:K639" si="158">IF(H553&gt;0,1,0)</f>
        <v>0</v>
      </c>
      <c r="I639" s="230">
        <f t="shared" si="158"/>
        <v>1</v>
      </c>
      <c r="J639" s="230">
        <f t="shared" si="158"/>
        <v>1</v>
      </c>
      <c r="K639" s="230">
        <f t="shared" si="158"/>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25">
      <c r="A640" s="7"/>
      <c r="B640" s="8"/>
      <c r="C640" s="18"/>
      <c r="D640" s="18"/>
      <c r="E640" s="18"/>
      <c r="F640" s="34"/>
      <c r="G640" s="27" t="str">
        <f t="shared" si="154"/>
        <v>YYBLBz</v>
      </c>
      <c r="H640" s="230">
        <f t="shared" ref="H640:K640" si="159">IF(H554&gt;0,1,0)</f>
        <v>0</v>
      </c>
      <c r="I640" s="230">
        <f t="shared" si="159"/>
        <v>1</v>
      </c>
      <c r="J640" s="230">
        <f t="shared" si="159"/>
        <v>1</v>
      </c>
      <c r="K640" s="230">
        <f t="shared" si="159"/>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25">
      <c r="A641" s="7"/>
      <c r="B641" s="8"/>
      <c r="C641" s="18"/>
      <c r="D641" s="18"/>
      <c r="E641" s="18"/>
      <c r="F641" s="34"/>
      <c r="G641" s="27" t="str">
        <f t="shared" si="154"/>
        <v>YYBLBzd</v>
      </c>
      <c r="H641" s="230">
        <f t="shared" ref="H641:K641" si="160">IF(H555&gt;0,1,0)</f>
        <v>0</v>
      </c>
      <c r="I641" s="230">
        <f t="shared" si="160"/>
        <v>1</v>
      </c>
      <c r="J641" s="230">
        <f t="shared" si="160"/>
        <v>1</v>
      </c>
      <c r="K641" s="230">
        <f t="shared" si="160"/>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25">
      <c r="A642" s="7"/>
      <c r="B642" s="8"/>
      <c r="C642" s="18"/>
      <c r="D642" s="18"/>
      <c r="E642" s="18"/>
      <c r="F642" s="34"/>
      <c r="G642" s="27" t="str">
        <f t="shared" si="154"/>
        <v>YYLBNb</v>
      </c>
      <c r="H642" s="230">
        <f t="shared" ref="H642:K642" si="161">IF(H556&gt;0,1,0)</f>
        <v>0</v>
      </c>
      <c r="I642" s="230">
        <f t="shared" si="161"/>
        <v>1</v>
      </c>
      <c r="J642" s="230">
        <f t="shared" si="161"/>
        <v>1</v>
      </c>
      <c r="K642" s="230">
        <f t="shared" si="161"/>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25">
      <c r="A643" s="7"/>
      <c r="B643" s="8"/>
      <c r="C643" s="18"/>
      <c r="D643" s="18"/>
      <c r="E643" s="18"/>
      <c r="F643" s="34"/>
      <c r="G643" s="27" t="str">
        <f t="shared" si="154"/>
        <v>YYLBNbd</v>
      </c>
      <c r="H643" s="230">
        <f t="shared" ref="H643:K643" si="162">IF(H557&gt;0,1,0)</f>
        <v>0</v>
      </c>
      <c r="I643" s="230">
        <f t="shared" si="162"/>
        <v>1</v>
      </c>
      <c r="J643" s="230">
        <f t="shared" si="162"/>
        <v>1</v>
      </c>
      <c r="K643" s="230">
        <f t="shared" si="162"/>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5" outlineLevel="1" x14ac:dyDescent="0.25">
      <c r="A644" s="7"/>
      <c r="B644" s="8"/>
      <c r="C644" s="18"/>
      <c r="D644" s="18"/>
      <c r="E644" s="18"/>
      <c r="F644" s="27"/>
      <c r="G644" s="27" t="str">
        <f t="shared" si="154"/>
        <v>YYNWNw</v>
      </c>
      <c r="H644" s="230">
        <f t="shared" ref="H644:K644" si="163">IF(H558&gt;0,1,0)</f>
        <v>0</v>
      </c>
      <c r="I644" s="230">
        <f t="shared" si="163"/>
        <v>1</v>
      </c>
      <c r="J644" s="230">
        <f t="shared" si="163"/>
        <v>1</v>
      </c>
      <c r="K644" s="230">
        <f t="shared" si="163"/>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5" outlineLevel="1" x14ac:dyDescent="0.25">
      <c r="A645" s="7"/>
      <c r="B645" s="8"/>
      <c r="C645" s="18"/>
      <c r="D645" s="18"/>
      <c r="E645" s="18"/>
      <c r="F645" s="27"/>
      <c r="G645" s="27" t="str">
        <f t="shared" si="154"/>
        <v>YYNWNwd</v>
      </c>
      <c r="H645" s="230">
        <f t="shared" ref="H645:K645" si="164">IF(H559&gt;0,1,0)</f>
        <v>0</v>
      </c>
      <c r="I645" s="230">
        <f t="shared" si="164"/>
        <v>1</v>
      </c>
      <c r="J645" s="230">
        <f t="shared" si="164"/>
        <v>1</v>
      </c>
      <c r="K645" s="230">
        <f t="shared" si="164"/>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5" outlineLevel="1" x14ac:dyDescent="0.25">
      <c r="A646" s="7"/>
      <c r="B646" s="8"/>
      <c r="C646" s="18"/>
      <c r="D646" s="18"/>
      <c r="E646" s="18"/>
      <c r="F646" s="27"/>
      <c r="G646" s="27" t="str">
        <f t="shared" si="154"/>
        <v>YYWNWz</v>
      </c>
      <c r="H646" s="230">
        <f t="shared" ref="H646:K646" si="165">IF(H560&gt;0,1,0)</f>
        <v>0</v>
      </c>
      <c r="I646" s="230">
        <f t="shared" si="165"/>
        <v>1</v>
      </c>
      <c r="J646" s="230">
        <f t="shared" si="165"/>
        <v>1</v>
      </c>
      <c r="K646" s="230">
        <f t="shared" si="165"/>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5" outlineLevel="1" x14ac:dyDescent="0.25">
      <c r="A647" s="7"/>
      <c r="B647" s="8"/>
      <c r="C647" s="18"/>
      <c r="D647" s="18"/>
      <c r="E647" s="18"/>
      <c r="F647" s="27"/>
      <c r="G647" s="27" t="str">
        <f t="shared" si="154"/>
        <v>YYWNWzd</v>
      </c>
      <c r="H647" s="230">
        <f t="shared" ref="H647:K647" si="166">IF(H561&gt;0,1,0)</f>
        <v>0</v>
      </c>
      <c r="I647" s="230">
        <f t="shared" si="166"/>
        <v>1</v>
      </c>
      <c r="J647" s="230">
        <f t="shared" si="166"/>
        <v>1</v>
      </c>
      <c r="K647" s="230">
        <f t="shared" si="166"/>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25">
      <c r="A648" s="7"/>
      <c r="B648" s="8"/>
      <c r="C648" s="18"/>
      <c r="D648" s="18"/>
      <c r="E648" s="18"/>
      <c r="F648" s="34"/>
      <c r="G648" s="27" t="str">
        <f t="shared" si="154"/>
        <v>YYNWBr</v>
      </c>
      <c r="H648" s="230">
        <f t="shared" ref="H648:K648" si="167">IF(H562&gt;0,1,0)</f>
        <v>0</v>
      </c>
      <c r="I648" s="230">
        <f t="shared" si="167"/>
        <v>1</v>
      </c>
      <c r="J648" s="230">
        <f t="shared" si="167"/>
        <v>1</v>
      </c>
      <c r="K648" s="230">
        <f t="shared" si="167"/>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25">
      <c r="A649" s="7"/>
      <c r="B649" s="8"/>
      <c r="C649" s="18"/>
      <c r="D649" s="18"/>
      <c r="E649" s="18"/>
      <c r="F649" s="34"/>
      <c r="G649" s="27" t="str">
        <f t="shared" si="154"/>
        <v>YYNWBrd</v>
      </c>
      <c r="H649" s="230">
        <f t="shared" ref="H649:K649" si="168">IF(H563&gt;0,1,0)</f>
        <v>0</v>
      </c>
      <c r="I649" s="230">
        <f t="shared" si="168"/>
        <v>1</v>
      </c>
      <c r="J649" s="230">
        <f t="shared" si="168"/>
        <v>1</v>
      </c>
      <c r="K649" s="230">
        <f t="shared" si="168"/>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5" outlineLevel="1" x14ac:dyDescent="0.25">
      <c r="A650" s="7"/>
      <c r="B650" s="8"/>
      <c r="C650" s="18"/>
      <c r="D650" s="18"/>
      <c r="E650" s="18"/>
      <c r="F650" s="27"/>
      <c r="G650" s="27" t="str">
        <f t="shared" si="154"/>
        <v>YYWBNw</v>
      </c>
      <c r="H650" s="230">
        <f t="shared" ref="H650:K650" si="169">IF(H564&gt;0,1,0)</f>
        <v>0</v>
      </c>
      <c r="I650" s="230">
        <f t="shared" si="169"/>
        <v>1</v>
      </c>
      <c r="J650" s="230">
        <f t="shared" si="169"/>
        <v>1</v>
      </c>
      <c r="K650" s="230">
        <f t="shared" si="169"/>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5" outlineLevel="1" x14ac:dyDescent="0.25">
      <c r="A651" s="7"/>
      <c r="B651" s="8"/>
      <c r="C651" s="18"/>
      <c r="D651" s="18"/>
      <c r="E651" s="18"/>
      <c r="F651" s="27"/>
      <c r="G651" s="27" t="str">
        <f t="shared" si="154"/>
        <v>YYWBNwd</v>
      </c>
      <c r="H651" s="230">
        <f t="shared" ref="H651:K651" si="170">IF(H565&gt;0,1,0)</f>
        <v>0</v>
      </c>
      <c r="I651" s="230">
        <f t="shared" si="170"/>
        <v>1</v>
      </c>
      <c r="J651" s="230">
        <f t="shared" si="170"/>
        <v>1</v>
      </c>
      <c r="K651" s="230">
        <f t="shared" si="170"/>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25">
      <c r="A652" s="7"/>
      <c r="B652" s="8"/>
      <c r="C652" s="18"/>
      <c r="D652" s="18"/>
      <c r="E652" s="18"/>
      <c r="F652" s="34"/>
      <c r="G652" s="27" t="str">
        <f t="shared" si="154"/>
        <v>YYBNWb</v>
      </c>
      <c r="H652" s="230">
        <f t="shared" ref="H652:K652" si="171">IF(H566&gt;0,1,0)</f>
        <v>0</v>
      </c>
      <c r="I652" s="230">
        <f t="shared" si="171"/>
        <v>1</v>
      </c>
      <c r="J652" s="230">
        <f t="shared" si="171"/>
        <v>1</v>
      </c>
      <c r="K652" s="230">
        <f t="shared" si="171"/>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25">
      <c r="A653" s="7"/>
      <c r="B653" s="8"/>
      <c r="C653" s="18"/>
      <c r="D653" s="18"/>
      <c r="E653" s="18"/>
      <c r="F653" s="34"/>
      <c r="G653" s="27" t="str">
        <f t="shared" ref="G653:G660" si="172">_xlfn.CONCAT(H219:M219)</f>
        <v>YYBNWbd</v>
      </c>
      <c r="H653" s="230">
        <f t="shared" ref="H653:K653" si="173">IF(H567&gt;0,1,0)</f>
        <v>0</v>
      </c>
      <c r="I653" s="230">
        <f t="shared" si="173"/>
        <v>1</v>
      </c>
      <c r="J653" s="230">
        <f t="shared" si="173"/>
        <v>1</v>
      </c>
      <c r="K653" s="230">
        <f t="shared" si="173"/>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25">
      <c r="A654" s="7"/>
      <c r="B654" s="8"/>
      <c r="C654" s="18"/>
      <c r="D654" s="18"/>
      <c r="E654" s="18"/>
      <c r="F654" s="34"/>
      <c r="G654" s="27" t="str">
        <f t="shared" si="172"/>
        <v>YYNWBl</v>
      </c>
      <c r="H654" s="230">
        <f t="shared" ref="H654:K654" si="174">IF(H568&gt;0,1,0)</f>
        <v>0</v>
      </c>
      <c r="I654" s="230">
        <f t="shared" si="174"/>
        <v>1</v>
      </c>
      <c r="J654" s="230">
        <f t="shared" si="174"/>
        <v>0</v>
      </c>
      <c r="K654" s="230">
        <f t="shared" si="174"/>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25">
      <c r="A655" s="7"/>
      <c r="B655" s="8"/>
      <c r="C655" s="18"/>
      <c r="D655" s="18"/>
      <c r="E655" s="18"/>
      <c r="F655" s="34"/>
      <c r="G655" s="27" t="str">
        <f t="shared" si="172"/>
        <v>YYWBLw</v>
      </c>
      <c r="H655" s="230">
        <f t="shared" ref="H655:K655" si="175">IF(H569&gt;0,1,0)</f>
        <v>0</v>
      </c>
      <c r="I655" s="230">
        <f t="shared" si="175"/>
        <v>1</v>
      </c>
      <c r="J655" s="230">
        <f t="shared" si="175"/>
        <v>1</v>
      </c>
      <c r="K655" s="230">
        <f t="shared" si="175"/>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25">
      <c r="A656" s="7"/>
      <c r="B656" s="8"/>
      <c r="C656" s="18"/>
      <c r="D656" s="18"/>
      <c r="E656" s="18"/>
      <c r="F656" s="34"/>
      <c r="G656" s="27" t="str">
        <f t="shared" si="172"/>
        <v>YYWBLwd</v>
      </c>
      <c r="H656" s="230">
        <f t="shared" ref="H656:K656" si="176">IF(H570&gt;0,1,0)</f>
        <v>0</v>
      </c>
      <c r="I656" s="230">
        <f t="shared" si="176"/>
        <v>1</v>
      </c>
      <c r="J656" s="230">
        <f t="shared" si="176"/>
        <v>1</v>
      </c>
      <c r="K656" s="230">
        <f t="shared" si="176"/>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25">
      <c r="A657" s="7"/>
      <c r="B657" s="8"/>
      <c r="C657" s="18"/>
      <c r="D657" s="18"/>
      <c r="E657" s="18"/>
      <c r="F657" s="34"/>
      <c r="G657" s="27" t="str">
        <f t="shared" si="172"/>
        <v>YYBLWb</v>
      </c>
      <c r="H657" s="230">
        <f t="shared" ref="H657:K657" si="177">IF(H571&gt;0,1,0)</f>
        <v>0</v>
      </c>
      <c r="I657" s="230">
        <f t="shared" si="177"/>
        <v>1</v>
      </c>
      <c r="J657" s="230">
        <f t="shared" si="177"/>
        <v>1</v>
      </c>
      <c r="K657" s="230">
        <f t="shared" si="177"/>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25">
      <c r="A658" s="7"/>
      <c r="B658" s="8"/>
      <c r="C658" s="18"/>
      <c r="D658" s="18"/>
      <c r="E658" s="18"/>
      <c r="F658" s="34"/>
      <c r="G658" s="27" t="str">
        <f t="shared" si="172"/>
        <v>YYBLWbd</v>
      </c>
      <c r="H658" s="230">
        <f t="shared" ref="H658:K658" si="178">IF(H572&gt;0,1,0)</f>
        <v>0</v>
      </c>
      <c r="I658" s="230">
        <f t="shared" si="178"/>
        <v>1</v>
      </c>
      <c r="J658" s="230">
        <f t="shared" si="178"/>
        <v>1</v>
      </c>
      <c r="K658" s="230">
        <f t="shared" si="178"/>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25">
      <c r="A659" s="7"/>
      <c r="B659" s="8"/>
      <c r="C659" s="18"/>
      <c r="D659" s="18"/>
      <c r="E659" s="18"/>
      <c r="F659" s="34"/>
      <c r="G659" s="27" t="str">
        <f t="shared" si="172"/>
        <v>YYLWBr</v>
      </c>
      <c r="H659" s="230">
        <f t="shared" ref="H659:K659" si="179">IF(H573&gt;0,1,0)</f>
        <v>0</v>
      </c>
      <c r="I659" s="230">
        <f t="shared" si="179"/>
        <v>1</v>
      </c>
      <c r="J659" s="230">
        <f t="shared" si="179"/>
        <v>1</v>
      </c>
      <c r="K659" s="230">
        <f t="shared" si="179"/>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25">
      <c r="A660" s="7"/>
      <c r="B660" s="8"/>
      <c r="C660" s="18"/>
      <c r="D660" s="18"/>
      <c r="E660" s="18"/>
      <c r="F660" s="34"/>
      <c r="G660" s="27" t="str">
        <f t="shared" si="172"/>
        <v>YYLWBrd</v>
      </c>
      <c r="H660" s="230">
        <f t="shared" ref="H660:K660" si="180">IF(H574&gt;0,1,0)</f>
        <v>0</v>
      </c>
      <c r="I660" s="230">
        <f t="shared" si="180"/>
        <v>1</v>
      </c>
      <c r="J660" s="230">
        <f t="shared" si="180"/>
        <v>1</v>
      </c>
      <c r="K660" s="230">
        <f t="shared" si="180"/>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5" outlineLevel="1" x14ac:dyDescent="0.25">
      <c r="A661" s="7"/>
      <c r="B661" s="8"/>
      <c r="C661" s="18"/>
      <c r="D661" s="18"/>
      <c r="E661" s="18"/>
      <c r="F661" s="27"/>
      <c r="G661" s="27" t="str">
        <f t="shared" ref="G661:G672" si="181">_xlfn.CONCAT(H227:M227)</f>
        <v>AAAA2Nw</v>
      </c>
      <c r="H661" s="230">
        <f t="shared" ref="H661:K662" si="182">IF(H575&gt;0,1,0)</f>
        <v>0</v>
      </c>
      <c r="I661" s="230">
        <f t="shared" si="182"/>
        <v>1</v>
      </c>
      <c r="J661" s="230">
        <f t="shared" si="182"/>
        <v>1</v>
      </c>
      <c r="K661" s="230">
        <f t="shared" si="182"/>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5" outlineLevel="1" x14ac:dyDescent="0.25">
      <c r="A662" s="7"/>
      <c r="B662" s="8"/>
      <c r="C662" s="18"/>
      <c r="D662" s="18"/>
      <c r="E662" s="18"/>
      <c r="F662" s="27"/>
      <c r="G662" s="27" t="str">
        <f t="shared" si="181"/>
        <v>AAAA2Nwd</v>
      </c>
      <c r="H662" s="230">
        <f t="shared" si="182"/>
        <v>0</v>
      </c>
      <c r="I662" s="230">
        <f t="shared" si="182"/>
        <v>1</v>
      </c>
      <c r="J662" s="230">
        <f t="shared" si="182"/>
        <v>1</v>
      </c>
      <c r="K662" s="230">
        <f t="shared" si="182"/>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5" outlineLevel="1" x14ac:dyDescent="0.25">
      <c r="A663" s="7"/>
      <c r="B663" s="8"/>
      <c r="C663" s="18"/>
      <c r="D663" s="18"/>
      <c r="E663" s="18"/>
      <c r="F663" s="27"/>
      <c r="G663" s="27" t="str">
        <f t="shared" si="181"/>
        <v>AAANWb</v>
      </c>
      <c r="H663" s="230">
        <f t="shared" ref="H663:K663" si="183">IF(H577&gt;0,1,0)</f>
        <v>0</v>
      </c>
      <c r="I663" s="230">
        <f t="shared" si="183"/>
        <v>1</v>
      </c>
      <c r="J663" s="230">
        <f t="shared" si="183"/>
        <v>1</v>
      </c>
      <c r="K663" s="230">
        <f t="shared" si="183"/>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5" outlineLevel="1" x14ac:dyDescent="0.25">
      <c r="A664" s="7"/>
      <c r="B664" s="8"/>
      <c r="C664" s="18"/>
      <c r="D664" s="18"/>
      <c r="E664" s="18"/>
      <c r="F664" s="27"/>
      <c r="G664" s="27" t="str">
        <f t="shared" si="181"/>
        <v>AAANWbd</v>
      </c>
      <c r="H664" s="230">
        <f t="shared" ref="H664:K664" si="184">IF(H578&gt;0,1,0)</f>
        <v>0</v>
      </c>
      <c r="I664" s="230">
        <f t="shared" si="184"/>
        <v>1</v>
      </c>
      <c r="J664" s="230">
        <f t="shared" si="184"/>
        <v>1</v>
      </c>
      <c r="K664" s="230">
        <f t="shared" si="184"/>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5" outlineLevel="1" x14ac:dyDescent="0.25">
      <c r="A665" s="7"/>
      <c r="B665" s="8"/>
      <c r="C665" s="18"/>
      <c r="D665" s="18"/>
      <c r="E665" s="18"/>
      <c r="F665" s="27"/>
      <c r="G665" s="27" t="str">
        <f t="shared" si="181"/>
        <v>AANWBa</v>
      </c>
      <c r="H665" s="230">
        <f t="shared" ref="H665:K665" si="185">IF(H579&gt;0,1,0)</f>
        <v>1</v>
      </c>
      <c r="I665" s="230">
        <f t="shared" si="185"/>
        <v>0</v>
      </c>
      <c r="J665" s="230">
        <f t="shared" si="185"/>
        <v>1</v>
      </c>
      <c r="K665" s="230">
        <f t="shared" si="185"/>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5" outlineLevel="1" x14ac:dyDescent="0.25">
      <c r="A666" s="7"/>
      <c r="B666" s="8"/>
      <c r="C666" s="18"/>
      <c r="D666" s="18"/>
      <c r="E666" s="18"/>
      <c r="F666" s="27"/>
      <c r="G666" s="27" t="str">
        <f t="shared" si="181"/>
        <v>AYWBA1a</v>
      </c>
      <c r="H666" s="230">
        <f t="shared" ref="H666:K666" si="186">IF(H580&gt;0,1,0)</f>
        <v>1</v>
      </c>
      <c r="I666" s="230">
        <f t="shared" si="186"/>
        <v>0</v>
      </c>
      <c r="J666" s="230">
        <f t="shared" si="186"/>
        <v>1</v>
      </c>
      <c r="K666" s="230">
        <f t="shared" si="186"/>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5" outlineLevel="1" x14ac:dyDescent="0.25">
      <c r="A667" s="7"/>
      <c r="B667" s="8"/>
      <c r="C667" s="18"/>
      <c r="D667" s="18"/>
      <c r="E667" s="18"/>
      <c r="F667" s="27"/>
      <c r="G667" s="27" t="str">
        <f t="shared" si="181"/>
        <v>YYFWBz</v>
      </c>
      <c r="H667" s="230">
        <f t="shared" ref="H667:K667" si="187">IF(H581&gt;0,1,0)</f>
        <v>0</v>
      </c>
      <c r="I667" s="230">
        <f t="shared" si="187"/>
        <v>1</v>
      </c>
      <c r="J667" s="230">
        <f t="shared" si="187"/>
        <v>1</v>
      </c>
      <c r="K667" s="230">
        <f t="shared" si="187"/>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5" outlineLevel="1" x14ac:dyDescent="0.25">
      <c r="A668" s="7"/>
      <c r="B668" s="8"/>
      <c r="C668" s="18"/>
      <c r="D668" s="18"/>
      <c r="E668" s="18"/>
      <c r="F668" s="27"/>
      <c r="G668" s="27" t="str">
        <f t="shared" si="181"/>
        <v>YYFWBzd</v>
      </c>
      <c r="H668" s="230">
        <f t="shared" ref="H668:K668" si="188">IF(H582&gt;0,1,0)</f>
        <v>0</v>
      </c>
      <c r="I668" s="230">
        <f t="shared" si="188"/>
        <v>1</v>
      </c>
      <c r="J668" s="230">
        <f t="shared" si="188"/>
        <v>1</v>
      </c>
      <c r="K668" s="230">
        <f t="shared" si="188"/>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5" outlineLevel="1" x14ac:dyDescent="0.25">
      <c r="A669" s="7"/>
      <c r="B669" s="8"/>
      <c r="C669" s="18"/>
      <c r="D669" s="18"/>
      <c r="E669" s="18"/>
      <c r="F669" s="27"/>
      <c r="G669" s="27" t="str">
        <f t="shared" si="181"/>
        <v>YYBNWf</v>
      </c>
      <c r="H669" s="230">
        <f t="shared" ref="H669:K669" si="189">IF(H583&gt;0,1,0)</f>
        <v>0</v>
      </c>
      <c r="I669" s="230">
        <f t="shared" si="189"/>
        <v>1</v>
      </c>
      <c r="J669" s="230">
        <f t="shared" si="189"/>
        <v>0</v>
      </c>
      <c r="K669" s="230">
        <f t="shared" si="189"/>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5" outlineLevel="1" x14ac:dyDescent="0.25">
      <c r="A670" s="7"/>
      <c r="B670" s="8"/>
      <c r="C670" s="18"/>
      <c r="D670" s="18"/>
      <c r="E670" s="18"/>
      <c r="F670" s="27"/>
      <c r="G670" s="27" t="str">
        <f t="shared" si="181"/>
        <v>YYNWFw</v>
      </c>
      <c r="H670" s="230">
        <f t="shared" ref="H670:K670" si="190">IF(H584&gt;0,1,0)</f>
        <v>0</v>
      </c>
      <c r="I670" s="230">
        <f t="shared" si="190"/>
        <v>1</v>
      </c>
      <c r="J670" s="230">
        <f t="shared" si="190"/>
        <v>1</v>
      </c>
      <c r="K670" s="230">
        <f t="shared" si="190"/>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5" outlineLevel="1" x14ac:dyDescent="0.25">
      <c r="A671" s="7"/>
      <c r="B671" s="8"/>
      <c r="C671" s="18"/>
      <c r="D671" s="18"/>
      <c r="E671" s="18"/>
      <c r="F671" s="27"/>
      <c r="G671" s="27" t="str">
        <f t="shared" si="181"/>
        <v>YYNWFwd</v>
      </c>
      <c r="H671" s="230">
        <f t="shared" ref="H671:K671" si="191">IF(H585&gt;0,1,0)</f>
        <v>0</v>
      </c>
      <c r="I671" s="230">
        <f t="shared" si="191"/>
        <v>1</v>
      </c>
      <c r="J671" s="230">
        <f t="shared" si="191"/>
        <v>1</v>
      </c>
      <c r="K671" s="230">
        <f t="shared" si="191"/>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5" outlineLevel="1" x14ac:dyDescent="0.25">
      <c r="A672" s="7"/>
      <c r="B672" s="8"/>
      <c r="C672" s="18"/>
      <c r="D672" s="18"/>
      <c r="E672" s="18"/>
      <c r="F672" s="27"/>
      <c r="G672" s="27" t="str">
        <f t="shared" si="181"/>
        <v>YYWFWb</v>
      </c>
      <c r="H672" s="230">
        <f t="shared" ref="H672:K672" si="192">IF(H586&gt;0,1,0)</f>
        <v>0</v>
      </c>
      <c r="I672" s="230">
        <f t="shared" si="192"/>
        <v>1</v>
      </c>
      <c r="J672" s="230">
        <f t="shared" si="192"/>
        <v>1</v>
      </c>
      <c r="K672" s="230">
        <f t="shared" si="192"/>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5" outlineLevel="1" x14ac:dyDescent="0.25">
      <c r="A673" s="7"/>
      <c r="B673" s="8"/>
      <c r="C673" s="18"/>
      <c r="D673" s="18"/>
      <c r="E673" s="18"/>
      <c r="F673" s="27"/>
      <c r="G673" s="27" t="str">
        <f t="shared" ref="G673" si="193">_xlfn.CONCAT(H239:M239)</f>
        <v>YYWFWbd</v>
      </c>
      <c r="H673" s="230">
        <f t="shared" ref="H673:K673" si="194">IF(H587&gt;0,1,0)</f>
        <v>0</v>
      </c>
      <c r="I673" s="230">
        <f t="shared" si="194"/>
        <v>1</v>
      </c>
      <c r="J673" s="230">
        <f t="shared" si="194"/>
        <v>1</v>
      </c>
      <c r="K673" s="230">
        <f t="shared" si="194"/>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2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0999999999999996" customHeight="1" outlineLevel="1" x14ac:dyDescent="0.2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35" customHeight="1" outlineLevel="1" x14ac:dyDescent="0.2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2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0999999999999996" customHeight="1" outlineLevel="1" thickBot="1" x14ac:dyDescent="0.3">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0999999999999996" customHeight="1" outlineLevel="1" x14ac:dyDescent="0.2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18"/>
      <c r="G688" s="18"/>
      <c r="H688" s="18"/>
      <c r="I688" s="18"/>
      <c r="J688" s="24" t="s">
        <v>366</v>
      </c>
      <c r="K688" s="24" t="s">
        <v>56</v>
      </c>
      <c r="L688" s="24" t="s">
        <v>57</v>
      </c>
      <c r="M688" s="24" t="s">
        <v>58</v>
      </c>
      <c r="N688" s="24" t="s">
        <v>59</v>
      </c>
      <c r="O688" s="24" t="s">
        <v>861</v>
      </c>
      <c r="P688" s="24" t="s">
        <v>862</v>
      </c>
      <c r="Q688" s="24" t="s">
        <v>863</v>
      </c>
      <c r="R688" s="24" t="s">
        <v>1104</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5" outlineLevel="1" x14ac:dyDescent="0.2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5" outlineLevel="1" x14ac:dyDescent="0.2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5" outlineLevel="1" x14ac:dyDescent="0.2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8"/>
      <c r="I696" s="633" t="str">
        <f>General!G24</f>
        <v>ms</v>
      </c>
      <c r="J696" s="234">
        <v>7.0000000000000007E-2</v>
      </c>
      <c r="K696" s="234">
        <v>0.2</v>
      </c>
      <c r="L696" s="234">
        <v>0.67</v>
      </c>
      <c r="M696" s="234">
        <v>1</v>
      </c>
      <c r="N696" s="234">
        <v>1</v>
      </c>
      <c r="O696" s="234">
        <v>0</v>
      </c>
      <c r="P696" s="234">
        <v>0</v>
      </c>
      <c r="Q696" s="234">
        <v>0</v>
      </c>
      <c r="R696" s="234">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2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2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2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0999999999999996" customHeight="1" outlineLevel="1" x14ac:dyDescent="0.2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35" customHeight="1" outlineLevel="1" x14ac:dyDescent="0.2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0999999999999996" customHeight="1" outlineLevel="1" x14ac:dyDescent="0.2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3"/>
      <c r="D715" s="13"/>
      <c r="E715" s="13" t="s">
        <v>1</v>
      </c>
      <c r="F715" s="14"/>
      <c r="G715" s="15" t="s">
        <v>1232</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3"/>
      <c r="E717" s="18"/>
      <c r="F717" s="14"/>
      <c r="G717" s="14" t="s">
        <v>1234</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18"/>
      <c r="G722" s="18"/>
      <c r="H722" s="18"/>
      <c r="I722" s="18"/>
      <c r="J722" s="24" t="s">
        <v>366</v>
      </c>
      <c r="K722" s="24" t="s">
        <v>56</v>
      </c>
      <c r="L722" s="24" t="s">
        <v>57</v>
      </c>
      <c r="M722" s="24" t="s">
        <v>58</v>
      </c>
      <c r="N722" s="24" t="s">
        <v>59</v>
      </c>
      <c r="O722" s="24" t="s">
        <v>861</v>
      </c>
      <c r="P722" s="24" t="s">
        <v>862</v>
      </c>
      <c r="Q722" s="24" t="s">
        <v>863</v>
      </c>
      <c r="R722" s="24" t="s">
        <v>1104</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5" outlineLevel="1" x14ac:dyDescent="0.25">
      <c r="A723" s="7"/>
      <c r="B723" s="8"/>
      <c r="C723" s="18"/>
      <c r="D723" s="18"/>
      <c r="E723" s="18"/>
      <c r="F723" s="27"/>
      <c r="H723" s="28"/>
      <c r="I723" s="487" t="s">
        <v>800</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5" outlineLevel="1" x14ac:dyDescent="0.2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5" outlineLevel="1" x14ac:dyDescent="0.25">
      <c r="A725" s="7"/>
      <c r="B725" s="8"/>
      <c r="C725" s="18"/>
      <c r="D725" s="18"/>
      <c r="E725" s="18"/>
      <c r="F725" s="27"/>
      <c r="H725" s="28"/>
      <c r="I725" s="488" t="s">
        <v>772</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5" outlineLevel="1" x14ac:dyDescent="0.25">
      <c r="A726" s="7"/>
      <c r="B726" s="8"/>
      <c r="C726" s="18"/>
      <c r="D726" s="18"/>
      <c r="E726" s="18"/>
      <c r="F726" s="27"/>
      <c r="H726" s="28"/>
      <c r="I726" s="488" t="s">
        <v>773</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H727" s="28"/>
      <c r="I727" s="488" t="s">
        <v>774</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H728" s="28"/>
      <c r="I728" s="488" t="s">
        <v>775</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H729" s="28"/>
      <c r="I729" s="488" t="s">
        <v>776</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H730" s="28"/>
      <c r="I730" s="488" t="s">
        <v>777</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H731" s="28"/>
      <c r="I731" s="488" t="s">
        <v>778</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H732" s="28"/>
      <c r="I732" s="489" t="s">
        <v>779</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0999999999999996" customHeight="1" outlineLevel="1" x14ac:dyDescent="0.2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35" customHeight="1" outlineLevel="1" x14ac:dyDescent="0.2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thickBot="1" x14ac:dyDescent="0.3">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0999999999999996" customHeight="1" outlineLevel="1" x14ac:dyDescent="0.2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3" t="s">
        <v>1</v>
      </c>
      <c r="F741" s="14"/>
      <c r="G741" s="15" t="s">
        <v>317</v>
      </c>
      <c r="H741" s="14"/>
      <c r="I741" s="14" t="s">
        <v>1192</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t="s">
        <v>1157</v>
      </c>
      <c r="H746" s="18" t="s">
        <v>1191</v>
      </c>
      <c r="I746" s="18" t="s">
        <v>103</v>
      </c>
      <c r="J746" s="18" t="s">
        <v>104</v>
      </c>
      <c r="K746" s="18" t="s">
        <v>1194</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160" t="s">
        <v>61</v>
      </c>
      <c r="H748" s="160" t="s">
        <v>749</v>
      </c>
      <c r="I748" s="232">
        <v>1</v>
      </c>
      <c r="J748" s="232">
        <v>1.1000000000000001</v>
      </c>
      <c r="K748" s="232">
        <v>100</v>
      </c>
      <c r="L748" s="680">
        <f t="shared" ref="L748" si="195">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200" t="s">
        <v>334</v>
      </c>
      <c r="H749" s="200" t="s">
        <v>1159</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34"/>
      <c r="G750" s="201" t="s">
        <v>1193</v>
      </c>
      <c r="H750" s="201" t="s">
        <v>1160</v>
      </c>
      <c r="I750" s="232">
        <v>1</v>
      </c>
      <c r="J750" s="232">
        <v>0.7</v>
      </c>
      <c r="K750" s="232">
        <v>115</v>
      </c>
      <c r="L750" s="680">
        <f t="shared" ref="L750:L751" si="196">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34"/>
      <c r="G751" s="201" t="s">
        <v>1026</v>
      </c>
      <c r="H751" s="201" t="s">
        <v>751</v>
      </c>
      <c r="I751" s="232">
        <v>1</v>
      </c>
      <c r="J751" s="232">
        <v>1.3</v>
      </c>
      <c r="K751" s="232">
        <v>100</v>
      </c>
      <c r="L751" s="680">
        <f t="shared" si="196"/>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35" customHeight="1" outlineLevel="1" x14ac:dyDescent="0.2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c r="H766" s="18"/>
      <c r="I766" s="24" t="s">
        <v>366</v>
      </c>
      <c r="J766" s="24" t="s">
        <v>56</v>
      </c>
      <c r="K766" s="24" t="s">
        <v>57</v>
      </c>
      <c r="L766" s="24" t="s">
        <v>58</v>
      </c>
      <c r="M766" s="24" t="s">
        <v>59</v>
      </c>
      <c r="N766" s="24" t="s">
        <v>861</v>
      </c>
      <c r="O766" s="24" t="s">
        <v>862</v>
      </c>
      <c r="P766" s="24" t="s">
        <v>863</v>
      </c>
      <c r="Q766" s="24" t="s">
        <v>1104</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35" customHeight="1" outlineLevel="1" x14ac:dyDescent="0.2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0999999999999996" customHeight="1" outlineLevel="1" thickBot="1" x14ac:dyDescent="0.3">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0999999999999996" customHeight="1" outlineLevel="1" x14ac:dyDescent="0.2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24" t="s">
        <v>366</v>
      </c>
      <c r="J787" s="24" t="s">
        <v>56</v>
      </c>
      <c r="K787" s="24" t="s">
        <v>57</v>
      </c>
      <c r="L787" s="24" t="s">
        <v>58</v>
      </c>
      <c r="M787" s="24" t="s">
        <v>59</v>
      </c>
      <c r="N787" s="24" t="s">
        <v>861</v>
      </c>
      <c r="O787" s="24" t="s">
        <v>862</v>
      </c>
      <c r="P787" s="24" t="s">
        <v>863</v>
      </c>
      <c r="Q787" s="24" t="s">
        <v>1104</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5" outlineLevel="1" x14ac:dyDescent="0.25">
      <c r="A788" s="7"/>
      <c r="B788" s="8"/>
      <c r="C788" s="18"/>
      <c r="D788" s="18"/>
      <c r="E788" s="18"/>
      <c r="F788" s="27"/>
      <c r="G788" s="28"/>
      <c r="H788" s="35" t="s">
        <v>981</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5" outlineLevel="1" x14ac:dyDescent="0.2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5" outlineLevel="1" x14ac:dyDescent="0.2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0999999999999996" customHeight="1" outlineLevel="1" x14ac:dyDescent="0.2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35" customHeight="1" outlineLevel="1" x14ac:dyDescent="0.2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0999999999999996" customHeight="1" outlineLevel="1" thickBot="1" x14ac:dyDescent="0.3">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0999999999999996" customHeight="1" outlineLevel="1" x14ac:dyDescent="0.2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3"/>
      <c r="E800" s="18"/>
      <c r="F800" s="14"/>
      <c r="G800" s="14"/>
      <c r="H800" s="14" t="s">
        <v>982</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18"/>
      <c r="G805" s="18"/>
      <c r="H805" s="18"/>
      <c r="I805" s="18"/>
      <c r="J805" s="24" t="s">
        <v>105</v>
      </c>
      <c r="K805" s="24" t="s">
        <v>106</v>
      </c>
      <c r="L805" s="24" t="s">
        <v>985</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5" outlineLevel="1" x14ac:dyDescent="0.2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5" outlineLevel="1" x14ac:dyDescent="0.25">
      <c r="A807" s="7"/>
      <c r="B807" s="8"/>
      <c r="C807" s="18"/>
      <c r="D807" s="18"/>
      <c r="E807" s="18"/>
      <c r="F807" s="27"/>
      <c r="G807" s="28"/>
      <c r="H807" s="28"/>
      <c r="I807" s="28" t="str">
        <v>pre-em</v>
      </c>
      <c r="J807" s="680">
        <f t="shared" ref="J807:J809" si="197">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5" outlineLevel="1" x14ac:dyDescent="0.25">
      <c r="A808" s="7"/>
      <c r="B808" s="8"/>
      <c r="C808" s="18"/>
      <c r="D808" s="18"/>
      <c r="E808" s="18"/>
      <c r="F808" s="27"/>
      <c r="G808" s="28"/>
      <c r="H808" s="28"/>
      <c r="I808" s="28" t="str">
        <v>selective_and_spraytop</v>
      </c>
      <c r="J808" s="680">
        <f t="shared" si="197"/>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5" outlineLevel="1" x14ac:dyDescent="0.25">
      <c r="A809" s="7"/>
      <c r="B809" s="8"/>
      <c r="C809" s="18"/>
      <c r="D809" s="18"/>
      <c r="E809" s="18"/>
      <c r="F809" s="27"/>
      <c r="G809" s="28"/>
      <c r="H809" s="28"/>
      <c r="I809" s="28" t="str">
        <v>fungicide</v>
      </c>
      <c r="J809" s="680">
        <f t="shared" si="197"/>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0999999999999996" customHeight="1" outlineLevel="1" x14ac:dyDescent="0.2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35" customHeight="1" outlineLevel="1" x14ac:dyDescent="0.2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0999999999999996" customHeight="1" outlineLevel="1" thickBot="1" x14ac:dyDescent="0.3">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0999999999999996" customHeight="1" outlineLevel="1" x14ac:dyDescent="0.2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18"/>
      <c r="G823" s="18"/>
      <c r="H823" s="825"/>
      <c r="I823" s="18"/>
      <c r="J823" s="826" t="s">
        <v>962</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18"/>
      <c r="G824" s="18" t="s">
        <v>39</v>
      </c>
      <c r="H824" s="825"/>
      <c r="I824" s="18"/>
      <c r="J824" s="24" t="s">
        <v>366</v>
      </c>
      <c r="K824" s="24" t="s">
        <v>56</v>
      </c>
      <c r="L824" s="24" t="s">
        <v>57</v>
      </c>
      <c r="M824" s="24" t="s">
        <v>58</v>
      </c>
      <c r="N824" s="24" t="s">
        <v>59</v>
      </c>
      <c r="O824" s="24" t="s">
        <v>861</v>
      </c>
      <c r="P824" s="24" t="s">
        <v>862</v>
      </c>
      <c r="Q824" s="24" t="s">
        <v>863</v>
      </c>
      <c r="R824" s="24" t="s">
        <v>1104</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0999999999999996" customHeight="1" outlineLevel="1" x14ac:dyDescent="0.2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35" customHeight="1" outlineLevel="1" x14ac:dyDescent="0.2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2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0999999999999996" customHeight="1" thickBot="1" x14ac:dyDescent="0.3">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0999999999999996" customHeight="1" x14ac:dyDescent="0.2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2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3"/>
      <c r="D864" s="13"/>
      <c r="E864" s="18"/>
      <c r="F864" s="14"/>
      <c r="G864" s="14" t="s">
        <v>41</v>
      </c>
      <c r="H864" s="14"/>
      <c r="J864" s="14"/>
      <c r="K864" s="14"/>
      <c r="L864" s="14"/>
      <c r="M864" s="14"/>
      <c r="N864" s="53" t="s">
        <v>1182</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39" t="str">
        <f>General!O29</f>
        <v>ms</v>
      </c>
      <c r="H883" s="640">
        <v>400</v>
      </c>
      <c r="I883" s="640">
        <v>27.5</v>
      </c>
      <c r="J883" s="640">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2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2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2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2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2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0999999999999996" customHeight="1" outlineLevel="1" x14ac:dyDescent="0.2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35" customHeight="1" outlineLevel="1" x14ac:dyDescent="0.2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2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0999999999999996" customHeight="1" thickBot="1" x14ac:dyDescent="0.3">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0999999999999996" customHeight="1" x14ac:dyDescent="0.2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2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2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2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2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2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0999999999999996" customHeight="1" outlineLevel="1" x14ac:dyDescent="0.2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0999999999999996" customHeight="1" outlineLevel="1" x14ac:dyDescent="0.2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5" outlineLevel="1" x14ac:dyDescent="0.2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5" outlineLevel="1" x14ac:dyDescent="0.2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2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2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2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2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2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2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0999999999999996" customHeight="1" outlineLevel="1" x14ac:dyDescent="0.2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35" customHeight="1" outlineLevel="1" x14ac:dyDescent="0.2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2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2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2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2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2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2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1195</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1196</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1197</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1198</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1216</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1218</v>
      </c>
      <c r="I27" s="14"/>
      <c r="J27" s="14"/>
      <c r="K27" s="14"/>
      <c r="L27" s="14"/>
      <c r="M27" s="14" t="s">
        <v>1217</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2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2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2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0999999999999996" customHeight="1" outlineLevel="1" x14ac:dyDescent="0.2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35" customHeight="1" outlineLevel="1" x14ac:dyDescent="0.2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2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2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thickBot="1" x14ac:dyDescent="0.3">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0999999999999996" customHeight="1" x14ac:dyDescent="0.2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25">
      <c r="A55" s="7"/>
      <c r="B55" s="8"/>
      <c r="C55" s="18"/>
      <c r="D55" s="18"/>
      <c r="E55" s="18"/>
      <c r="F55" s="27"/>
      <c r="G55" s="629" t="s">
        <v>1199</v>
      </c>
      <c r="H55" s="33"/>
      <c r="I55" s="35"/>
      <c r="J55" s="33"/>
      <c r="K55" s="33"/>
      <c r="L55" s="33"/>
      <c r="M55" s="33"/>
      <c r="N55" s="33"/>
      <c r="O55" s="33"/>
      <c r="P55" s="33"/>
      <c r="Q55" s="33"/>
      <c r="R55" s="33"/>
      <c r="S55" s="33"/>
      <c r="T55" s="33"/>
      <c r="U55" s="33"/>
      <c r="V55" s="31"/>
      <c r="W55" s="17"/>
      <c r="X55" s="9"/>
      <c r="Y55" s="9"/>
      <c r="Z55" s="9"/>
    </row>
    <row r="56" spans="1:36" ht="12" customHeight="1" outlineLevel="1" x14ac:dyDescent="0.25">
      <c r="A56" s="7"/>
      <c r="B56" s="8"/>
      <c r="C56" s="18"/>
      <c r="D56" s="18"/>
      <c r="E56" s="18"/>
      <c r="F56" s="27"/>
      <c r="H56" s="33"/>
      <c r="W56" s="17"/>
      <c r="X56" s="9"/>
      <c r="Y56" s="9"/>
      <c r="Z56" s="9"/>
    </row>
    <row r="57" spans="1:36" ht="45" outlineLevel="1" x14ac:dyDescent="0.25">
      <c r="A57" s="7"/>
      <c r="B57" s="8"/>
      <c r="C57" s="18"/>
      <c r="D57" s="18"/>
      <c r="E57" s="18"/>
      <c r="F57" s="27"/>
      <c r="H57" s="810" t="s">
        <v>1200</v>
      </c>
      <c r="I57" s="811" t="s">
        <v>1201</v>
      </c>
      <c r="J57" s="811" t="s">
        <v>1202</v>
      </c>
      <c r="O57" t="s">
        <v>1203</v>
      </c>
      <c r="P57" t="s">
        <v>1204</v>
      </c>
      <c r="Q57" t="s">
        <v>1193</v>
      </c>
      <c r="R57" t="s">
        <v>1205</v>
      </c>
      <c r="W57" s="17"/>
      <c r="X57" s="9"/>
      <c r="Y57" s="9"/>
      <c r="Z57" s="9"/>
    </row>
    <row r="58" spans="1:36" ht="12" customHeight="1" outlineLevel="1" x14ac:dyDescent="0.25">
      <c r="A58" s="7"/>
      <c r="B58" s="8"/>
      <c r="C58" s="18"/>
      <c r="D58" s="18"/>
      <c r="E58" s="18"/>
      <c r="F58" s="27"/>
      <c r="G58" s="639" t="str">
        <f>General!O17</f>
        <v>a</v>
      </c>
      <c r="H58" s="241">
        <v>0</v>
      </c>
      <c r="I58" s="241">
        <f>VLOOKUP(H58,$S$61:$T$64,2,FALSE)</f>
        <v>0</v>
      </c>
      <c r="J58" s="241">
        <v>250</v>
      </c>
      <c r="N58" t="s">
        <v>1212</v>
      </c>
      <c r="O58" s="812">
        <v>0.106</v>
      </c>
      <c r="P58" s="812">
        <v>0.27600000000000002</v>
      </c>
      <c r="Q58" s="813">
        <v>0.46</v>
      </c>
      <c r="R58" s="812">
        <v>0.16300000000000001</v>
      </c>
      <c r="W58" s="17"/>
      <c r="X58" s="9"/>
      <c r="Y58" s="9"/>
      <c r="Z58" s="9"/>
    </row>
    <row r="59" spans="1:36" ht="12" customHeight="1" outlineLevel="1" x14ac:dyDescent="0.25">
      <c r="A59" s="7"/>
      <c r="B59" s="8"/>
      <c r="C59" s="18"/>
      <c r="D59" s="18"/>
      <c r="E59" s="18"/>
      <c r="F59" s="27"/>
      <c r="G59" s="639" t="str">
        <f>General!O18</f>
        <v>a2</v>
      </c>
      <c r="H59" s="241">
        <v>0</v>
      </c>
      <c r="I59" s="241">
        <f t="shared" ref="I59:I88" si="0">VLOOKUP(H59,$S$61:$T$64,2,FALSE)</f>
        <v>0</v>
      </c>
      <c r="J59" s="241">
        <v>250</v>
      </c>
      <c r="N59" t="s">
        <v>1207</v>
      </c>
      <c r="O59">
        <v>0</v>
      </c>
      <c r="P59">
        <v>1</v>
      </c>
      <c r="Q59">
        <v>1</v>
      </c>
      <c r="R59">
        <f>0.46/(0.21+0.46)</f>
        <v>0.68656716417910446</v>
      </c>
      <c r="W59" s="17"/>
      <c r="X59" s="9"/>
      <c r="Y59" s="9"/>
      <c r="Z59" s="9"/>
    </row>
    <row r="60" spans="1:36" ht="12" customHeight="1" outlineLevel="1" x14ac:dyDescent="0.25">
      <c r="A60" s="7"/>
      <c r="B60" s="8"/>
      <c r="C60" s="18"/>
      <c r="D60" s="18"/>
      <c r="E60" s="18"/>
      <c r="F60" s="27"/>
      <c r="G60" s="639" t="str">
        <f>General!O19</f>
        <v>b</v>
      </c>
      <c r="H60" s="241">
        <f>$S$61</f>
        <v>84.2</v>
      </c>
      <c r="I60" s="241">
        <f t="shared" si="0"/>
        <v>0.87410926365795716</v>
      </c>
      <c r="J60" s="241">
        <v>250</v>
      </c>
      <c r="O60" t="s">
        <v>1213</v>
      </c>
      <c r="P60" t="s">
        <v>1160</v>
      </c>
      <c r="Q60" t="s">
        <v>1214</v>
      </c>
      <c r="R60" t="s">
        <v>1215</v>
      </c>
      <c r="S60" t="s">
        <v>75</v>
      </c>
      <c r="T60" t="s">
        <v>1206</v>
      </c>
      <c r="W60" s="17"/>
      <c r="X60" s="9"/>
      <c r="Y60" s="9"/>
      <c r="Z60" s="9"/>
    </row>
    <row r="61" spans="1:36" ht="12" customHeight="1" outlineLevel="1" x14ac:dyDescent="0.25">
      <c r="A61" s="7"/>
      <c r="B61" s="8"/>
      <c r="C61" s="18"/>
      <c r="D61" s="18"/>
      <c r="E61" s="18"/>
      <c r="F61" s="27"/>
      <c r="G61" s="639" t="str">
        <f>General!O20</f>
        <v>bd</v>
      </c>
      <c r="H61" s="241">
        <f>$S$61</f>
        <v>84.2</v>
      </c>
      <c r="I61" s="241">
        <f t="shared" si="0"/>
        <v>0.87410926365795716</v>
      </c>
      <c r="J61" s="241">
        <v>250</v>
      </c>
      <c r="N61" t="s">
        <v>1208</v>
      </c>
      <c r="O61">
        <v>100</v>
      </c>
      <c r="P61">
        <v>100</v>
      </c>
      <c r="Q61">
        <v>100</v>
      </c>
      <c r="R61">
        <v>0</v>
      </c>
      <c r="S61">
        <f>SUMPRODUCT(O61:R61,$O$58:$R$58)</f>
        <v>84.2</v>
      </c>
      <c r="T61">
        <f>SUMPRODUCT($O$59:$R$59,$O61:$R61,$O$58:$R$58)/S61</f>
        <v>0.87410926365795716</v>
      </c>
      <c r="W61" s="17"/>
      <c r="X61" s="9"/>
      <c r="Y61" s="9"/>
      <c r="Z61" s="9"/>
    </row>
    <row r="62" spans="1:36" ht="12" customHeight="1" outlineLevel="1" x14ac:dyDescent="0.25">
      <c r="A62" s="7"/>
      <c r="B62" s="8"/>
      <c r="C62" s="18"/>
      <c r="D62" s="18"/>
      <c r="E62" s="18"/>
      <c r="F62" s="27"/>
      <c r="G62" s="639" t="str">
        <f>General!O21</f>
        <v>f</v>
      </c>
      <c r="H62" s="241">
        <f>$S$63</f>
        <v>10.6</v>
      </c>
      <c r="I62" s="241">
        <f t="shared" si="0"/>
        <v>0</v>
      </c>
      <c r="J62" s="241">
        <v>250</v>
      </c>
      <c r="N62" t="s">
        <v>1209</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25">
      <c r="A63" s="7"/>
      <c r="B63" s="8"/>
      <c r="C63" s="18"/>
      <c r="D63" s="18"/>
      <c r="E63" s="18"/>
      <c r="F63" s="27"/>
      <c r="G63" s="639" t="str">
        <f>General!O22</f>
        <v>h</v>
      </c>
      <c r="H63" s="241">
        <f>$S$61</f>
        <v>84.2</v>
      </c>
      <c r="I63" s="241">
        <f t="shared" si="0"/>
        <v>0.87410926365795716</v>
      </c>
      <c r="J63" s="241">
        <v>250</v>
      </c>
      <c r="N63" t="s">
        <v>1210</v>
      </c>
      <c r="O63">
        <v>100</v>
      </c>
      <c r="P63">
        <v>0</v>
      </c>
      <c r="Q63">
        <v>0</v>
      </c>
      <c r="R63">
        <v>0</v>
      </c>
      <c r="S63">
        <f t="shared" si="1"/>
        <v>10.6</v>
      </c>
      <c r="T63">
        <v>0</v>
      </c>
      <c r="W63" s="17"/>
      <c r="X63" s="9"/>
      <c r="Y63" s="9"/>
      <c r="Z63" s="9"/>
    </row>
    <row r="64" spans="1:36" ht="12" customHeight="1" outlineLevel="1" x14ac:dyDescent="0.25">
      <c r="A64" s="7"/>
      <c r="B64" s="8"/>
      <c r="C64" s="18"/>
      <c r="D64" s="18"/>
      <c r="E64" s="18"/>
      <c r="F64" s="27"/>
      <c r="G64" s="639" t="str">
        <f>General!O23</f>
        <v>i</v>
      </c>
      <c r="H64" s="241">
        <f>$S$63</f>
        <v>10.6</v>
      </c>
      <c r="I64" s="241">
        <f t="shared" si="0"/>
        <v>0</v>
      </c>
      <c r="J64" s="241">
        <v>250</v>
      </c>
      <c r="N64" t="s">
        <v>1211</v>
      </c>
      <c r="O64">
        <v>0</v>
      </c>
      <c r="P64">
        <v>0</v>
      </c>
      <c r="Q64">
        <v>0</v>
      </c>
      <c r="R64">
        <v>0</v>
      </c>
      <c r="S64">
        <f t="shared" si="1"/>
        <v>0</v>
      </c>
      <c r="T64">
        <v>0</v>
      </c>
      <c r="W64" s="17"/>
      <c r="X64" s="9"/>
      <c r="Y64" s="9"/>
      <c r="Z64" s="9"/>
    </row>
    <row r="65" spans="1:26" ht="12" customHeight="1" outlineLevel="1" x14ac:dyDescent="0.2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2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2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2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2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2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2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2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2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2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2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2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2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2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2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2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2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2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2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2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2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2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2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2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ht="12" customHeight="1" outlineLevel="1" x14ac:dyDescent="0.25">
      <c r="A92" s="7"/>
      <c r="B92" s="8"/>
      <c r="C92" s="18"/>
      <c r="D92" s="18"/>
      <c r="E92" s="18"/>
      <c r="F92" s="27"/>
      <c r="W92" s="17"/>
      <c r="X92" s="9"/>
      <c r="Y92" s="9"/>
      <c r="Z92" s="9"/>
    </row>
    <row r="93" spans="1:26" ht="12" customHeight="1" outlineLevel="1" x14ac:dyDescent="0.25">
      <c r="A93" s="7"/>
      <c r="B93" s="8"/>
      <c r="C93" s="18"/>
      <c r="D93" s="18"/>
      <c r="E93" s="18"/>
      <c r="F93" s="27"/>
      <c r="W93" s="17"/>
      <c r="X93" s="9"/>
      <c r="Y93" s="9"/>
      <c r="Z93" s="9"/>
    </row>
    <row r="94" spans="1:26" outlineLevel="1" x14ac:dyDescent="0.25">
      <c r="A94" s="7"/>
      <c r="B94" s="8"/>
      <c r="C94" s="18"/>
      <c r="D94" s="18"/>
      <c r="E94" s="18"/>
      <c r="F94" s="37"/>
      <c r="W94" s="17"/>
      <c r="X94" s="9"/>
      <c r="Y94" s="9"/>
      <c r="Z94" s="9"/>
    </row>
    <row r="95" spans="1:26" ht="5.0999999999999996" customHeight="1" outlineLevel="1" x14ac:dyDescent="0.2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35" customHeight="1" outlineLevel="1" x14ac:dyDescent="0.2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2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71" workbookViewId="0">
      <selection activeCell="K197" sqref="K197:T206"/>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907</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1231</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Crop!G870</f>
        <v>landuse</v>
      </c>
      <c r="H20" s="26" t="s">
        <v>366</v>
      </c>
      <c r="I20" s="26" t="s">
        <v>56</v>
      </c>
      <c r="J20" s="26" t="s">
        <v>57</v>
      </c>
      <c r="K20" s="26" t="s">
        <v>58</v>
      </c>
      <c r="L20" s="26" t="s">
        <v>59</v>
      </c>
      <c r="M20" s="26" t="s">
        <v>861</v>
      </c>
      <c r="N20" s="26" t="s">
        <v>862</v>
      </c>
      <c r="O20" s="26" t="s">
        <v>863</v>
      </c>
      <c r="P20" s="26" t="s">
        <v>1104</v>
      </c>
      <c r="Q20" s="25"/>
      <c r="R20" s="25"/>
      <c r="S20" s="23"/>
      <c r="T20" s="23"/>
      <c r="U20" s="23"/>
      <c r="V20" s="23"/>
      <c r="W20" s="17"/>
      <c r="X20" s="9"/>
    </row>
    <row r="21" spans="1:24" outlineLevel="1" x14ac:dyDescent="0.2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2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2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2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2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2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2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2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2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2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2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2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2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2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2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2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2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2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2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2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2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0999999999999996" customHeight="1" outlineLevel="1" x14ac:dyDescent="0.2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35" customHeight="1" outlineLevel="1" x14ac:dyDescent="0.2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3">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2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25">
      <c r="A47" s="170"/>
      <c r="B47" s="8"/>
      <c r="C47" s="13"/>
      <c r="D47" s="13">
        <v>80</v>
      </c>
      <c r="E47" s="13" t="s">
        <v>1</v>
      </c>
      <c r="F47" s="14"/>
      <c r="G47" s="15" t="s">
        <v>916</v>
      </c>
      <c r="H47" s="14"/>
      <c r="I47" s="14"/>
      <c r="J47" s="14"/>
      <c r="K47" s="14"/>
      <c r="L47" s="14"/>
      <c r="M47" s="14"/>
      <c r="N47" s="14"/>
      <c r="O47" s="14"/>
      <c r="P47" s="14"/>
      <c r="Q47" s="14"/>
      <c r="R47" s="14"/>
      <c r="S47" s="16"/>
      <c r="T47" s="76"/>
      <c r="U47" s="110"/>
      <c r="V47" s="110"/>
      <c r="W47" s="17"/>
      <c r="X47" s="9"/>
    </row>
    <row r="48" spans="1:24" outlineLevel="1" x14ac:dyDescent="0.2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25">
      <c r="A49" s="170"/>
      <c r="B49" s="8"/>
      <c r="C49" s="18"/>
      <c r="D49" s="13" t="b">
        <f>(D47&lt;&gt;D46)</f>
        <v>1</v>
      </c>
      <c r="E49" s="18"/>
      <c r="F49" s="14"/>
      <c r="G49" s="46"/>
      <c r="H49" s="14" t="s">
        <v>1035</v>
      </c>
      <c r="J49" s="14"/>
      <c r="K49" s="248">
        <v>30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589" t="s">
        <v>914</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915</v>
      </c>
      <c r="K52" s="592">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589" t="s">
        <v>908</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25">
      <c r="A56" s="170"/>
      <c r="B56" s="8"/>
      <c r="C56" s="13"/>
      <c r="D56" s="13">
        <v>80</v>
      </c>
      <c r="E56" s="13" t="s">
        <v>1</v>
      </c>
      <c r="F56" s="14"/>
      <c r="G56" s="15"/>
      <c r="H56" s="14"/>
      <c r="I56" s="14"/>
      <c r="J56" s="14" t="s">
        <v>800</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2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25">
      <c r="A58" s="170"/>
      <c r="B58" s="8"/>
      <c r="C58" s="13"/>
      <c r="D58" s="13"/>
      <c r="E58" s="13"/>
      <c r="F58" s="14"/>
      <c r="G58" s="15"/>
      <c r="H58" s="14"/>
      <c r="I58" s="14"/>
      <c r="J58" s="14" t="s">
        <v>772</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25">
      <c r="A59" s="170"/>
      <c r="B59" s="8"/>
      <c r="C59" s="13"/>
      <c r="D59" s="13"/>
      <c r="E59" s="13"/>
      <c r="F59" s="14"/>
      <c r="G59" s="15"/>
      <c r="H59" s="14"/>
      <c r="I59" s="14"/>
      <c r="J59" s="14" t="s">
        <v>773</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25">
      <c r="A60" s="170"/>
      <c r="B60" s="8"/>
      <c r="C60" s="13"/>
      <c r="D60" s="13"/>
      <c r="E60" s="13"/>
      <c r="F60" s="14"/>
      <c r="G60" s="15"/>
      <c r="H60" s="14"/>
      <c r="I60" s="14"/>
      <c r="J60" s="14" t="s">
        <v>774</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25">
      <c r="A61" s="170"/>
      <c r="B61" s="8"/>
      <c r="C61" s="13"/>
      <c r="D61" s="13"/>
      <c r="E61" s="13"/>
      <c r="F61" s="14"/>
      <c r="G61" s="15"/>
      <c r="H61" s="14"/>
      <c r="I61" s="14"/>
      <c r="J61" s="14" t="s">
        <v>775</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25">
      <c r="A62" s="170"/>
      <c r="B62" s="8"/>
      <c r="C62" s="13"/>
      <c r="D62" s="13"/>
      <c r="E62" s="13"/>
      <c r="F62" s="14"/>
      <c r="G62" s="15"/>
      <c r="H62" s="14"/>
      <c r="I62" s="14"/>
      <c r="J62" s="14" t="s">
        <v>776</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25">
      <c r="A63" s="170"/>
      <c r="B63" s="8"/>
      <c r="C63" s="13"/>
      <c r="D63" s="13"/>
      <c r="E63" s="13"/>
      <c r="F63" s="14"/>
      <c r="G63" s="15"/>
      <c r="H63" s="14"/>
      <c r="I63" s="14"/>
      <c r="J63" s="14" t="s">
        <v>777</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25">
      <c r="A64" s="170"/>
      <c r="B64" s="8"/>
      <c r="C64" s="13"/>
      <c r="D64" s="13"/>
      <c r="E64" s="13"/>
      <c r="F64" s="14"/>
      <c r="G64" s="15"/>
      <c r="H64" s="14"/>
      <c r="I64" s="14"/>
      <c r="J64" s="14" t="s">
        <v>778</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25">
      <c r="A65" s="170"/>
      <c r="B65" s="8"/>
      <c r="C65" s="13"/>
      <c r="D65" s="13"/>
      <c r="E65" s="13"/>
      <c r="F65" s="14"/>
      <c r="G65" s="15"/>
      <c r="H65" s="14"/>
      <c r="I65" s="14"/>
      <c r="J65" s="14" t="s">
        <v>779</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911</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909</v>
      </c>
      <c r="H69" s="18"/>
      <c r="I69" s="18"/>
      <c r="J69" s="24" t="s">
        <v>734</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25">
      <c r="A70" s="170"/>
      <c r="B70" s="8"/>
      <c r="C70" s="18"/>
      <c r="D70" s="18"/>
      <c r="E70" s="18"/>
      <c r="F70" s="18"/>
      <c r="G70" s="23"/>
      <c r="H70" s="18"/>
      <c r="I70" s="18"/>
      <c r="J70" s="24"/>
      <c r="K70" s="24" t="s">
        <v>910</v>
      </c>
      <c r="L70" s="24" t="s">
        <v>910</v>
      </c>
      <c r="M70" s="24" t="s">
        <v>910</v>
      </c>
      <c r="N70" s="24" t="s">
        <v>910</v>
      </c>
      <c r="O70" s="24" t="s">
        <v>910</v>
      </c>
      <c r="P70" s="24" t="s">
        <v>910</v>
      </c>
      <c r="Q70" s="24" t="s">
        <v>910</v>
      </c>
      <c r="R70" s="24" t="s">
        <v>910</v>
      </c>
      <c r="S70" s="24" t="s">
        <v>910</v>
      </c>
      <c r="T70" s="24" t="s">
        <v>910</v>
      </c>
      <c r="U70" s="24"/>
      <c r="V70" s="23"/>
      <c r="W70" s="17"/>
      <c r="X70" s="9"/>
    </row>
    <row r="71" spans="1:24" outlineLevel="1" x14ac:dyDescent="0.25">
      <c r="A71" s="170"/>
      <c r="B71" s="8"/>
      <c r="C71" s="18"/>
      <c r="D71" s="18"/>
      <c r="E71" s="18"/>
      <c r="F71" s="27"/>
      <c r="G71" s="633" t="str">
        <f t="shared" ref="G71:G88" si="0">G21</f>
        <v>b</v>
      </c>
      <c r="H71" s="244">
        <v>1</v>
      </c>
      <c r="J71" s="14" t="s">
        <v>800</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2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25">
      <c r="A73" s="170"/>
      <c r="B73" s="8"/>
      <c r="C73" s="18"/>
      <c r="D73" s="18"/>
      <c r="E73" s="18"/>
      <c r="F73" s="27"/>
      <c r="G73" s="633" t="str">
        <f t="shared" si="0"/>
        <v>f</v>
      </c>
      <c r="H73" s="244">
        <v>1</v>
      </c>
      <c r="J73" s="14" t="s">
        <v>772</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25">
      <c r="A74" s="170"/>
      <c r="B74" s="8"/>
      <c r="C74" s="18"/>
      <c r="D74" s="18"/>
      <c r="E74" s="18"/>
      <c r="F74" s="27"/>
      <c r="G74" s="633" t="str">
        <f t="shared" si="0"/>
        <v>h</v>
      </c>
      <c r="H74" s="244">
        <v>1</v>
      </c>
      <c r="J74" s="14" t="s">
        <v>773</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25">
      <c r="A75" s="170"/>
      <c r="B75" s="8"/>
      <c r="C75" s="18"/>
      <c r="D75" s="18"/>
      <c r="E75" s="18"/>
      <c r="F75" s="27"/>
      <c r="G75" s="633" t="str">
        <f t="shared" si="0"/>
        <v>i</v>
      </c>
      <c r="H75" s="244">
        <v>1</v>
      </c>
      <c r="J75" s="14" t="s">
        <v>774</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25">
      <c r="A76" s="170"/>
      <c r="B76" s="8"/>
      <c r="C76" s="18"/>
      <c r="D76" s="18"/>
      <c r="E76" s="18"/>
      <c r="F76" s="27"/>
      <c r="G76" s="633" t="str">
        <f t="shared" si="0"/>
        <v>k</v>
      </c>
      <c r="H76" s="244">
        <v>1</v>
      </c>
      <c r="J76" s="14" t="s">
        <v>775</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25">
      <c r="A77" s="170"/>
      <c r="B77" s="8"/>
      <c r="C77" s="18"/>
      <c r="D77" s="18"/>
      <c r="E77" s="18"/>
      <c r="F77" s="27"/>
      <c r="G77" s="633" t="str">
        <f t="shared" si="0"/>
        <v>l</v>
      </c>
      <c r="H77" s="244">
        <v>1</v>
      </c>
      <c r="J77" s="14" t="s">
        <v>776</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25">
      <c r="A78" s="170"/>
      <c r="B78" s="8"/>
      <c r="C78" s="18"/>
      <c r="D78" s="18"/>
      <c r="E78" s="18"/>
      <c r="F78" s="27"/>
      <c r="G78" s="633" t="str">
        <f t="shared" si="0"/>
        <v>ms</v>
      </c>
      <c r="H78" s="244">
        <v>1</v>
      </c>
      <c r="J78" s="14" t="s">
        <v>777</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25">
      <c r="A79" s="170"/>
      <c r="B79" s="8"/>
      <c r="C79" s="18"/>
      <c r="D79" s="18"/>
      <c r="E79" s="18"/>
      <c r="F79" s="27"/>
      <c r="G79" s="633" t="str">
        <f t="shared" si="0"/>
        <v>o</v>
      </c>
      <c r="H79" s="244">
        <v>1</v>
      </c>
      <c r="J79" s="14" t="s">
        <v>778</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25">
      <c r="A80" s="170"/>
      <c r="B80" s="8"/>
      <c r="C80" s="18"/>
      <c r="D80" s="18"/>
      <c r="E80" s="18"/>
      <c r="F80" s="27"/>
      <c r="G80" s="633" t="str">
        <f t="shared" si="0"/>
        <v>od</v>
      </c>
      <c r="H80" s="244">
        <v>1</v>
      </c>
      <c r="J80" s="14" t="s">
        <v>779</v>
      </c>
      <c r="K80" s="821">
        <v>0</v>
      </c>
      <c r="L80" s="821">
        <v>0</v>
      </c>
      <c r="M80" s="821">
        <v>0</v>
      </c>
      <c r="N80" s="821">
        <v>0</v>
      </c>
      <c r="O80" s="821">
        <v>0</v>
      </c>
      <c r="P80" s="821">
        <v>0</v>
      </c>
      <c r="Q80" s="821">
        <v>0</v>
      </c>
      <c r="R80" s="821">
        <v>0</v>
      </c>
      <c r="S80" s="821">
        <v>0</v>
      </c>
      <c r="T80" s="821">
        <v>0</v>
      </c>
      <c r="U80" s="90"/>
      <c r="V80" s="31"/>
      <c r="W80" s="17"/>
      <c r="X80" s="9"/>
    </row>
    <row r="81" spans="1:24" outlineLevel="1" x14ac:dyDescent="0.2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2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2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25">
      <c r="A90" s="170"/>
      <c r="B90" s="8"/>
      <c r="C90" s="18"/>
      <c r="D90" s="18"/>
      <c r="E90" s="18"/>
      <c r="F90" s="18"/>
      <c r="G90" s="144" t="s">
        <v>1230</v>
      </c>
      <c r="H90" s="18"/>
      <c r="I90" s="18"/>
      <c r="J90" s="24"/>
      <c r="K90" s="24" t="s">
        <v>357</v>
      </c>
      <c r="L90" s="24" t="s">
        <v>358</v>
      </c>
      <c r="M90" s="24" t="s">
        <v>360</v>
      </c>
      <c r="N90" s="24" t="s">
        <v>361</v>
      </c>
      <c r="O90" s="24" t="s">
        <v>362</v>
      </c>
      <c r="P90" s="24" t="s">
        <v>364</v>
      </c>
      <c r="Q90" s="24" t="s">
        <v>864</v>
      </c>
      <c r="R90" s="24" t="s">
        <v>865</v>
      </c>
      <c r="S90" s="24" t="s">
        <v>1105</v>
      </c>
      <c r="T90" s="24"/>
      <c r="U90" s="24"/>
      <c r="V90" s="23"/>
      <c r="W90" s="17"/>
      <c r="X90" s="9"/>
    </row>
    <row r="91" spans="1:24" outlineLevel="1" x14ac:dyDescent="0.2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2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2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2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2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2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2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25">
      <c r="A98" s="170"/>
      <c r="B98" s="8"/>
      <c r="C98" s="18"/>
      <c r="D98" s="18"/>
      <c r="E98" s="18"/>
      <c r="F98" s="27"/>
      <c r="G98" s="92"/>
      <c r="H98" s="92"/>
      <c r="I98" s="633" t="str">
        <f t="shared" ref="I98" si="2">G78</f>
        <v>ms</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25">
      <c r="A99" s="170"/>
      <c r="B99" s="8"/>
      <c r="C99" s="18"/>
      <c r="D99" s="18"/>
      <c r="E99" s="18"/>
      <c r="F99" s="27"/>
      <c r="G99" s="92"/>
      <c r="H99" s="92"/>
      <c r="I99" s="633" t="str">
        <f t="shared" ref="I99:I108" si="3">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25">
      <c r="A100" s="170"/>
      <c r="B100" s="8"/>
      <c r="C100" s="18"/>
      <c r="D100" s="18"/>
      <c r="E100" s="18"/>
      <c r="F100" s="27"/>
      <c r="G100" s="92"/>
      <c r="H100" s="92"/>
      <c r="I100" s="633" t="str">
        <f t="shared" si="3"/>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25">
      <c r="A101" s="170"/>
      <c r="B101" s="8"/>
      <c r="C101" s="18"/>
      <c r="D101" s="18"/>
      <c r="E101" s="18"/>
      <c r="F101" s="27"/>
      <c r="G101" s="92"/>
      <c r="H101" s="92"/>
      <c r="I101" s="633" t="str">
        <f t="shared" si="3"/>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25">
      <c r="A102" s="170"/>
      <c r="B102" s="8"/>
      <c r="C102" s="18"/>
      <c r="D102" s="18"/>
      <c r="E102" s="18"/>
      <c r="F102" s="27"/>
      <c r="G102" s="92"/>
      <c r="H102" s="92"/>
      <c r="I102" s="633" t="str">
        <f t="shared" si="3"/>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25">
      <c r="A103" s="170"/>
      <c r="B103" s="8"/>
      <c r="C103" s="18"/>
      <c r="D103" s="18"/>
      <c r="E103" s="18"/>
      <c r="F103" s="27"/>
      <c r="G103" s="92"/>
      <c r="H103" s="92"/>
      <c r="I103" s="633" t="str">
        <f t="shared" si="3"/>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25">
      <c r="A104" s="170"/>
      <c r="B104" s="8"/>
      <c r="C104" s="18"/>
      <c r="D104" s="18"/>
      <c r="E104" s="18"/>
      <c r="F104" s="27"/>
      <c r="G104" s="92"/>
      <c r="H104" s="92"/>
      <c r="I104" s="633" t="str">
        <f t="shared" si="3"/>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25">
      <c r="A105" s="170"/>
      <c r="B105" s="8"/>
      <c r="C105" s="18"/>
      <c r="D105" s="18"/>
      <c r="E105" s="18"/>
      <c r="F105" s="27"/>
      <c r="G105" s="92"/>
      <c r="H105" s="92"/>
      <c r="I105" s="633" t="str">
        <f t="shared" si="3"/>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25">
      <c r="A106" s="170"/>
      <c r="B106" s="8"/>
      <c r="C106" s="18"/>
      <c r="D106" s="18"/>
      <c r="E106" s="18"/>
      <c r="F106" s="27"/>
      <c r="G106" s="92"/>
      <c r="H106" s="92"/>
      <c r="I106" s="633" t="str">
        <f t="shared" si="3"/>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25">
      <c r="A107" s="170"/>
      <c r="B107" s="8"/>
      <c r="C107" s="18"/>
      <c r="D107" s="18"/>
      <c r="E107" s="18"/>
      <c r="F107" s="27"/>
      <c r="G107" s="92"/>
      <c r="H107" s="92"/>
      <c r="I107" s="633" t="str">
        <f t="shared" si="3"/>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25">
      <c r="A108" s="170"/>
      <c r="B108" s="8"/>
      <c r="C108" s="18"/>
      <c r="D108" s="18"/>
      <c r="E108" s="18"/>
      <c r="F108" s="27"/>
      <c r="G108" s="92"/>
      <c r="H108" s="92"/>
      <c r="I108" s="633" t="str">
        <f t="shared" si="3"/>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2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2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2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3">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2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25">
      <c r="A114" s="170"/>
      <c r="B114" s="8"/>
      <c r="C114" s="13"/>
      <c r="D114" s="13">
        <v>2167.88</v>
      </c>
      <c r="E114" s="13" t="s">
        <v>1</v>
      </c>
      <c r="F114" s="14"/>
      <c r="G114" s="15" t="s">
        <v>905</v>
      </c>
      <c r="H114" s="14"/>
      <c r="I114" s="14"/>
      <c r="J114" s="14"/>
      <c r="K114" s="14"/>
      <c r="L114" s="14"/>
      <c r="M114" s="14"/>
      <c r="N114" s="14"/>
      <c r="O114" s="14"/>
      <c r="P114" s="14"/>
      <c r="Q114" s="14"/>
      <c r="R114" s="14"/>
      <c r="S114" s="16"/>
      <c r="T114" s="76"/>
      <c r="U114" s="110"/>
      <c r="V114" s="110"/>
      <c r="W114" s="17"/>
      <c r="X114" s="9"/>
    </row>
    <row r="115" spans="1:24" outlineLevel="1" x14ac:dyDescent="0.2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2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2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25">
      <c r="A118" s="170"/>
      <c r="B118" s="8"/>
      <c r="C118" s="18"/>
      <c r="D118" s="18"/>
      <c r="E118" s="18"/>
      <c r="F118" s="18"/>
      <c r="G118" s="47" t="s">
        <v>434</v>
      </c>
      <c r="H118" s="18"/>
      <c r="I118" s="18"/>
      <c r="J118" s="24" t="s">
        <v>734</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2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25">
      <c r="A120" s="170"/>
      <c r="B120" s="8"/>
      <c r="C120" s="18"/>
      <c r="D120" s="18"/>
      <c r="E120" s="18"/>
      <c r="F120" s="27"/>
      <c r="G120" s="27"/>
      <c r="H120" s="27"/>
      <c r="I120" s="633" t="str">
        <f t="shared" ref="I120:I126" si="4">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25">
      <c r="A121" s="170"/>
      <c r="B121" s="8"/>
      <c r="C121" s="18"/>
      <c r="D121" s="18"/>
      <c r="E121" s="18"/>
      <c r="F121" s="27"/>
      <c r="G121" s="92"/>
      <c r="H121" s="92"/>
      <c r="I121" s="633" t="str">
        <f t="shared" si="4"/>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25">
      <c r="A122" s="170"/>
      <c r="B122" s="8"/>
      <c r="C122" s="18"/>
      <c r="D122" s="18"/>
      <c r="E122" s="18"/>
      <c r="F122" s="27"/>
      <c r="G122" s="92"/>
      <c r="H122" s="92"/>
      <c r="I122" s="633" t="str">
        <f t="shared" si="4"/>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25">
      <c r="A123" s="170"/>
      <c r="B123" s="8"/>
      <c r="C123" s="18"/>
      <c r="D123" s="18"/>
      <c r="E123" s="18"/>
      <c r="F123" s="27"/>
      <c r="G123" s="92"/>
      <c r="H123" s="92"/>
      <c r="I123" s="633" t="str">
        <f t="shared" si="4"/>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25">
      <c r="A124" s="170"/>
      <c r="B124" s="8"/>
      <c r="C124" s="18"/>
      <c r="D124" s="18"/>
      <c r="E124" s="18"/>
      <c r="F124" s="27"/>
      <c r="G124" s="92"/>
      <c r="H124" s="92"/>
      <c r="I124" s="633" t="str">
        <f t="shared" si="4"/>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25">
      <c r="A125" s="170"/>
      <c r="B125" s="8"/>
      <c r="C125" s="18"/>
      <c r="D125" s="18"/>
      <c r="E125" s="18"/>
      <c r="F125" s="27"/>
      <c r="G125" s="92"/>
      <c r="H125" s="92"/>
      <c r="I125" s="633" t="str">
        <f t="shared" si="4"/>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25">
      <c r="A126" s="170"/>
      <c r="B126" s="8"/>
      <c r="C126" s="18"/>
      <c r="D126" s="18"/>
      <c r="E126" s="18"/>
      <c r="F126" s="27"/>
      <c r="G126" s="92"/>
      <c r="H126" s="92"/>
      <c r="I126" s="633" t="str">
        <f t="shared" si="4"/>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25">
      <c r="A127" s="170"/>
      <c r="B127" s="8"/>
      <c r="C127" s="18"/>
      <c r="D127" s="18"/>
      <c r="E127" s="18"/>
      <c r="F127" s="27"/>
      <c r="G127" s="92"/>
      <c r="H127" s="92"/>
      <c r="I127" s="633" t="str">
        <f t="shared" ref="I127" si="5">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25">
      <c r="A128" s="170"/>
      <c r="B128" s="8"/>
      <c r="C128" s="18"/>
      <c r="D128" s="18"/>
      <c r="E128" s="18"/>
      <c r="F128" s="27"/>
      <c r="G128" s="92"/>
      <c r="H128" s="92"/>
      <c r="I128" s="633" t="str">
        <f t="shared" ref="I128:I137" si="6">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25">
      <c r="A129" s="170"/>
      <c r="B129" s="8"/>
      <c r="C129" s="18"/>
      <c r="D129" s="18"/>
      <c r="E129" s="18"/>
      <c r="F129" s="27"/>
      <c r="G129" s="92"/>
      <c r="H129" s="92"/>
      <c r="I129" s="633" t="str">
        <f t="shared" si="6"/>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25">
      <c r="A130" s="170"/>
      <c r="B130" s="8"/>
      <c r="C130" s="18"/>
      <c r="D130" s="18"/>
      <c r="E130" s="18"/>
      <c r="F130" s="27"/>
      <c r="G130" s="92"/>
      <c r="H130" s="92"/>
      <c r="I130" s="633" t="str">
        <f t="shared" si="6"/>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25">
      <c r="A131" s="170"/>
      <c r="B131" s="8"/>
      <c r="C131" s="18"/>
      <c r="D131" s="18"/>
      <c r="E131" s="18"/>
      <c r="F131" s="27"/>
      <c r="G131" s="92"/>
      <c r="H131" s="92"/>
      <c r="I131" s="633" t="str">
        <f t="shared" si="6"/>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25">
      <c r="A132" s="170"/>
      <c r="B132" s="8"/>
      <c r="C132" s="18"/>
      <c r="D132" s="18"/>
      <c r="E132" s="18"/>
      <c r="F132" s="27"/>
      <c r="G132" s="92"/>
      <c r="H132" s="92"/>
      <c r="I132" s="633" t="str">
        <f t="shared" si="6"/>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25">
      <c r="A133" s="170"/>
      <c r="B133" s="8"/>
      <c r="C133" s="18"/>
      <c r="D133" s="18"/>
      <c r="E133" s="18"/>
      <c r="F133" s="27"/>
      <c r="G133" s="92"/>
      <c r="H133" s="92"/>
      <c r="I133" s="633" t="str">
        <f t="shared" si="6"/>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25">
      <c r="A134" s="170"/>
      <c r="B134" s="8"/>
      <c r="C134" s="18"/>
      <c r="D134" s="18"/>
      <c r="E134" s="18"/>
      <c r="F134" s="27"/>
      <c r="G134" s="92"/>
      <c r="H134" s="92"/>
      <c r="I134" s="633" t="str">
        <f t="shared" si="6"/>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25">
      <c r="A135" s="170"/>
      <c r="B135" s="8"/>
      <c r="C135" s="18"/>
      <c r="D135" s="18"/>
      <c r="E135" s="18"/>
      <c r="F135" s="27"/>
      <c r="G135" s="92"/>
      <c r="H135" s="92"/>
      <c r="I135" s="633" t="str">
        <f t="shared" si="6"/>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25">
      <c r="A136" s="170"/>
      <c r="B136" s="8"/>
      <c r="C136" s="18"/>
      <c r="D136" s="18"/>
      <c r="E136" s="18"/>
      <c r="F136" s="27"/>
      <c r="G136" s="92"/>
      <c r="H136" s="92"/>
      <c r="I136" s="633" t="str">
        <f t="shared" si="6"/>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25">
      <c r="A137" s="170"/>
      <c r="B137" s="8"/>
      <c r="C137" s="18"/>
      <c r="D137" s="18"/>
      <c r="E137" s="18"/>
      <c r="F137" s="27"/>
      <c r="G137" s="92"/>
      <c r="H137" s="92"/>
      <c r="I137" s="633" t="str">
        <f t="shared" si="6"/>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2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35" customHeight="1" x14ac:dyDescent="0.25">
      <c r="A139" s="106"/>
      <c r="B139" s="97"/>
      <c r="C139" s="18"/>
      <c r="D139" s="18"/>
      <c r="E139" s="18"/>
      <c r="F139" s="18"/>
      <c r="G139" s="591" t="s">
        <v>913</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35" customHeight="1" outlineLevel="1" x14ac:dyDescent="0.25">
      <c r="A140" s="106"/>
      <c r="B140" s="97"/>
      <c r="C140" s="18"/>
      <c r="D140" s="18"/>
      <c r="E140" s="18"/>
      <c r="F140" s="14"/>
      <c r="G140" s="151"/>
      <c r="H140" s="152"/>
      <c r="J140" s="124" t="s">
        <v>912</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35" customHeight="1" outlineLevel="1" x14ac:dyDescent="0.2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35" customHeight="1" outlineLevel="1" x14ac:dyDescent="0.25">
      <c r="A142" s="106"/>
      <c r="B142" s="97"/>
      <c r="C142" s="18"/>
      <c r="D142" s="18"/>
      <c r="E142" s="18"/>
      <c r="F142" s="14"/>
      <c r="G142" s="82" t="s">
        <v>730</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2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25">
      <c r="A144" s="170"/>
      <c r="B144" s="8"/>
      <c r="C144" s="18"/>
      <c r="D144" s="18"/>
      <c r="E144" s="18"/>
      <c r="F144" s="18"/>
      <c r="G144" s="54" t="s">
        <v>917</v>
      </c>
      <c r="H144" s="18"/>
      <c r="I144" s="18"/>
      <c r="J144" s="18"/>
      <c r="K144" s="18"/>
      <c r="L144" s="23"/>
      <c r="M144" s="23"/>
      <c r="N144" s="23"/>
      <c r="O144" s="23"/>
      <c r="P144" s="23"/>
      <c r="Q144" s="23"/>
      <c r="R144" s="23"/>
      <c r="S144" s="23"/>
      <c r="T144" s="23"/>
      <c r="U144" s="23"/>
      <c r="V144" s="23"/>
      <c r="W144" s="17"/>
      <c r="X144" s="9"/>
    </row>
    <row r="145" spans="1:24" outlineLevel="1" x14ac:dyDescent="0.2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25">
      <c r="A146" s="170"/>
      <c r="B146" s="8"/>
      <c r="C146" s="18"/>
      <c r="D146" s="18"/>
      <c r="E146" s="18"/>
      <c r="F146" s="27"/>
      <c r="G146" s="27"/>
      <c r="H146" s="27"/>
      <c r="I146" s="633" t="str">
        <f t="shared" ref="I146:I153" si="7">G21</f>
        <v>b</v>
      </c>
      <c r="J146" s="244">
        <v>0.1</v>
      </c>
      <c r="L146" s="29"/>
      <c r="M146" s="29"/>
      <c r="N146" s="29"/>
      <c r="O146" s="29"/>
      <c r="P146" s="29"/>
      <c r="Q146" s="29"/>
      <c r="R146" s="29"/>
      <c r="S146" s="29"/>
      <c r="T146" s="29"/>
      <c r="U146" s="29"/>
      <c r="V146" s="31"/>
      <c r="W146" s="17"/>
      <c r="X146" s="9"/>
    </row>
    <row r="147" spans="1:24" outlineLevel="1" x14ac:dyDescent="0.25">
      <c r="A147" s="170"/>
      <c r="B147" s="8"/>
      <c r="C147" s="18"/>
      <c r="D147" s="18"/>
      <c r="E147" s="18"/>
      <c r="F147" s="27"/>
      <c r="G147" s="92"/>
      <c r="H147" s="92"/>
      <c r="I147" s="633" t="str">
        <f t="shared" si="7"/>
        <v>bd</v>
      </c>
      <c r="J147" s="244">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33" t="str">
        <f t="shared" si="7"/>
        <v>f</v>
      </c>
      <c r="J148" s="244">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33" t="str">
        <f t="shared" si="7"/>
        <v>h</v>
      </c>
      <c r="J149" s="244">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33" t="str">
        <f t="shared" si="7"/>
        <v>i</v>
      </c>
      <c r="J150" s="244">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33" t="str">
        <f t="shared" si="7"/>
        <v>k</v>
      </c>
      <c r="J151" s="244">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33" t="str">
        <f t="shared" si="7"/>
        <v>l</v>
      </c>
      <c r="J152" s="244">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33" t="str">
        <f t="shared" si="7"/>
        <v>ms</v>
      </c>
      <c r="J153" s="244">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33" t="str">
        <f t="shared" ref="I154:I163" si="8">G29</f>
        <v>o</v>
      </c>
      <c r="J154" s="244">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33" t="str">
        <f t="shared" si="8"/>
        <v>od</v>
      </c>
      <c r="J155" s="244">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33" t="str">
        <f t="shared" si="8"/>
        <v>of</v>
      </c>
      <c r="J156" s="244">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33" t="str">
        <f t="shared" si="8"/>
        <v>r</v>
      </c>
      <c r="J157" s="244">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33" t="str">
        <f t="shared" si="8"/>
        <v>rd</v>
      </c>
      <c r="J158" s="244">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633" t="str">
        <f t="shared" si="8"/>
        <v>v</v>
      </c>
      <c r="J159" s="244">
        <v>0.1</v>
      </c>
      <c r="L159" s="90"/>
      <c r="M159" s="90"/>
      <c r="N159" s="90"/>
      <c r="O159" s="90"/>
      <c r="P159" s="90"/>
      <c r="Q159" s="90"/>
      <c r="R159" s="90"/>
      <c r="S159" s="90"/>
      <c r="T159" s="90"/>
      <c r="U159" s="90"/>
      <c r="V159" s="31"/>
      <c r="W159" s="17"/>
      <c r="X159" s="9"/>
    </row>
    <row r="160" spans="1:24" outlineLevel="1" x14ac:dyDescent="0.25">
      <c r="A160" s="170"/>
      <c r="B160" s="8"/>
      <c r="C160" s="18"/>
      <c r="D160" s="18"/>
      <c r="E160" s="18"/>
      <c r="F160" s="27"/>
      <c r="G160" s="92"/>
      <c r="H160" s="92"/>
      <c r="I160" s="633" t="str">
        <f t="shared" si="8"/>
        <v>w</v>
      </c>
      <c r="J160" s="244">
        <v>0.1</v>
      </c>
      <c r="L160" s="90"/>
      <c r="M160" s="90"/>
      <c r="N160" s="90"/>
      <c r="O160" s="90"/>
      <c r="P160" s="90"/>
      <c r="Q160" s="90"/>
      <c r="R160" s="90"/>
      <c r="S160" s="90"/>
      <c r="T160" s="90"/>
      <c r="U160" s="90"/>
      <c r="V160" s="31"/>
      <c r="W160" s="17"/>
      <c r="X160" s="9"/>
    </row>
    <row r="161" spans="1:24" outlineLevel="1" x14ac:dyDescent="0.25">
      <c r="A161" s="170"/>
      <c r="B161" s="8"/>
      <c r="C161" s="18"/>
      <c r="D161" s="18"/>
      <c r="E161" s="18"/>
      <c r="F161" s="27"/>
      <c r="G161" s="92"/>
      <c r="H161" s="92"/>
      <c r="I161" s="633" t="str">
        <f t="shared" si="8"/>
        <v>wd</v>
      </c>
      <c r="J161" s="244">
        <v>0.1</v>
      </c>
      <c r="L161" s="90"/>
      <c r="M161" s="90"/>
      <c r="N161" s="90"/>
      <c r="O161" s="90"/>
      <c r="P161" s="90"/>
      <c r="Q161" s="90"/>
      <c r="R161" s="90"/>
      <c r="S161" s="90"/>
      <c r="T161" s="90"/>
      <c r="U161" s="90"/>
      <c r="V161" s="31"/>
      <c r="W161" s="17"/>
      <c r="X161" s="9"/>
    </row>
    <row r="162" spans="1:24" outlineLevel="1" x14ac:dyDescent="0.25">
      <c r="A162" s="170"/>
      <c r="B162" s="8"/>
      <c r="C162" s="18"/>
      <c r="D162" s="18"/>
      <c r="E162" s="18"/>
      <c r="F162" s="27"/>
      <c r="G162" s="92"/>
      <c r="H162" s="92"/>
      <c r="I162" s="633" t="str">
        <f t="shared" si="8"/>
        <v>z</v>
      </c>
      <c r="J162" s="244">
        <v>0.1</v>
      </c>
      <c r="L162" s="90"/>
      <c r="M162" s="90"/>
      <c r="N162" s="90"/>
      <c r="O162" s="90"/>
      <c r="P162" s="90"/>
      <c r="Q162" s="90"/>
      <c r="R162" s="90"/>
      <c r="S162" s="90"/>
      <c r="T162" s="90"/>
      <c r="U162" s="90"/>
      <c r="V162" s="31"/>
      <c r="W162" s="17"/>
      <c r="X162" s="9"/>
    </row>
    <row r="163" spans="1:24" outlineLevel="1" x14ac:dyDescent="0.25">
      <c r="A163" s="170"/>
      <c r="B163" s="8"/>
      <c r="C163" s="18"/>
      <c r="D163" s="18"/>
      <c r="E163" s="18"/>
      <c r="F163" s="27"/>
      <c r="G163" s="92"/>
      <c r="H163" s="92"/>
      <c r="I163" s="633" t="str">
        <f t="shared" si="8"/>
        <v>zd</v>
      </c>
      <c r="J163" s="244">
        <v>0.1</v>
      </c>
      <c r="L163" s="90"/>
      <c r="M163" s="90"/>
      <c r="N163" s="90"/>
      <c r="O163" s="90"/>
      <c r="P163" s="90"/>
      <c r="Q163" s="90"/>
      <c r="R163" s="90"/>
      <c r="S163" s="90"/>
      <c r="T163" s="90"/>
      <c r="U163" s="90"/>
      <c r="V163" s="31"/>
      <c r="W163" s="17"/>
      <c r="X163" s="9"/>
    </row>
    <row r="164" spans="1:24" outlineLevel="1" x14ac:dyDescent="0.2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2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2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2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3">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2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25">
      <c r="A170" s="170"/>
      <c r="B170" s="8"/>
      <c r="C170" s="13"/>
      <c r="D170" s="13">
        <v>0</v>
      </c>
      <c r="E170" s="13" t="s">
        <v>1</v>
      </c>
      <c r="F170" s="14"/>
      <c r="G170" s="15" t="s">
        <v>906</v>
      </c>
      <c r="H170" s="14"/>
      <c r="I170" s="14"/>
      <c r="J170" s="14"/>
      <c r="K170" s="14"/>
      <c r="L170" s="14"/>
      <c r="M170" s="14"/>
      <c r="O170" s="14"/>
      <c r="P170" s="14"/>
      <c r="Q170" s="14"/>
      <c r="R170" s="14"/>
      <c r="S170" s="16"/>
      <c r="T170" s="76"/>
      <c r="U170" s="110"/>
      <c r="V170" s="110"/>
      <c r="W170" s="17"/>
      <c r="X170" s="9"/>
    </row>
    <row r="171" spans="1:24" outlineLevel="1" x14ac:dyDescent="0.25">
      <c r="A171" s="170"/>
      <c r="B171" s="8"/>
      <c r="C171" s="13"/>
      <c r="D171" s="13" t="b">
        <f>OR(ISNA(VLOOKUP(G170,Index_Table_Names,1,FALSE)),G170="")</f>
        <v>0</v>
      </c>
      <c r="E171" s="18"/>
      <c r="F171" s="14"/>
      <c r="G171" s="14" t="s">
        <v>904</v>
      </c>
      <c r="H171" s="76"/>
      <c r="I171" s="14"/>
      <c r="J171" s="14"/>
      <c r="L171" s="14"/>
      <c r="M171" s="14"/>
      <c r="O171" s="14"/>
      <c r="P171" s="14"/>
      <c r="Q171" s="14"/>
      <c r="R171" s="14"/>
      <c r="S171" s="16"/>
      <c r="T171" s="111"/>
      <c r="U171" s="110"/>
      <c r="V171" s="110"/>
      <c r="W171" s="17"/>
      <c r="X171" s="9"/>
    </row>
    <row r="172" spans="1:24" outlineLevel="1" x14ac:dyDescent="0.2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2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25">
      <c r="A174" s="170"/>
      <c r="B174" s="8"/>
      <c r="C174" s="18"/>
      <c r="D174" s="18"/>
      <c r="E174" s="18"/>
      <c r="F174" s="18"/>
      <c r="G174" s="54" t="s">
        <v>1237</v>
      </c>
      <c r="H174" s="18"/>
      <c r="I174" s="18"/>
      <c r="J174" s="18"/>
      <c r="K174" s="18"/>
      <c r="L174" s="23"/>
      <c r="M174" s="23"/>
      <c r="N174" s="23"/>
      <c r="O174" s="23"/>
      <c r="P174" s="23"/>
      <c r="Q174" s="23"/>
      <c r="R174" s="23"/>
      <c r="S174" s="23"/>
      <c r="T174" s="23"/>
      <c r="U174" s="23"/>
      <c r="V174" s="23"/>
      <c r="W174" s="17"/>
      <c r="X174" s="9"/>
    </row>
    <row r="175" spans="1:24" outlineLevel="1" x14ac:dyDescent="0.2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25">
      <c r="A176" s="170"/>
      <c r="B176" s="8"/>
      <c r="C176" s="18"/>
      <c r="D176" s="13"/>
      <c r="E176" s="18"/>
      <c r="F176" s="14"/>
      <c r="G176" s="79"/>
      <c r="H176" s="76"/>
      <c r="I176" s="14"/>
      <c r="J176" s="634" t="str">
        <f t="shared" ref="J176:J183" si="9">G21</f>
        <v>b</v>
      </c>
      <c r="K176" s="590">
        <v>0.35</v>
      </c>
      <c r="L176" s="586"/>
      <c r="O176" s="14"/>
      <c r="P176" s="14"/>
      <c r="Q176" s="14"/>
      <c r="R176" s="14"/>
      <c r="S176" s="16"/>
      <c r="T176" s="111"/>
      <c r="U176" s="110"/>
      <c r="V176" s="110"/>
      <c r="W176" s="17"/>
      <c r="X176" s="9"/>
    </row>
    <row r="177" spans="1:24" outlineLevel="1" x14ac:dyDescent="0.25">
      <c r="A177" s="170"/>
      <c r="B177" s="8"/>
      <c r="C177" s="18"/>
      <c r="D177" s="13"/>
      <c r="E177" s="18"/>
      <c r="F177" s="14"/>
      <c r="G177" s="79"/>
      <c r="H177" s="76"/>
      <c r="I177" s="14"/>
      <c r="J177" s="634" t="str">
        <f t="shared" si="9"/>
        <v>bd</v>
      </c>
      <c r="K177" s="590">
        <v>0.35</v>
      </c>
      <c r="L177" s="586"/>
      <c r="O177" s="14"/>
      <c r="P177" s="14"/>
      <c r="Q177" s="14"/>
      <c r="R177" s="14"/>
      <c r="S177" s="16"/>
      <c r="T177" s="111"/>
      <c r="U177" s="110"/>
      <c r="V177" s="110"/>
      <c r="W177" s="17"/>
      <c r="X177" s="9"/>
    </row>
    <row r="178" spans="1:24" outlineLevel="1" x14ac:dyDescent="0.25">
      <c r="A178" s="170"/>
      <c r="B178" s="8"/>
      <c r="C178" s="18"/>
      <c r="D178" s="13"/>
      <c r="E178" s="18"/>
      <c r="F178" s="14"/>
      <c r="G178" s="79"/>
      <c r="H178" s="76"/>
      <c r="I178" s="14"/>
      <c r="J178" s="634" t="str">
        <f t="shared" si="9"/>
        <v>f</v>
      </c>
      <c r="K178" s="590">
        <v>0.35</v>
      </c>
      <c r="L178" s="586"/>
      <c r="O178" s="14"/>
      <c r="P178" s="14"/>
      <c r="Q178" s="14"/>
      <c r="R178" s="14"/>
      <c r="S178" s="16"/>
      <c r="T178" s="111"/>
      <c r="U178" s="110"/>
      <c r="V178" s="110"/>
      <c r="W178" s="17"/>
      <c r="X178" s="9"/>
    </row>
    <row r="179" spans="1:24" outlineLevel="1" x14ac:dyDescent="0.25">
      <c r="A179" s="170"/>
      <c r="B179" s="8"/>
      <c r="C179" s="18"/>
      <c r="D179" s="13"/>
      <c r="E179" s="18"/>
      <c r="F179" s="14"/>
      <c r="G179" s="79"/>
      <c r="H179" s="76"/>
      <c r="I179" s="14"/>
      <c r="J179" s="634" t="str">
        <f t="shared" si="9"/>
        <v>h</v>
      </c>
      <c r="K179" s="590">
        <v>0.35</v>
      </c>
      <c r="L179" s="586"/>
      <c r="O179" s="14"/>
      <c r="P179" s="14"/>
      <c r="Q179" s="14"/>
      <c r="R179" s="14"/>
      <c r="S179" s="16"/>
      <c r="T179" s="111"/>
      <c r="U179" s="110"/>
      <c r="V179" s="110"/>
      <c r="W179" s="17"/>
      <c r="X179" s="9"/>
    </row>
    <row r="180" spans="1:24" outlineLevel="1" x14ac:dyDescent="0.25">
      <c r="A180" s="170"/>
      <c r="B180" s="8"/>
      <c r="C180" s="18"/>
      <c r="D180" s="13"/>
      <c r="E180" s="18"/>
      <c r="F180" s="14"/>
      <c r="G180" s="79"/>
      <c r="H180" s="76"/>
      <c r="I180" s="14"/>
      <c r="J180" s="634" t="str">
        <f t="shared" si="9"/>
        <v>i</v>
      </c>
      <c r="K180" s="590">
        <v>0.35</v>
      </c>
      <c r="L180" s="586"/>
      <c r="O180" s="14"/>
      <c r="P180" s="14"/>
      <c r="Q180" s="14"/>
      <c r="R180" s="14"/>
      <c r="S180" s="16"/>
      <c r="T180" s="111"/>
      <c r="U180" s="110"/>
      <c r="V180" s="110"/>
      <c r="W180" s="17"/>
      <c r="X180" s="9"/>
    </row>
    <row r="181" spans="1:24" outlineLevel="1" x14ac:dyDescent="0.25">
      <c r="A181" s="170"/>
      <c r="B181" s="8"/>
      <c r="C181" s="18"/>
      <c r="D181" s="13"/>
      <c r="E181" s="18"/>
      <c r="F181" s="14"/>
      <c r="G181" s="79"/>
      <c r="H181" s="76"/>
      <c r="I181" s="14"/>
      <c r="J181" s="634" t="str">
        <f t="shared" si="9"/>
        <v>k</v>
      </c>
      <c r="K181" s="590">
        <v>0.35</v>
      </c>
      <c r="L181" s="586"/>
      <c r="O181" s="14"/>
      <c r="P181" s="14"/>
      <c r="Q181" s="14"/>
      <c r="R181" s="14"/>
      <c r="S181" s="16"/>
      <c r="T181" s="111"/>
      <c r="U181" s="110"/>
      <c r="V181" s="110"/>
      <c r="W181" s="17"/>
      <c r="X181" s="9"/>
    </row>
    <row r="182" spans="1:24" outlineLevel="1" x14ac:dyDescent="0.25">
      <c r="A182" s="170"/>
      <c r="B182" s="8"/>
      <c r="C182" s="18"/>
      <c r="D182" s="13"/>
      <c r="E182" s="18"/>
      <c r="F182" s="14"/>
      <c r="G182" s="79"/>
      <c r="H182" s="76"/>
      <c r="I182" s="14"/>
      <c r="J182" s="634" t="str">
        <f t="shared" si="9"/>
        <v>l</v>
      </c>
      <c r="K182" s="590">
        <v>0.35</v>
      </c>
      <c r="L182" s="586"/>
      <c r="O182" s="14"/>
      <c r="P182" s="14"/>
      <c r="Q182" s="14"/>
      <c r="R182" s="14"/>
      <c r="S182" s="16"/>
      <c r="T182" s="111"/>
      <c r="U182" s="110"/>
      <c r="V182" s="110"/>
      <c r="W182" s="17"/>
      <c r="X182" s="9"/>
    </row>
    <row r="183" spans="1:24" outlineLevel="1" x14ac:dyDescent="0.25">
      <c r="A183" s="170"/>
      <c r="B183" s="8"/>
      <c r="C183" s="18"/>
      <c r="D183" s="13"/>
      <c r="E183" s="18"/>
      <c r="F183" s="14"/>
      <c r="G183" s="79"/>
      <c r="H183" s="76"/>
      <c r="I183" s="14"/>
      <c r="J183" s="634" t="str">
        <f t="shared" si="9"/>
        <v>ms</v>
      </c>
      <c r="K183" s="590">
        <v>0.35</v>
      </c>
      <c r="L183" s="586"/>
      <c r="O183" s="14"/>
      <c r="P183" s="14"/>
      <c r="Q183" s="14"/>
      <c r="R183" s="14"/>
      <c r="S183" s="16"/>
      <c r="T183" s="111"/>
      <c r="U183" s="110"/>
      <c r="V183" s="110"/>
      <c r="W183" s="17"/>
      <c r="X183" s="9"/>
    </row>
    <row r="184" spans="1:24" outlineLevel="1" x14ac:dyDescent="0.25">
      <c r="A184" s="170"/>
      <c r="B184" s="8"/>
      <c r="C184" s="18"/>
      <c r="D184" s="13"/>
      <c r="E184" s="18"/>
      <c r="F184" s="14"/>
      <c r="G184" s="79"/>
      <c r="H184" s="76"/>
      <c r="I184" s="14"/>
      <c r="J184" s="634" t="str">
        <f t="shared" ref="J184:J193" si="10">G29</f>
        <v>o</v>
      </c>
      <c r="K184" s="590">
        <v>0.35</v>
      </c>
      <c r="L184" s="586"/>
      <c r="O184" s="14"/>
      <c r="P184" s="14"/>
      <c r="Q184" s="14"/>
      <c r="R184" s="14"/>
      <c r="S184" s="16"/>
      <c r="T184" s="111"/>
      <c r="U184" s="110"/>
      <c r="V184" s="110"/>
      <c r="W184" s="17"/>
      <c r="X184" s="9"/>
    </row>
    <row r="185" spans="1:24" outlineLevel="1" x14ac:dyDescent="0.25">
      <c r="A185" s="170"/>
      <c r="B185" s="8"/>
      <c r="C185" s="18"/>
      <c r="D185" s="13"/>
      <c r="E185" s="18"/>
      <c r="F185" s="14"/>
      <c r="G185" s="79"/>
      <c r="H185" s="76"/>
      <c r="I185" s="14"/>
      <c r="J185" s="634" t="str">
        <f t="shared" si="10"/>
        <v>od</v>
      </c>
      <c r="K185" s="590">
        <v>0.35</v>
      </c>
      <c r="L185" s="586"/>
      <c r="O185" s="14"/>
      <c r="P185" s="14"/>
      <c r="Q185" s="14"/>
      <c r="R185" s="14"/>
      <c r="S185" s="16"/>
      <c r="T185" s="111"/>
      <c r="U185" s="110"/>
      <c r="V185" s="110"/>
      <c r="W185" s="17"/>
      <c r="X185" s="9"/>
    </row>
    <row r="186" spans="1:24" outlineLevel="1" x14ac:dyDescent="0.25">
      <c r="A186" s="170"/>
      <c r="B186" s="8"/>
      <c r="C186" s="18"/>
      <c r="D186" s="13"/>
      <c r="E186" s="18"/>
      <c r="F186" s="14"/>
      <c r="G186" s="79"/>
      <c r="H186" s="76"/>
      <c r="I186" s="14"/>
      <c r="J186" s="634" t="str">
        <f t="shared" si="10"/>
        <v>of</v>
      </c>
      <c r="K186" s="590">
        <v>0.35</v>
      </c>
      <c r="L186" s="586"/>
      <c r="O186" s="14"/>
      <c r="P186" s="14"/>
      <c r="Q186" s="14"/>
      <c r="R186" s="14"/>
      <c r="S186" s="16"/>
      <c r="T186" s="111"/>
      <c r="U186" s="110"/>
      <c r="V186" s="110"/>
      <c r="W186" s="17"/>
      <c r="X186" s="9"/>
    </row>
    <row r="187" spans="1:24" outlineLevel="1" x14ac:dyDescent="0.25">
      <c r="A187" s="170"/>
      <c r="B187" s="8"/>
      <c r="C187" s="18"/>
      <c r="D187" s="13"/>
      <c r="E187" s="18"/>
      <c r="F187" s="14"/>
      <c r="G187" s="79"/>
      <c r="H187" s="76"/>
      <c r="I187" s="14"/>
      <c r="J187" s="634" t="str">
        <f t="shared" si="10"/>
        <v>r</v>
      </c>
      <c r="K187" s="590">
        <v>0.35</v>
      </c>
      <c r="L187" s="586"/>
      <c r="O187" s="14"/>
      <c r="P187" s="14"/>
      <c r="Q187" s="14"/>
      <c r="R187" s="14"/>
      <c r="S187" s="16"/>
      <c r="T187" s="111"/>
      <c r="U187" s="110"/>
      <c r="V187" s="110"/>
      <c r="W187" s="17"/>
      <c r="X187" s="9"/>
    </row>
    <row r="188" spans="1:24" outlineLevel="1" x14ac:dyDescent="0.25">
      <c r="A188" s="170"/>
      <c r="B188" s="8"/>
      <c r="C188" s="18"/>
      <c r="D188" s="13"/>
      <c r="E188" s="18"/>
      <c r="F188" s="14"/>
      <c r="G188" s="79"/>
      <c r="H188" s="76"/>
      <c r="I188" s="14"/>
      <c r="J188" s="634" t="str">
        <f t="shared" si="10"/>
        <v>rd</v>
      </c>
      <c r="K188" s="590">
        <v>0.35</v>
      </c>
      <c r="L188" s="586"/>
      <c r="O188" s="14"/>
      <c r="P188" s="14"/>
      <c r="Q188" s="14"/>
      <c r="R188" s="14"/>
      <c r="S188" s="16"/>
      <c r="T188" s="111"/>
      <c r="U188" s="110"/>
      <c r="V188" s="110"/>
      <c r="W188" s="17"/>
      <c r="X188" s="9"/>
    </row>
    <row r="189" spans="1:24" outlineLevel="1" x14ac:dyDescent="0.25">
      <c r="A189" s="170"/>
      <c r="B189" s="8"/>
      <c r="C189" s="18"/>
      <c r="D189" s="13"/>
      <c r="E189" s="18"/>
      <c r="F189" s="14"/>
      <c r="G189" s="79"/>
      <c r="H189" s="76"/>
      <c r="I189" s="14"/>
      <c r="J189" s="634" t="str">
        <f t="shared" si="10"/>
        <v>v</v>
      </c>
      <c r="K189" s="590">
        <v>0.35</v>
      </c>
      <c r="L189" s="586"/>
      <c r="O189" s="14"/>
      <c r="P189" s="14"/>
      <c r="Q189" s="14"/>
      <c r="R189" s="14"/>
      <c r="S189" s="16"/>
      <c r="T189" s="111"/>
      <c r="U189" s="110"/>
      <c r="V189" s="110"/>
      <c r="W189" s="17"/>
      <c r="X189" s="9"/>
    </row>
    <row r="190" spans="1:24" outlineLevel="1" x14ac:dyDescent="0.25">
      <c r="A190" s="170"/>
      <c r="B190" s="8"/>
      <c r="C190" s="18"/>
      <c r="D190" s="13"/>
      <c r="E190" s="18"/>
      <c r="F190" s="14"/>
      <c r="G190" s="79"/>
      <c r="H190" s="76"/>
      <c r="I190" s="14"/>
      <c r="J190" s="634" t="str">
        <f t="shared" si="10"/>
        <v>w</v>
      </c>
      <c r="K190" s="590">
        <v>0.35</v>
      </c>
      <c r="L190" s="586"/>
      <c r="O190" s="14"/>
      <c r="P190" s="14"/>
      <c r="Q190" s="14"/>
      <c r="R190" s="14"/>
      <c r="S190" s="16"/>
      <c r="T190" s="111"/>
      <c r="U190" s="110"/>
      <c r="V190" s="110"/>
      <c r="W190" s="17"/>
      <c r="X190" s="9"/>
    </row>
    <row r="191" spans="1:24" outlineLevel="1" x14ac:dyDescent="0.25">
      <c r="A191" s="170"/>
      <c r="B191" s="8"/>
      <c r="C191" s="18"/>
      <c r="D191" s="13"/>
      <c r="E191" s="18"/>
      <c r="F191" s="14"/>
      <c r="G191" s="79"/>
      <c r="H191" s="76"/>
      <c r="I191" s="14"/>
      <c r="J191" s="634" t="str">
        <f t="shared" si="10"/>
        <v>wd</v>
      </c>
      <c r="K191" s="590">
        <v>0.35</v>
      </c>
      <c r="L191" s="586"/>
      <c r="O191" s="14"/>
      <c r="P191" s="14"/>
      <c r="Q191" s="14"/>
      <c r="R191" s="14"/>
      <c r="S191" s="16"/>
      <c r="T191" s="111"/>
      <c r="U191" s="110"/>
      <c r="V191" s="110"/>
      <c r="W191" s="17"/>
      <c r="X191" s="9"/>
    </row>
    <row r="192" spans="1:24" outlineLevel="1" x14ac:dyDescent="0.25">
      <c r="A192" s="170"/>
      <c r="B192" s="8"/>
      <c r="C192" s="18"/>
      <c r="D192" s="13"/>
      <c r="E192" s="18"/>
      <c r="F192" s="14"/>
      <c r="G192" s="79"/>
      <c r="H192" s="76"/>
      <c r="I192" s="14"/>
      <c r="J192" s="634" t="str">
        <f t="shared" si="10"/>
        <v>z</v>
      </c>
      <c r="K192" s="590">
        <v>0.35</v>
      </c>
      <c r="L192" s="586"/>
      <c r="O192" s="14"/>
      <c r="P192" s="14"/>
      <c r="Q192" s="14"/>
      <c r="R192" s="14"/>
      <c r="S192" s="16"/>
      <c r="T192" s="111"/>
      <c r="U192" s="110"/>
      <c r="V192" s="110"/>
      <c r="W192" s="17"/>
      <c r="X192" s="9"/>
    </row>
    <row r="193" spans="1:24" outlineLevel="1" x14ac:dyDescent="0.25">
      <c r="A193" s="170"/>
      <c r="B193" s="8"/>
      <c r="C193" s="18"/>
      <c r="D193" s="13"/>
      <c r="E193" s="18"/>
      <c r="F193" s="14"/>
      <c r="G193" s="79"/>
      <c r="H193" s="76"/>
      <c r="I193" s="14"/>
      <c r="J193" s="634" t="str">
        <f t="shared" si="10"/>
        <v>zd</v>
      </c>
      <c r="K193" s="590">
        <v>0.35</v>
      </c>
      <c r="L193" s="586"/>
      <c r="O193" s="14"/>
      <c r="P193" s="14"/>
      <c r="Q193" s="14"/>
      <c r="R193" s="14"/>
      <c r="S193" s="16"/>
      <c r="T193" s="111"/>
      <c r="U193" s="110"/>
      <c r="V193" s="110"/>
      <c r="W193" s="17"/>
      <c r="X193" s="9"/>
    </row>
    <row r="194" spans="1:24" outlineLevel="1" x14ac:dyDescent="0.2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25">
      <c r="A195" s="170"/>
      <c r="B195" s="8"/>
      <c r="C195" s="18"/>
      <c r="D195" s="18"/>
      <c r="E195" s="18"/>
      <c r="F195" s="18"/>
      <c r="G195" s="54" t="s">
        <v>1238</v>
      </c>
      <c r="H195" s="18"/>
      <c r="I195" s="18"/>
      <c r="J195" s="18"/>
      <c r="K195" s="18"/>
      <c r="L195" s="23"/>
      <c r="M195" s="23"/>
      <c r="N195" s="23"/>
      <c r="O195" s="23"/>
      <c r="P195" s="23"/>
      <c r="Q195" s="23"/>
      <c r="R195" s="23"/>
      <c r="S195" s="23"/>
      <c r="T195" s="23"/>
      <c r="U195" s="23"/>
      <c r="V195" s="23"/>
      <c r="W195" s="17"/>
      <c r="X195" s="9"/>
    </row>
    <row r="196" spans="1:24" outlineLevel="1" x14ac:dyDescent="0.2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25">
      <c r="A197" s="170"/>
      <c r="B197" s="8"/>
      <c r="C197" s="18"/>
      <c r="D197" s="13"/>
      <c r="E197" s="18"/>
      <c r="F197" s="14"/>
      <c r="G197" s="79"/>
      <c r="H197" s="76"/>
      <c r="I197" s="14"/>
      <c r="J197" s="14" t="s">
        <v>800</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2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25">
      <c r="A199" s="170"/>
      <c r="B199" s="8"/>
      <c r="C199" s="18"/>
      <c r="D199" s="13"/>
      <c r="E199" s="18"/>
      <c r="F199" s="14"/>
      <c r="G199" s="79"/>
      <c r="H199" s="76"/>
      <c r="I199" s="14"/>
      <c r="J199" s="14" t="s">
        <v>772</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25">
      <c r="A200" s="170"/>
      <c r="B200" s="8"/>
      <c r="C200" s="18"/>
      <c r="D200" s="13"/>
      <c r="E200" s="18"/>
      <c r="F200" s="14"/>
      <c r="G200" s="79"/>
      <c r="H200" s="76"/>
      <c r="I200" s="14"/>
      <c r="J200" s="14" t="s">
        <v>773</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25">
      <c r="A201" s="170"/>
      <c r="B201" s="8"/>
      <c r="C201" s="18"/>
      <c r="D201" s="13"/>
      <c r="E201" s="18"/>
      <c r="F201" s="14"/>
      <c r="G201" s="79"/>
      <c r="H201" s="76"/>
      <c r="I201" s="14"/>
      <c r="J201" s="14" t="s">
        <v>774</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25">
      <c r="A202" s="170"/>
      <c r="B202" s="8"/>
      <c r="C202" s="18"/>
      <c r="D202" s="13"/>
      <c r="E202" s="18"/>
      <c r="F202" s="14"/>
      <c r="G202" s="79"/>
      <c r="H202" s="76"/>
      <c r="I202" s="14"/>
      <c r="J202" s="14" t="s">
        <v>775</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25">
      <c r="A203" s="170"/>
      <c r="B203" s="8"/>
      <c r="C203" s="18"/>
      <c r="D203" s="13"/>
      <c r="E203" s="18"/>
      <c r="F203" s="14"/>
      <c r="G203" s="79"/>
      <c r="H203" s="76"/>
      <c r="I203" s="14"/>
      <c r="J203" s="14" t="s">
        <v>776</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25">
      <c r="A204" s="170"/>
      <c r="B204" s="8"/>
      <c r="C204" s="18"/>
      <c r="D204" s="13"/>
      <c r="E204" s="18"/>
      <c r="F204" s="14"/>
      <c r="G204" s="79"/>
      <c r="H204" s="76"/>
      <c r="I204" s="14"/>
      <c r="J204" s="14" t="s">
        <v>777</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25">
      <c r="A205" s="170"/>
      <c r="B205" s="8"/>
      <c r="C205" s="18"/>
      <c r="D205" s="13"/>
      <c r="E205" s="18"/>
      <c r="F205" s="14"/>
      <c r="G205" s="79"/>
      <c r="H205" s="76"/>
      <c r="I205" s="14"/>
      <c r="J205" s="14" t="s">
        <v>778</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25">
      <c r="A206" s="170"/>
      <c r="B206" s="8"/>
      <c r="C206" s="18"/>
      <c r="D206" s="13"/>
      <c r="E206" s="18"/>
      <c r="F206" s="14"/>
      <c r="G206" s="79"/>
      <c r="H206" s="76"/>
      <c r="I206" s="14"/>
      <c r="J206" s="14" t="s">
        <v>779</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2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2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2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2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2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2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2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2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03"/>
      <c r="G5" s="704" t="s">
        <v>1043</v>
      </c>
      <c r="H5" s="52"/>
      <c r="I5" s="52"/>
      <c r="J5" s="52"/>
      <c r="K5" s="52"/>
      <c r="L5" s="52"/>
      <c r="M5" s="52"/>
      <c r="N5" s="52"/>
      <c r="O5" s="52"/>
      <c r="P5" s="52"/>
      <c r="Q5" s="52"/>
      <c r="R5" s="52"/>
      <c r="S5" s="52"/>
      <c r="T5" s="45"/>
      <c r="U5" s="73"/>
      <c r="V5" s="705"/>
      <c r="W5" s="706"/>
      <c r="X5" s="17"/>
      <c r="Y5" s="9"/>
    </row>
    <row r="6" spans="1:25" ht="12.95" customHeight="1" x14ac:dyDescent="0.25">
      <c r="A6" s="7"/>
      <c r="B6" s="97"/>
      <c r="C6" s="13"/>
      <c r="D6" s="13"/>
      <c r="E6" s="18"/>
      <c r="F6" s="707"/>
      <c r="G6" s="14"/>
      <c r="H6" s="76"/>
      <c r="I6" s="14"/>
      <c r="J6" s="14"/>
      <c r="K6" s="14"/>
      <c r="L6" s="14"/>
      <c r="M6" s="14"/>
      <c r="N6" s="14"/>
      <c r="O6" s="14"/>
      <c r="P6" s="14"/>
      <c r="Q6" s="14"/>
      <c r="R6" s="14"/>
      <c r="S6" s="14"/>
      <c r="T6" s="16"/>
      <c r="U6" s="111"/>
      <c r="V6" s="110"/>
      <c r="W6" s="708"/>
      <c r="X6" s="17"/>
      <c r="Y6" s="9"/>
    </row>
    <row r="7" spans="1:25" ht="12.95" customHeight="1" x14ac:dyDescent="0.2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2.95" customHeight="1" x14ac:dyDescent="0.2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1044</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1045</v>
      </c>
      <c r="H16" s="38"/>
      <c r="I16" s="38"/>
      <c r="J16" s="716">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322</v>
      </c>
      <c r="H17" s="38"/>
      <c r="I17" s="38"/>
      <c r="J17" s="716" t="s">
        <v>1046</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03"/>
      <c r="G24" s="704" t="s">
        <v>1047</v>
      </c>
      <c r="H24" s="52"/>
      <c r="I24" s="52"/>
      <c r="J24" s="52"/>
      <c r="K24" s="52"/>
      <c r="L24" s="52"/>
      <c r="M24" s="52"/>
      <c r="N24" s="52"/>
      <c r="O24" s="52"/>
      <c r="P24" s="52"/>
      <c r="Q24" s="52"/>
      <c r="R24" s="52"/>
      <c r="S24" s="52"/>
      <c r="T24" s="45"/>
      <c r="U24" s="73"/>
      <c r="V24" s="705"/>
      <c r="W24" s="706"/>
      <c r="X24" s="17"/>
      <c r="Y24" s="9"/>
    </row>
    <row r="25" spans="1:25" ht="12.95" customHeight="1" x14ac:dyDescent="0.2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2.95" customHeight="1" x14ac:dyDescent="0.2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2.95" customHeight="1" x14ac:dyDescent="0.2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1048</v>
      </c>
      <c r="K31" s="24" t="s">
        <v>1049</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1050</v>
      </c>
      <c r="H34" s="38"/>
      <c r="I34" s="717" t="s">
        <v>1051</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1052</v>
      </c>
      <c r="H35" s="38"/>
      <c r="I35" s="717"/>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1053</v>
      </c>
      <c r="H36" s="38"/>
      <c r="I36" s="717" t="s">
        <v>1054</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1055</v>
      </c>
      <c r="H37" s="38"/>
      <c r="I37" s="38"/>
      <c r="J37" s="718">
        <v>43466</v>
      </c>
      <c r="K37" s="719">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1056</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2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1057</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09">
        <v>38530.672997685186</v>
      </c>
      <c r="H48" s="76"/>
      <c r="I48" s="14"/>
      <c r="J48" s="14" t="s">
        <v>1058</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1059</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1060</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77" t="s">
        <v>1061</v>
      </c>
      <c r="J52" s="577" t="s">
        <v>1062</v>
      </c>
      <c r="K52" s="101" t="s">
        <v>1063</v>
      </c>
      <c r="L52" s="24"/>
      <c r="M52" s="18" t="s">
        <v>1064</v>
      </c>
      <c r="N52" s="18"/>
      <c r="O52" s="24"/>
      <c r="P52" s="23" t="s">
        <v>1065</v>
      </c>
      <c r="Q52" s="24"/>
      <c r="R52" s="18" t="s">
        <v>1066</v>
      </c>
      <c r="S52" s="24"/>
      <c r="T52" s="806" t="s">
        <v>1180</v>
      </c>
      <c r="U52" s="23"/>
      <c r="V52" s="23"/>
      <c r="W52" s="17"/>
      <c r="X52" s="9"/>
    </row>
    <row r="53" spans="1:24" ht="12.95" customHeight="1" x14ac:dyDescent="0.25">
      <c r="A53" s="7"/>
      <c r="B53" s="8"/>
      <c r="C53" s="18"/>
      <c r="D53" s="18"/>
      <c r="E53" s="18"/>
      <c r="F53" s="18"/>
      <c r="G53" s="18"/>
      <c r="H53" s="18"/>
      <c r="I53" s="24" t="s">
        <v>1067</v>
      </c>
      <c r="J53" s="24" t="s">
        <v>1068</v>
      </c>
      <c r="K53" s="24" t="s">
        <v>1069</v>
      </c>
      <c r="L53" s="24"/>
      <c r="M53" s="18" t="s">
        <v>1070</v>
      </c>
      <c r="N53" s="18" t="s">
        <v>1071</v>
      </c>
      <c r="O53" s="24"/>
      <c r="P53" s="23" t="s">
        <v>1072</v>
      </c>
      <c r="Q53" s="24"/>
      <c r="R53" s="18" t="s">
        <v>1073</v>
      </c>
      <c r="S53" s="24"/>
      <c r="T53" s="806" t="s">
        <v>1181</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2.95" customHeight="1" x14ac:dyDescent="0.25">
      <c r="A56" s="7"/>
      <c r="B56" s="8"/>
      <c r="C56" s="18"/>
      <c r="D56" s="18"/>
      <c r="E56" s="18"/>
      <c r="F56" s="27"/>
      <c r="G56" s="721" t="s">
        <v>1074</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2.95" customHeight="1" x14ac:dyDescent="0.2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2.95" customHeight="1" x14ac:dyDescent="0.2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2.95" customHeight="1" x14ac:dyDescent="0.2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2.95" customHeight="1" x14ac:dyDescent="0.2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2.95" customHeight="1" x14ac:dyDescent="0.2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2.95" customHeight="1" x14ac:dyDescent="0.2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2.95" customHeight="1" x14ac:dyDescent="0.2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2.95" customHeight="1" x14ac:dyDescent="0.2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2.95" customHeight="1" x14ac:dyDescent="0.2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2.95" customHeight="1" x14ac:dyDescent="0.25">
      <c r="A66" s="7"/>
      <c r="B66" s="8"/>
      <c r="C66" s="18"/>
      <c r="D66" s="18"/>
      <c r="E66" s="18"/>
      <c r="F66" s="27"/>
      <c r="G66" s="721" t="s">
        <v>1075</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2.95" customHeight="1" outlineLevel="1" x14ac:dyDescent="0.2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2.95" customHeight="1" outlineLevel="1" x14ac:dyDescent="0.2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2.95" customHeight="1" outlineLevel="1" x14ac:dyDescent="0.2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2.95" customHeight="1" outlineLevel="1" x14ac:dyDescent="0.2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2.95" customHeight="1" outlineLevel="1" x14ac:dyDescent="0.2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2.95" customHeight="1" outlineLevel="1" x14ac:dyDescent="0.2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2.95" customHeight="1" outlineLevel="1" x14ac:dyDescent="0.2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2.95" customHeight="1" outlineLevel="1" x14ac:dyDescent="0.2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2.95" customHeight="1" outlineLevel="1" x14ac:dyDescent="0.2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2.95" customHeight="1" outlineLevel="1" x14ac:dyDescent="0.25">
      <c r="A76" s="7"/>
      <c r="B76" s="8"/>
      <c r="C76" s="18"/>
      <c r="D76" s="18"/>
      <c r="E76" s="18"/>
      <c r="F76" s="27"/>
      <c r="G76" s="721" t="s">
        <v>1076</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2.95" customHeight="1" outlineLevel="1" x14ac:dyDescent="0.2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2.95" customHeight="1" outlineLevel="1" x14ac:dyDescent="0.2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2.95" customHeight="1" outlineLevel="1" x14ac:dyDescent="0.2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2.95" customHeight="1" outlineLevel="1" x14ac:dyDescent="0.2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2.95" customHeight="1" outlineLevel="1" x14ac:dyDescent="0.2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2.95" customHeight="1" outlineLevel="1" x14ac:dyDescent="0.2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2.95" customHeight="1" outlineLevel="1" x14ac:dyDescent="0.2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2.95" customHeight="1" outlineLevel="1" x14ac:dyDescent="0.2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2.95" customHeight="1" outlineLevel="1" x14ac:dyDescent="0.2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2.95" customHeight="1" outlineLevel="1" x14ac:dyDescent="0.25">
      <c r="A86" s="7"/>
      <c r="B86" s="8"/>
      <c r="C86" s="18"/>
      <c r="D86" s="18"/>
      <c r="E86" s="18"/>
      <c r="F86" s="27"/>
      <c r="G86" s="721" t="s">
        <v>1077</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2.95" customHeight="1" outlineLevel="1" x14ac:dyDescent="0.2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2.95" customHeight="1" outlineLevel="1" x14ac:dyDescent="0.2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2.95" customHeight="1" outlineLevel="1" x14ac:dyDescent="0.2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2.95" customHeight="1" outlineLevel="1" x14ac:dyDescent="0.2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2.95" customHeight="1" outlineLevel="1" x14ac:dyDescent="0.2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2.95" customHeight="1" outlineLevel="1" x14ac:dyDescent="0.2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2.95" customHeight="1" outlineLevel="1" x14ac:dyDescent="0.2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2.95" customHeight="1" outlineLevel="1" x14ac:dyDescent="0.2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2.95" customHeight="1" outlineLevel="1" x14ac:dyDescent="0.2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2.95" customHeight="1" outlineLevel="1" x14ac:dyDescent="0.25">
      <c r="A96" s="7"/>
      <c r="B96" s="8"/>
      <c r="C96" s="18"/>
      <c r="D96" s="18"/>
      <c r="E96" s="18"/>
      <c r="F96" s="27"/>
      <c r="G96" s="721" t="s">
        <v>1078</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2.95" customHeight="1" outlineLevel="1" x14ac:dyDescent="0.2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2.95" customHeight="1" outlineLevel="1" x14ac:dyDescent="0.2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2.95" customHeight="1" outlineLevel="1" x14ac:dyDescent="0.2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2.95" customHeight="1" outlineLevel="1" x14ac:dyDescent="0.2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2.95" customHeight="1" outlineLevel="1" x14ac:dyDescent="0.2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2.95" customHeight="1" outlineLevel="1" x14ac:dyDescent="0.2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2.95" customHeight="1" outlineLevel="1" x14ac:dyDescent="0.2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2.95" customHeight="1" outlineLevel="1" x14ac:dyDescent="0.2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2.95" customHeight="1" outlineLevel="1" x14ac:dyDescent="0.2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2.95" customHeight="1" outlineLevel="1" x14ac:dyDescent="0.25">
      <c r="A106" s="7"/>
      <c r="B106" s="8"/>
      <c r="C106" s="18"/>
      <c r="D106" s="18"/>
      <c r="E106" s="18"/>
      <c r="F106" s="27"/>
      <c r="G106" s="721" t="s">
        <v>1079</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2.95" customHeight="1" outlineLevel="1" x14ac:dyDescent="0.2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2.95" customHeight="1" outlineLevel="1" x14ac:dyDescent="0.2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2.95" customHeight="1" outlineLevel="1" x14ac:dyDescent="0.2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2.95" customHeight="1" outlineLevel="1" x14ac:dyDescent="0.2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2.95" customHeight="1" outlineLevel="1" x14ac:dyDescent="0.2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2.95" customHeight="1" outlineLevel="1" x14ac:dyDescent="0.2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2.95" customHeight="1" outlineLevel="1" x14ac:dyDescent="0.2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2.95" customHeight="1" outlineLevel="1" x14ac:dyDescent="0.2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2.95" customHeight="1" outlineLevel="1" x14ac:dyDescent="0.2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2.95" customHeight="1" outlineLevel="1" x14ac:dyDescent="0.25">
      <c r="A116" s="7"/>
      <c r="B116" s="8"/>
      <c r="C116" s="18"/>
      <c r="D116" s="18"/>
      <c r="E116" s="18"/>
      <c r="F116" s="27"/>
      <c r="G116" s="721" t="s">
        <v>1080</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2.95" customHeight="1" outlineLevel="1" x14ac:dyDescent="0.2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2.95" customHeight="1" outlineLevel="1" x14ac:dyDescent="0.2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2.95" customHeight="1" outlineLevel="1" x14ac:dyDescent="0.2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2.95" customHeight="1" outlineLevel="1" x14ac:dyDescent="0.2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2.95" customHeight="1" outlineLevel="1" x14ac:dyDescent="0.2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2.95" customHeight="1" outlineLevel="1" x14ac:dyDescent="0.2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2.95" customHeight="1" outlineLevel="1" x14ac:dyDescent="0.2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2.95" customHeight="1" outlineLevel="1" x14ac:dyDescent="0.2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2.95" customHeight="1" outlineLevel="1" x14ac:dyDescent="0.2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2.95" customHeight="1" outlineLevel="1" x14ac:dyDescent="0.25">
      <c r="A126" s="7"/>
      <c r="B126" s="8"/>
      <c r="C126" s="18"/>
      <c r="D126" s="18"/>
      <c r="E126" s="18"/>
      <c r="F126" s="27"/>
      <c r="G126" s="721" t="s">
        <v>1081</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2.95" customHeight="1" outlineLevel="1" x14ac:dyDescent="0.2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2.95" customHeight="1" outlineLevel="1" x14ac:dyDescent="0.2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2.95" customHeight="1" outlineLevel="1" x14ac:dyDescent="0.2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2.95" customHeight="1" outlineLevel="1" x14ac:dyDescent="0.2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2.95" customHeight="1" outlineLevel="1" x14ac:dyDescent="0.2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2.95" customHeight="1" outlineLevel="1" x14ac:dyDescent="0.2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2.95" customHeight="1" outlineLevel="1" x14ac:dyDescent="0.2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2.95" customHeight="1" outlineLevel="1" x14ac:dyDescent="0.2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2.95" customHeight="1" outlineLevel="1" x14ac:dyDescent="0.2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2.95" customHeight="1" outlineLevel="1" x14ac:dyDescent="0.25">
      <c r="A136" s="7"/>
      <c r="B136" s="8"/>
      <c r="C136" s="18"/>
      <c r="D136" s="18"/>
      <c r="E136" s="18"/>
      <c r="F136" s="27"/>
      <c r="G136" s="721" t="s">
        <v>1082</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2.95" customHeight="1" outlineLevel="1" x14ac:dyDescent="0.2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2.95" customHeight="1" outlineLevel="1" x14ac:dyDescent="0.2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2.95" customHeight="1" outlineLevel="1" x14ac:dyDescent="0.2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2.95" customHeight="1" outlineLevel="1" x14ac:dyDescent="0.2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2.95" customHeight="1" outlineLevel="1" x14ac:dyDescent="0.2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2.95" customHeight="1" outlineLevel="1" x14ac:dyDescent="0.2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2.95" customHeight="1" outlineLevel="1" x14ac:dyDescent="0.2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2.95" customHeight="1" outlineLevel="1" x14ac:dyDescent="0.2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2.95" customHeight="1" outlineLevel="1" x14ac:dyDescent="0.2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2.95" customHeight="1" outlineLevel="1" x14ac:dyDescent="0.25">
      <c r="A146" s="7"/>
      <c r="B146" s="8"/>
      <c r="C146" s="18"/>
      <c r="D146" s="18"/>
      <c r="E146" s="18"/>
      <c r="F146" s="27"/>
      <c r="G146" s="721" t="s">
        <v>1083</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2.95" customHeight="1" outlineLevel="1" x14ac:dyDescent="0.2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2.95" customHeight="1" outlineLevel="1" x14ac:dyDescent="0.2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2.95" customHeight="1" outlineLevel="1" x14ac:dyDescent="0.2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2.95" customHeight="1" outlineLevel="1" x14ac:dyDescent="0.2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2.95" customHeight="1" outlineLevel="1" x14ac:dyDescent="0.2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2.95" customHeight="1" outlineLevel="1" x14ac:dyDescent="0.2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2.95" customHeight="1" outlineLevel="1" x14ac:dyDescent="0.2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2.95" customHeight="1" outlineLevel="1" x14ac:dyDescent="0.2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2.95" customHeight="1" outlineLevel="1" x14ac:dyDescent="0.2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2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1084</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366</v>
      </c>
      <c r="J170" s="24" t="s">
        <v>56</v>
      </c>
      <c r="K170" s="24" t="s">
        <v>57</v>
      </c>
      <c r="L170" s="24" t="s">
        <v>58</v>
      </c>
      <c r="M170" s="24" t="s">
        <v>59</v>
      </c>
      <c r="N170" s="24" t="s">
        <v>861</v>
      </c>
      <c r="O170" s="24" t="s">
        <v>862</v>
      </c>
      <c r="P170" s="24" t="s">
        <v>863</v>
      </c>
      <c r="Q170" s="24" t="s">
        <v>1104</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1085</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1086</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1087</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1088</v>
      </c>
      <c r="J188" s="24" t="s">
        <v>1089</v>
      </c>
      <c r="K188" s="24" t="s">
        <v>1090</v>
      </c>
      <c r="L188" s="24" t="s">
        <v>1091</v>
      </c>
      <c r="M188" s="24" t="s">
        <v>1092</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1093</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1094</v>
      </c>
      <c r="H209" s="38"/>
      <c r="I209" s="38"/>
      <c r="J209" s="98">
        <v>0.08</v>
      </c>
      <c r="K209" s="516"/>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1095</v>
      </c>
      <c r="H210" s="38"/>
      <c r="I210" s="38"/>
      <c r="J210" s="723">
        <v>4</v>
      </c>
      <c r="K210" s="516"/>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1096</v>
      </c>
      <c r="H212" s="38"/>
      <c r="I212" s="38"/>
      <c r="J212" s="100">
        <v>3.5000000000000003E-2</v>
      </c>
      <c r="K212" s="516"/>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1097</v>
      </c>
      <c r="H213" s="38"/>
      <c r="I213" s="38"/>
      <c r="J213" s="231">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Q48" sqref="Q48:Q50"/>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746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1033</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800</v>
      </c>
      <c r="G20" s="479" t="s">
        <v>745</v>
      </c>
      <c r="H20" s="479" t="s">
        <v>737</v>
      </c>
      <c r="I20" s="479" t="s">
        <v>738</v>
      </c>
      <c r="J20" s="479" t="s">
        <v>739</v>
      </c>
      <c r="K20" s="479" t="s">
        <v>740</v>
      </c>
      <c r="L20" s="479" t="s">
        <v>741</v>
      </c>
      <c r="M20" s="479" t="s">
        <v>742</v>
      </c>
      <c r="N20" s="479" t="s">
        <v>743</v>
      </c>
      <c r="O20" s="479" t="s">
        <v>744</v>
      </c>
      <c r="P20" s="23"/>
      <c r="Q20" s="23"/>
      <c r="R20" s="23"/>
      <c r="S20" s="23"/>
      <c r="T20" s="23" t="s">
        <v>90</v>
      </c>
      <c r="U20" s="23" t="s">
        <v>800</v>
      </c>
      <c r="V20" s="23" t="s">
        <v>745</v>
      </c>
      <c r="W20" s="23" t="s">
        <v>737</v>
      </c>
      <c r="X20" s="23" t="s">
        <v>738</v>
      </c>
      <c r="Y20" s="23" t="s">
        <v>739</v>
      </c>
      <c r="Z20" s="23" t="s">
        <v>740</v>
      </c>
      <c r="AA20" s="23" t="s">
        <v>741</v>
      </c>
      <c r="AB20" s="23" t="s">
        <v>742</v>
      </c>
      <c r="AC20" s="23" t="s">
        <v>743</v>
      </c>
      <c r="AD20" s="23" t="s">
        <v>744</v>
      </c>
      <c r="AE20" s="23"/>
      <c r="AF20" s="23"/>
      <c r="AG20" s="23"/>
      <c r="AH20" s="23"/>
      <c r="AI20" s="23"/>
      <c r="AJ20" s="23"/>
      <c r="AK20" s="23"/>
      <c r="AL20" s="17"/>
      <c r="AM20" s="9"/>
      <c r="AN20" s="9"/>
      <c r="AO20" s="9"/>
    </row>
    <row r="21" spans="1:41" outlineLevel="1" x14ac:dyDescent="0.2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990</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2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2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2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2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2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991</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2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989</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2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2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2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2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747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800</v>
      </c>
      <c r="H46" s="479" t="s">
        <v>745</v>
      </c>
      <c r="I46" s="479" t="s">
        <v>737</v>
      </c>
      <c r="J46" s="479" t="s">
        <v>738</v>
      </c>
      <c r="K46" s="479" t="s">
        <v>739</v>
      </c>
      <c r="L46" s="479" t="s">
        <v>740</v>
      </c>
      <c r="M46" s="479" t="s">
        <v>741</v>
      </c>
      <c r="N46" s="479" t="s">
        <v>742</v>
      </c>
      <c r="O46" s="479" t="s">
        <v>743</v>
      </c>
      <c r="P46" s="479" t="s">
        <v>744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1034</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1034</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2" t="s">
        <v>1034</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7" t="s">
        <v>97</v>
      </c>
      <c r="G62" s="694">
        <v>7</v>
      </c>
      <c r="H62" s="694">
        <v>7</v>
      </c>
      <c r="I62" s="694">
        <v>7</v>
      </c>
      <c r="J62" s="694">
        <v>7</v>
      </c>
      <c r="K62" s="694">
        <v>7</v>
      </c>
      <c r="L62" s="694">
        <v>7</v>
      </c>
      <c r="M62" s="694">
        <v>7</v>
      </c>
      <c r="N62" s="694">
        <v>7</v>
      </c>
      <c r="O62" s="694">
        <v>7</v>
      </c>
      <c r="P62" s="694">
        <v>7</v>
      </c>
      <c r="Q62" s="36" t="s">
        <v>749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694">
        <v>28</v>
      </c>
      <c r="H63" s="694">
        <v>28</v>
      </c>
      <c r="I63" s="694">
        <v>28</v>
      </c>
      <c r="J63" s="694">
        <v>28</v>
      </c>
      <c r="K63" s="694">
        <v>28</v>
      </c>
      <c r="L63" s="694">
        <v>28</v>
      </c>
      <c r="M63" s="694">
        <v>28</v>
      </c>
      <c r="N63" s="694">
        <v>28</v>
      </c>
      <c r="O63" s="694">
        <v>28</v>
      </c>
      <c r="P63" s="694">
        <v>28</v>
      </c>
      <c r="Q63" s="36" t="s">
        <v>751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2" t="s">
        <v>1034</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736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28" t="s">
        <v>749</v>
      </c>
      <c r="H95" s="828"/>
      <c r="I95" s="828"/>
      <c r="J95" s="828"/>
      <c r="K95" s="828" t="s">
        <v>750</v>
      </c>
      <c r="L95" s="828"/>
      <c r="M95" s="828" t="s">
        <v>751</v>
      </c>
      <c r="N95" s="828"/>
      <c r="O95" s="18"/>
      <c r="P95" s="23"/>
      <c r="Q95" s="23"/>
      <c r="R95" s="23"/>
      <c r="S95" s="23"/>
      <c r="T95" s="23"/>
      <c r="U95" s="18" t="s">
        <v>1033</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79" t="s">
        <v>800</v>
      </c>
      <c r="G97" s="479" t="s">
        <v>745</v>
      </c>
      <c r="H97" s="479" t="s">
        <v>737</v>
      </c>
      <c r="I97" s="479" t="s">
        <v>738</v>
      </c>
      <c r="J97" s="479" t="s">
        <v>739</v>
      </c>
      <c r="K97" s="479" t="s">
        <v>740</v>
      </c>
      <c r="L97" s="479" t="s">
        <v>741</v>
      </c>
      <c r="M97" s="479" t="s">
        <v>742</v>
      </c>
      <c r="N97" s="479" t="s">
        <v>743</v>
      </c>
      <c r="O97" s="479" t="s">
        <v>744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752</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766</v>
      </c>
      <c r="R98" s="3"/>
      <c r="S98" s="3"/>
      <c r="T98" s="3" t="s">
        <v>752</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25">
      <c r="A99" s="7"/>
      <c r="B99" s="8"/>
      <c r="C99" s="18"/>
      <c r="D99" s="34"/>
      <c r="E99" s="28" t="s">
        <v>753</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753</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25">
      <c r="A100" s="7"/>
      <c r="B100" s="8"/>
      <c r="C100" s="18"/>
      <c r="D100" s="34"/>
      <c r="E100" s="28" t="s">
        <v>754</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754</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25">
      <c r="A101" s="7"/>
      <c r="B101" s="8"/>
      <c r="C101" s="18"/>
      <c r="D101" s="27"/>
      <c r="E101" s="28" t="s">
        <v>755</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755</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25">
      <c r="A102" s="7"/>
      <c r="B102" s="8"/>
      <c r="C102" s="18"/>
      <c r="D102" s="27"/>
      <c r="E102" s="28" t="s">
        <v>756</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932</v>
      </c>
      <c r="R102" s="156"/>
      <c r="S102" s="600"/>
      <c r="T102" s="600" t="s">
        <v>756</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25">
      <c r="A103" s="7"/>
      <c r="B103" s="8"/>
      <c r="C103" s="18"/>
      <c r="D103" s="27"/>
      <c r="E103" s="28" t="s">
        <v>757</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931</v>
      </c>
      <c r="R103" s="156"/>
      <c r="S103" s="156"/>
      <c r="T103" s="156" t="s">
        <v>757</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25">
      <c r="A104" s="7"/>
      <c r="B104" s="8"/>
      <c r="C104" s="18"/>
      <c r="D104" s="27"/>
      <c r="E104" s="28" t="s">
        <v>758</v>
      </c>
      <c r="F104" s="480">
        <v>43678</v>
      </c>
      <c r="G104" s="480">
        <v>43678</v>
      </c>
      <c r="H104" s="480">
        <v>43678</v>
      </c>
      <c r="I104" s="480">
        <v>43678</v>
      </c>
      <c r="J104" s="480">
        <v>43678</v>
      </c>
      <c r="K104" s="480">
        <v>43678</v>
      </c>
      <c r="L104" s="480">
        <v>43678</v>
      </c>
      <c r="M104" s="480">
        <v>43678</v>
      </c>
      <c r="N104" s="480">
        <v>43678</v>
      </c>
      <c r="O104" s="480">
        <v>43678</v>
      </c>
      <c r="R104" s="156"/>
      <c r="S104" s="156"/>
      <c r="T104" s="156" t="s">
        <v>758</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25">
      <c r="A105" s="7"/>
      <c r="B105" s="8"/>
      <c r="C105" s="18"/>
      <c r="D105" s="27"/>
      <c r="E105" s="28" t="s">
        <v>759</v>
      </c>
      <c r="F105" s="480">
        <v>43709</v>
      </c>
      <c r="G105" s="480">
        <v>43709</v>
      </c>
      <c r="H105" s="480">
        <v>43709</v>
      </c>
      <c r="I105" s="480">
        <v>43709</v>
      </c>
      <c r="J105" s="480">
        <v>43678</v>
      </c>
      <c r="K105" s="480">
        <v>43678</v>
      </c>
      <c r="L105" s="480">
        <v>43678</v>
      </c>
      <c r="M105" s="480">
        <v>43709</v>
      </c>
      <c r="N105" s="480">
        <v>43709</v>
      </c>
      <c r="O105" s="480">
        <v>43709</v>
      </c>
      <c r="R105" s="156"/>
      <c r="S105" s="156"/>
      <c r="T105" s="156" t="s">
        <v>759</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25">
      <c r="A106" s="7"/>
      <c r="B106" s="8"/>
      <c r="C106" s="18"/>
      <c r="D106" s="27"/>
      <c r="E106" s="28" t="s">
        <v>760</v>
      </c>
      <c r="F106" s="606">
        <v>43753</v>
      </c>
      <c r="G106" s="606">
        <v>43753</v>
      </c>
      <c r="H106" s="606">
        <v>43753</v>
      </c>
      <c r="I106" s="606">
        <v>43753</v>
      </c>
      <c r="J106" s="606">
        <v>43753</v>
      </c>
      <c r="K106" s="606">
        <v>43753</v>
      </c>
      <c r="L106" s="606">
        <v>43753</v>
      </c>
      <c r="M106" s="606">
        <v>43753</v>
      </c>
      <c r="N106" s="606">
        <v>43753</v>
      </c>
      <c r="O106" s="606">
        <v>43753</v>
      </c>
      <c r="R106" s="156"/>
      <c r="S106" s="156"/>
      <c r="T106" s="156" t="s">
        <v>760</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25">
      <c r="A107" s="7"/>
      <c r="B107" s="8"/>
      <c r="C107" s="18"/>
      <c r="D107" s="27"/>
      <c r="E107" s="28" t="s">
        <v>761</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764</v>
      </c>
      <c r="R107" s="156"/>
      <c r="S107" s="156"/>
      <c r="T107" s="156" t="s">
        <v>761</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2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765</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25">
      <c r="A109" s="7"/>
      <c r="B109" s="8"/>
      <c r="C109" s="18"/>
      <c r="D109" s="27"/>
      <c r="E109" s="28" t="s">
        <v>762</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767</v>
      </c>
      <c r="R109" s="3"/>
      <c r="S109" s="3"/>
      <c r="T109" s="3" t="s">
        <v>762</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25">
      <c r="A110" s="7"/>
      <c r="B110" s="8"/>
      <c r="C110" s="18"/>
      <c r="D110" s="27"/>
      <c r="E110" s="28" t="s">
        <v>763</v>
      </c>
      <c r="F110" s="480">
        <v>43862</v>
      </c>
      <c r="G110" s="480">
        <v>43862</v>
      </c>
      <c r="H110" s="480">
        <v>43862</v>
      </c>
      <c r="I110" s="480">
        <v>43862</v>
      </c>
      <c r="J110" s="480">
        <v>43862</v>
      </c>
      <c r="K110" s="480">
        <v>43862</v>
      </c>
      <c r="L110" s="480">
        <v>43862</v>
      </c>
      <c r="M110" s="480">
        <v>43862</v>
      </c>
      <c r="N110" s="480">
        <v>43862</v>
      </c>
      <c r="O110" s="480">
        <v>43862</v>
      </c>
      <c r="R110" s="3"/>
      <c r="S110" s="3"/>
      <c r="T110" s="3" t="s">
        <v>763</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25">
      <c r="A111" s="7"/>
      <c r="B111" s="8"/>
      <c r="C111" s="18"/>
      <c r="D111" s="27"/>
      <c r="E111" s="28" t="s">
        <v>768</v>
      </c>
      <c r="F111" s="480">
        <v>43891</v>
      </c>
      <c r="G111" s="480">
        <v>43891</v>
      </c>
      <c r="H111" s="480">
        <v>43891</v>
      </c>
      <c r="I111" s="480">
        <v>43891</v>
      </c>
      <c r="J111" s="480">
        <v>43891</v>
      </c>
      <c r="K111" s="480">
        <v>43891</v>
      </c>
      <c r="L111" s="480">
        <v>43891</v>
      </c>
      <c r="M111" s="480">
        <v>43891</v>
      </c>
      <c r="N111" s="480">
        <v>43891</v>
      </c>
      <c r="O111" s="480">
        <v>43891</v>
      </c>
      <c r="R111" s="3"/>
      <c r="S111" s="3"/>
      <c r="T111" s="3" t="s">
        <v>768</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1016</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1041</v>
      </c>
      <c r="R112" s="3"/>
      <c r="S112" s="3"/>
      <c r="T112" s="3" t="s">
        <v>1016</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977</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1154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1156</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1155</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978</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35" customHeight="1" outlineLevel="1" collapsed="1" x14ac:dyDescent="0.2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806</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1168</v>
      </c>
      <c r="I55" s="92"/>
      <c r="J55" s="90"/>
      <c r="K55" s="221" t="s">
        <v>987</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121</v>
      </c>
      <c r="I56" s="92"/>
      <c r="J56" s="90"/>
      <c r="K56" s="221" t="s">
        <v>986</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124</v>
      </c>
      <c r="I58" s="92"/>
      <c r="J58" s="90"/>
      <c r="K58" s="222" t="s">
        <v>988</v>
      </c>
      <c r="L58" s="221"/>
      <c r="M58" s="221"/>
      <c r="N58" s="221"/>
      <c r="O58" s="221"/>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29" t="s">
        <v>1169</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0999999999999996" customHeight="1" outlineLevel="1" x14ac:dyDescent="0.2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35" hidden="1" customHeight="1" outlineLevel="1" collapsed="1" x14ac:dyDescent="0.2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127</v>
      </c>
      <c r="H75" s="24" t="s">
        <v>128</v>
      </c>
      <c r="I75" s="24"/>
      <c r="J75" s="24" t="s">
        <v>800</v>
      </c>
      <c r="K75" s="24" t="s">
        <v>380</v>
      </c>
      <c r="L75" s="24" t="s">
        <v>772</v>
      </c>
      <c r="M75" s="24" t="s">
        <v>773</v>
      </c>
      <c r="N75" s="24" t="s">
        <v>774</v>
      </c>
      <c r="O75" s="24" t="s">
        <v>775</v>
      </c>
      <c r="P75" s="24" t="s">
        <v>776</v>
      </c>
      <c r="Q75" s="24" t="s">
        <v>777</v>
      </c>
      <c r="R75" s="24" t="s">
        <v>778</v>
      </c>
      <c r="S75" s="24" t="s">
        <v>779</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798</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1124</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866</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799</v>
      </c>
      <c r="H81" s="93"/>
      <c r="I81" s="93"/>
      <c r="J81" s="100">
        <v>4.0000000000000001E-3</v>
      </c>
      <c r="K81" s="93" t="s">
        <v>992</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1098</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1099</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357</v>
      </c>
      <c r="K98" s="24" t="s">
        <v>358</v>
      </c>
      <c r="L98" s="24" t="s">
        <v>360</v>
      </c>
      <c r="M98" s="24" t="s">
        <v>361</v>
      </c>
      <c r="N98" s="24" t="s">
        <v>362</v>
      </c>
      <c r="O98" s="24" t="s">
        <v>364</v>
      </c>
      <c r="P98" s="24" t="s">
        <v>864</v>
      </c>
      <c r="Q98" s="24" t="s">
        <v>865</v>
      </c>
      <c r="R98" s="24" t="s">
        <v>1105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1100</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944</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945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359</v>
      </c>
      <c r="J117" s="101" t="s">
        <v>947</v>
      </c>
      <c r="K117" s="101"/>
      <c r="L117" s="101"/>
      <c r="M117" s="101"/>
      <c r="N117" s="101"/>
      <c r="O117" s="101"/>
      <c r="P117" s="101"/>
      <c r="Q117" s="101"/>
      <c r="R117" s="101"/>
      <c r="S117" s="24"/>
      <c r="T117" s="101" t="s">
        <v>1109</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864</v>
      </c>
      <c r="Q118" s="24" t="s">
        <v>865</v>
      </c>
      <c r="R118" s="24" t="s">
        <v>1105</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4" t="s">
        <v>800</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772</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773</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774</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775</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776</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777</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778</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4" t="s">
        <v>779</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1036</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1036</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1036</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1036</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864</v>
      </c>
      <c r="T163" s="128" t="s">
        <v>865</v>
      </c>
      <c r="U163" s="128" t="s">
        <v>1105</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35" customHeight="1" outlineLevel="1" collapsed="1" x14ac:dyDescent="0.25">
      <c r="A174" s="7"/>
      <c r="B174" s="97"/>
      <c r="C174" s="13"/>
      <c r="D174" s="13">
        <v>0</v>
      </c>
      <c r="E174" s="13" t="s">
        <v>1</v>
      </c>
      <c r="F174" s="71"/>
      <c r="G174" s="72" t="s">
        <v>946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948</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1228</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147</v>
      </c>
      <c r="I182" s="119" t="s">
        <v>147</v>
      </c>
      <c r="J182" s="119" t="s">
        <v>147</v>
      </c>
      <c r="K182" s="119" t="s">
        <v>147</v>
      </c>
      <c r="L182" s="119" t="s">
        <v>1135</v>
      </c>
      <c r="M182" s="119" t="s">
        <v>1137</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147</v>
      </c>
      <c r="I183" s="119" t="s">
        <v>147</v>
      </c>
      <c r="J183" s="119" t="s">
        <v>147</v>
      </c>
      <c r="K183" s="119" t="s">
        <v>147</v>
      </c>
      <c r="L183" s="119" t="s">
        <v>1136</v>
      </c>
      <c r="M183" s="119" t="s">
        <v>1137</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147</v>
      </c>
      <c r="I184" s="119" t="s">
        <v>147</v>
      </c>
      <c r="J184" s="119" t="s">
        <v>147</v>
      </c>
      <c r="K184" s="119" t="s">
        <v>1138</v>
      </c>
      <c r="L184" s="119" t="s">
        <v>75</v>
      </c>
      <c r="M184" s="119" t="s">
        <v>1137</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147</v>
      </c>
      <c r="I185" s="119" t="s">
        <v>147</v>
      </c>
      <c r="J185" s="119" t="s">
        <v>147</v>
      </c>
      <c r="K185" s="119" t="s">
        <v>1138</v>
      </c>
      <c r="L185" s="119" t="s">
        <v>76</v>
      </c>
      <c r="M185" s="119" t="s">
        <v>1137</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147</v>
      </c>
      <c r="I186" s="119" t="s">
        <v>147</v>
      </c>
      <c r="J186" s="119" t="s">
        <v>147</v>
      </c>
      <c r="K186" s="119" t="s">
        <v>1138</v>
      </c>
      <c r="L186" s="119" t="s">
        <v>77</v>
      </c>
      <c r="M186" s="119" t="s">
        <v>1137</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147</v>
      </c>
      <c r="I187" s="119" t="s">
        <v>147</v>
      </c>
      <c r="J187" s="119" t="s">
        <v>147</v>
      </c>
      <c r="K187" s="119" t="s">
        <v>1138</v>
      </c>
      <c r="L187" s="119" t="s">
        <v>148</v>
      </c>
      <c r="M187" s="119" t="s">
        <v>1137</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147</v>
      </c>
      <c r="I188" s="119" t="s">
        <v>147</v>
      </c>
      <c r="J188" s="119" t="s">
        <v>147</v>
      </c>
      <c r="K188" s="119" t="s">
        <v>220</v>
      </c>
      <c r="L188" s="119" t="s">
        <v>75</v>
      </c>
      <c r="M188" s="119" t="s">
        <v>1137</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147</v>
      </c>
      <c r="I189" s="119" t="s">
        <v>147</v>
      </c>
      <c r="J189" s="119" t="s">
        <v>147</v>
      </c>
      <c r="K189" s="119" t="s">
        <v>220</v>
      </c>
      <c r="L189" s="119" t="s">
        <v>76</v>
      </c>
      <c r="M189" s="119" t="s">
        <v>1137</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147</v>
      </c>
      <c r="I190" s="119" t="s">
        <v>147</v>
      </c>
      <c r="J190" s="119" t="s">
        <v>147</v>
      </c>
      <c r="K190" s="119" t="s">
        <v>220</v>
      </c>
      <c r="L190" s="119" t="s">
        <v>77</v>
      </c>
      <c r="M190" s="119" t="s">
        <v>1137</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147</v>
      </c>
      <c r="I191" s="119" t="s">
        <v>147</v>
      </c>
      <c r="J191" s="119" t="s">
        <v>147</v>
      </c>
      <c r="K191" s="119" t="s">
        <v>220</v>
      </c>
      <c r="L191" s="119" t="s">
        <v>148</v>
      </c>
      <c r="M191" s="119" t="s">
        <v>1137</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1233</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1234</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366</v>
      </c>
      <c r="K205" s="24" t="s">
        <v>56</v>
      </c>
      <c r="L205" s="24" t="s">
        <v>57</v>
      </c>
      <c r="M205" s="24" t="s">
        <v>58</v>
      </c>
      <c r="N205" s="24" t="s">
        <v>59</v>
      </c>
      <c r="O205" s="24" t="s">
        <v>861</v>
      </c>
      <c r="P205" s="24" t="s">
        <v>862</v>
      </c>
      <c r="Q205" s="24" t="s">
        <v>863</v>
      </c>
      <c r="R205" s="24" t="s">
        <v>1104</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87" t="s">
        <v>800</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88" t="s">
        <v>772</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88" t="s">
        <v>773</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88" t="s">
        <v>774</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88" t="s">
        <v>775</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88" t="s">
        <v>776</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88" t="s">
        <v>777</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88" t="s">
        <v>778</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489" t="s">
        <v>779</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1176</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1014</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439</v>
      </c>
      <c r="J230" s="24" t="s">
        <v>734</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357</v>
      </c>
      <c r="L231" s="24" t="s">
        <v>358</v>
      </c>
      <c r="M231" s="24" t="s">
        <v>360</v>
      </c>
      <c r="N231" s="24" t="s">
        <v>361</v>
      </c>
      <c r="O231" s="24" t="s">
        <v>362</v>
      </c>
      <c r="P231" s="24" t="s">
        <v>364</v>
      </c>
      <c r="Q231" s="24" t="s">
        <v>864</v>
      </c>
      <c r="R231" s="24" t="s">
        <v>865</v>
      </c>
      <c r="S231" s="24" t="s">
        <v>1105</v>
      </c>
      <c r="T231" s="24"/>
      <c r="U231" s="24"/>
      <c r="V231" s="24" t="s">
        <v>357</v>
      </c>
      <c r="W231" s="24" t="s">
        <v>358</v>
      </c>
      <c r="X231" s="24" t="s">
        <v>360</v>
      </c>
      <c r="Y231" s="24" t="s">
        <v>361</v>
      </c>
      <c r="Z231" s="24" t="s">
        <v>362</v>
      </c>
      <c r="AA231" s="24" t="s">
        <v>364</v>
      </c>
      <c r="AB231" s="24" t="s">
        <v>864</v>
      </c>
      <c r="AC231" s="24" t="s">
        <v>865</v>
      </c>
      <c r="AD231" s="24" t="s">
        <v>1105</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800</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772</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773</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774</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775</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776</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777</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778</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779</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1176</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1014</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1219</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357</v>
      </c>
      <c r="L345" s="24" t="s">
        <v>358</v>
      </c>
      <c r="M345" s="24" t="s">
        <v>360</v>
      </c>
      <c r="N345" s="24" t="s">
        <v>361</v>
      </c>
      <c r="O345" s="24" t="s">
        <v>362</v>
      </c>
      <c r="P345" s="24" t="s">
        <v>364</v>
      </c>
      <c r="Q345" s="24" t="s">
        <v>864</v>
      </c>
      <c r="R345" s="24" t="s">
        <v>865</v>
      </c>
      <c r="S345" s="24" t="s">
        <v>1105</v>
      </c>
      <c r="T345" s="24"/>
      <c r="U345" s="24"/>
      <c r="V345" s="24" t="s">
        <v>357</v>
      </c>
      <c r="W345" s="24" t="s">
        <v>358</v>
      </c>
      <c r="X345" s="24" t="s">
        <v>360</v>
      </c>
      <c r="Y345" s="24" t="s">
        <v>361</v>
      </c>
      <c r="Z345" s="24" t="s">
        <v>362</v>
      </c>
      <c r="AA345" s="24" t="s">
        <v>364</v>
      </c>
      <c r="AB345" s="24" t="s">
        <v>864</v>
      </c>
      <c r="AC345" s="24" t="s">
        <v>865</v>
      </c>
      <c r="AD345" s="24" t="s">
        <v>1105</v>
      </c>
      <c r="AE345" s="24" t="s">
        <v>362</v>
      </c>
      <c r="AF345" s="24" t="s">
        <v>362</v>
      </c>
      <c r="AG345" s="17"/>
      <c r="AH345" s="9"/>
      <c r="AJ345" s="25" t="s">
        <v>1220</v>
      </c>
      <c r="AK345" s="24" t="s">
        <v>1221</v>
      </c>
      <c r="AL345" s="24" t="s">
        <v>1222</v>
      </c>
      <c r="AM345" s="24" t="s">
        <v>1223</v>
      </c>
      <c r="AN345" s="24" t="s">
        <v>1224</v>
      </c>
      <c r="AO345" s="24" t="s">
        <v>1225</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800</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772</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773</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774</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775</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776</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777</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778</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779</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172</v>
      </c>
      <c r="L458" s="24"/>
      <c r="M458" s="24" t="s">
        <v>811</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77" t="s">
        <v>1119</v>
      </c>
      <c r="K489" s="577"/>
      <c r="L489" s="101"/>
      <c r="M489" s="101"/>
      <c r="N489" s="101"/>
      <c r="O489" s="577"/>
      <c r="P489" s="101"/>
      <c r="Q489" s="101"/>
      <c r="R489" s="101"/>
      <c r="S489" s="101"/>
      <c r="T489" s="23"/>
      <c r="U489" s="134" t="s">
        <v>787</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808</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867</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807</v>
      </c>
      <c r="K515" s="18"/>
      <c r="L515" s="23"/>
      <c r="M515" s="23"/>
      <c r="N515" s="23"/>
      <c r="O515" s="23"/>
      <c r="P515" s="23"/>
      <c r="Q515" s="23"/>
      <c r="R515" s="23"/>
      <c r="S515" s="23"/>
      <c r="T515" s="24" t="s">
        <v>183</v>
      </c>
      <c r="U515" s="23"/>
      <c r="V515" s="23" t="s">
        <v>810</v>
      </c>
      <c r="W515" s="23"/>
      <c r="X515" s="24" t="s">
        <v>184</v>
      </c>
      <c r="Y515" s="24"/>
      <c r="Z515" s="25"/>
      <c r="AA515" s="25"/>
      <c r="AB515" s="25"/>
      <c r="AC515" s="563" t="s">
        <v>790</v>
      </c>
      <c r="AD515" s="563" t="s">
        <v>868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63"/>
      <c r="H516" s="563" t="s">
        <v>790</v>
      </c>
      <c r="I516" s="564" t="s">
        <v>152</v>
      </c>
      <c r="J516" s="564" t="s">
        <v>366</v>
      </c>
      <c r="K516" s="564" t="s">
        <v>56</v>
      </c>
      <c r="L516" s="564" t="s">
        <v>57</v>
      </c>
      <c r="M516" s="564" t="s">
        <v>58</v>
      </c>
      <c r="N516" s="564" t="s">
        <v>59</v>
      </c>
      <c r="O516" s="564" t="s">
        <v>861</v>
      </c>
      <c r="P516" s="564" t="s">
        <v>862</v>
      </c>
      <c r="Q516" s="564" t="s">
        <v>863</v>
      </c>
      <c r="R516" s="564" t="s">
        <v>1104</v>
      </c>
      <c r="S516" s="563"/>
      <c r="T516" s="563" t="s">
        <v>185</v>
      </c>
      <c r="U516" s="563"/>
      <c r="V516" s="563" t="s">
        <v>809</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800</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772</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773</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774</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775</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776</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777</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778</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779</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993</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832" t="s">
        <v>996</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994</v>
      </c>
      <c r="J633" s="88"/>
      <c r="K633" s="88"/>
      <c r="L633" s="88" t="s">
        <v>1015</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995</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815</v>
      </c>
      <c r="O647" s="143"/>
      <c r="P647" s="47" t="s">
        <v>812</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814</v>
      </c>
      <c r="O648" s="18"/>
      <c r="P648" s="47" t="s">
        <v>813</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788</v>
      </c>
      <c r="O649" s="24"/>
      <c r="P649" s="24" t="s">
        <v>789</v>
      </c>
      <c r="Q649" s="23"/>
      <c r="R649" s="24"/>
      <c r="S649" s="101" t="s">
        <v>190</v>
      </c>
      <c r="T649" s="101"/>
      <c r="U649" s="24"/>
      <c r="V649" s="25" t="s">
        <v>184</v>
      </c>
      <c r="W649" s="25"/>
      <c r="X649" s="25"/>
      <c r="Y649" s="25"/>
      <c r="Z649" s="25"/>
      <c r="AA649" s="25"/>
      <c r="AB649" s="25"/>
      <c r="AC649" s="243" t="s">
        <v>867</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785</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790</v>
      </c>
      <c r="AD650" s="25" t="s">
        <v>868</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800</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772</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773</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774</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775</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776</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777</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778</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779</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35" hidden="1" customHeight="1" outlineLevel="1" collapsed="1" x14ac:dyDescent="0.2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353</v>
      </c>
      <c r="M772" s="105" t="s">
        <v>366</v>
      </c>
      <c r="N772" s="105" t="s">
        <v>56</v>
      </c>
      <c r="O772" s="105" t="s">
        <v>57</v>
      </c>
      <c r="P772" s="105" t="s">
        <v>58</v>
      </c>
      <c r="Q772" s="105" t="s">
        <v>59</v>
      </c>
      <c r="R772" s="105" t="s">
        <v>861</v>
      </c>
      <c r="S772" s="105" t="s">
        <v>862</v>
      </c>
      <c r="T772" s="105" t="s">
        <v>863</v>
      </c>
      <c r="U772" s="105" t="s">
        <v>1104</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800</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772</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773</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774</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775</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776</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777</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778</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779</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872</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209</v>
      </c>
      <c r="K917" s="24" t="s">
        <v>366</v>
      </c>
      <c r="L917" s="24" t="s">
        <v>56</v>
      </c>
      <c r="M917" s="24" t="s">
        <v>57</v>
      </c>
      <c r="N917" s="24" t="s">
        <v>58</v>
      </c>
      <c r="O917" s="24" t="s">
        <v>59</v>
      </c>
      <c r="P917" s="24" t="s">
        <v>861</v>
      </c>
      <c r="Q917" s="24" t="s">
        <v>862</v>
      </c>
      <c r="R917" s="24" t="s">
        <v>863</v>
      </c>
      <c r="S917" s="24" t="s">
        <v>1104</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800</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772</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773</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774</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775</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776</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777</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778</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779</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727</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731</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918</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3" t="s">
        <v>729</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3" t="s">
        <v>728</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890</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726</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891</v>
      </c>
      <c r="H1046" s="87"/>
      <c r="I1046" s="87"/>
      <c r="J1046" s="87"/>
      <c r="K1046" s="87"/>
      <c r="L1046" s="230">
        <v>6.5</v>
      </c>
      <c r="M1046" s="87" t="s">
        <v>732</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977</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1154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1156</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978</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35" customHeight="1" outlineLevel="1" collapsed="1" x14ac:dyDescent="0.2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1120</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1168</v>
      </c>
      <c r="I54" s="92"/>
      <c r="J54" s="90"/>
      <c r="K54" s="221" t="s">
        <v>987</v>
      </c>
      <c r="L54" s="221"/>
      <c r="M54" s="221"/>
      <c r="N54" s="221"/>
      <c r="O54" s="221"/>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121</v>
      </c>
      <c r="I55" s="92"/>
      <c r="J55" s="90"/>
      <c r="K55" s="221" t="s">
        <v>986</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124</v>
      </c>
      <c r="I57" s="92"/>
      <c r="J57" s="90"/>
      <c r="K57" s="222" t="s">
        <v>988</v>
      </c>
      <c r="L57" s="221"/>
      <c r="M57" s="221"/>
      <c r="N57" s="221"/>
      <c r="O57" s="221"/>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29" t="s">
        <v>1170</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0999999999999996" customHeight="1" outlineLevel="1" x14ac:dyDescent="0.2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35" customHeight="1" outlineLevel="1" collapsed="1" x14ac:dyDescent="0.2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127</v>
      </c>
      <c r="H74" s="24" t="s">
        <v>128</v>
      </c>
      <c r="I74" s="24"/>
      <c r="J74" s="24" t="s">
        <v>800</v>
      </c>
      <c r="K74" s="24" t="s">
        <v>380</v>
      </c>
      <c r="L74" s="24" t="s">
        <v>772</v>
      </c>
      <c r="M74" s="24" t="s">
        <v>773</v>
      </c>
      <c r="N74" s="24" t="s">
        <v>774</v>
      </c>
      <c r="O74" s="24" t="s">
        <v>775</v>
      </c>
      <c r="P74" s="24" t="s">
        <v>776</v>
      </c>
      <c r="Q74" s="24" t="s">
        <v>777</v>
      </c>
      <c r="R74" s="24" t="s">
        <v>778</v>
      </c>
      <c r="S74" s="24" t="s">
        <v>779</v>
      </c>
      <c r="T74" s="24"/>
      <c r="U74" s="24"/>
      <c r="V74" s="24"/>
      <c r="W74" s="24"/>
      <c r="X74" s="24"/>
      <c r="Y74" s="24"/>
      <c r="Z74" s="24"/>
      <c r="AA74" s="25"/>
      <c r="AB74" s="25"/>
      <c r="AC74" s="25"/>
      <c r="AD74" s="25"/>
      <c r="AE74" s="17"/>
      <c r="AF74" s="9"/>
    </row>
    <row r="75" spans="1:32" ht="5.0999999999999996" customHeight="1" outlineLevel="1" x14ac:dyDescent="0.2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798</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866</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799</v>
      </c>
      <c r="H80" s="93"/>
      <c r="I80" s="93"/>
      <c r="J80" s="100">
        <v>4.0000000000000001E-3</v>
      </c>
      <c r="K80" s="93" t="s">
        <v>992</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1098</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1099</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357</v>
      </c>
      <c r="K97" s="24" t="s">
        <v>358</v>
      </c>
      <c r="L97" s="24" t="s">
        <v>360</v>
      </c>
      <c r="M97" s="24" t="s">
        <v>361</v>
      </c>
      <c r="N97" s="24" t="s">
        <v>362</v>
      </c>
      <c r="O97" s="24" t="s">
        <v>364</v>
      </c>
      <c r="P97" s="24" t="s">
        <v>864</v>
      </c>
      <c r="Q97" s="24" t="s">
        <v>865</v>
      </c>
      <c r="R97" s="24" t="s">
        <v>1105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1100</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944</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945</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359</v>
      </c>
      <c r="J116" s="101" t="s">
        <v>947</v>
      </c>
      <c r="K116" s="101"/>
      <c r="L116" s="101"/>
      <c r="M116" s="101"/>
      <c r="N116" s="101"/>
      <c r="O116" s="101"/>
      <c r="P116" s="101"/>
      <c r="Q116" s="101"/>
      <c r="R116" s="101"/>
      <c r="S116" s="24"/>
      <c r="T116" s="101" t="s">
        <v>1109</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864</v>
      </c>
      <c r="Q117" s="24" t="s">
        <v>865</v>
      </c>
      <c r="R117" s="24" t="s">
        <v>1105</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4" t="s">
        <v>800</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772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773</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774</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775</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776</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777</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778</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779</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1036</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1036</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1036</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1036</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864</v>
      </c>
      <c r="T162" s="128" t="s">
        <v>865</v>
      </c>
      <c r="U162" s="128" t="s">
        <v>1105</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35" customHeight="1" outlineLevel="1" collapsed="1" x14ac:dyDescent="0.25">
      <c r="A173" s="7"/>
      <c r="B173" s="97"/>
      <c r="C173" s="13"/>
      <c r="D173" s="13">
        <v>0</v>
      </c>
      <c r="E173" s="13" t="s">
        <v>1</v>
      </c>
      <c r="F173" s="71"/>
      <c r="G173" s="72" t="s">
        <v>946</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948</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1228</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35"/>
      <c r="H181" s="119" t="s">
        <v>1102</v>
      </c>
      <c r="I181" s="119" t="s">
        <v>1102</v>
      </c>
      <c r="J181" s="119" t="s">
        <v>1102</v>
      </c>
      <c r="K181" s="119" t="s">
        <v>1102</v>
      </c>
      <c r="L181" s="119" t="s">
        <v>1102</v>
      </c>
      <c r="M181" s="119" t="s">
        <v>1046</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1233</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1234</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366</v>
      </c>
      <c r="K195" s="24" t="s">
        <v>56</v>
      </c>
      <c r="L195" s="24" t="s">
        <v>57</v>
      </c>
      <c r="M195" s="24" t="s">
        <v>58</v>
      </c>
      <c r="N195" s="24" t="s">
        <v>59</v>
      </c>
      <c r="O195" s="24" t="s">
        <v>861</v>
      </c>
      <c r="P195" s="24" t="s">
        <v>862</v>
      </c>
      <c r="Q195" s="24" t="s">
        <v>863</v>
      </c>
      <c r="R195" s="24" t="s">
        <v>1104</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87" t="s">
        <v>800</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88" t="s">
        <v>772</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88" t="s">
        <v>773</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88" t="s">
        <v>774</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88" t="s">
        <v>775</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88" t="s">
        <v>776</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88" t="s">
        <v>777</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88" t="s">
        <v>778</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489" t="s">
        <v>779</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1014</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439</v>
      </c>
      <c r="J220" s="24" t="s">
        <v>734</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357</v>
      </c>
      <c r="L221" s="24" t="s">
        <v>358</v>
      </c>
      <c r="M221" s="24" t="s">
        <v>360</v>
      </c>
      <c r="N221" s="24" t="s">
        <v>361</v>
      </c>
      <c r="O221" s="24" t="s">
        <v>362</v>
      </c>
      <c r="P221" s="24" t="s">
        <v>364</v>
      </c>
      <c r="Q221" s="24" t="s">
        <v>864</v>
      </c>
      <c r="R221" s="24" t="s">
        <v>865</v>
      </c>
      <c r="S221" s="24" t="s">
        <v>1105</v>
      </c>
      <c r="T221" s="24"/>
      <c r="U221" s="24"/>
      <c r="V221" s="24" t="s">
        <v>357</v>
      </c>
      <c r="W221" s="24" t="s">
        <v>358</v>
      </c>
      <c r="X221" s="24" t="s">
        <v>360</v>
      </c>
      <c r="Y221" s="24" t="s">
        <v>361</v>
      </c>
      <c r="Z221" s="24" t="s">
        <v>362</v>
      </c>
      <c r="AA221" s="24" t="s">
        <v>364</v>
      </c>
      <c r="AB221" s="24" t="s">
        <v>864</v>
      </c>
      <c r="AC221" s="24" t="s">
        <v>865</v>
      </c>
      <c r="AD221" s="24" t="s">
        <v>1105</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800</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772</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773</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774</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775</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776</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777</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778</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779</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1014</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357</v>
      </c>
      <c r="L335" s="24" t="s">
        <v>358</v>
      </c>
      <c r="M335" s="24" t="s">
        <v>360</v>
      </c>
      <c r="N335" s="24" t="s">
        <v>361</v>
      </c>
      <c r="O335" s="24" t="s">
        <v>362</v>
      </c>
      <c r="P335" s="24" t="s">
        <v>364</v>
      </c>
      <c r="Q335" s="24" t="s">
        <v>864</v>
      </c>
      <c r="R335" s="24" t="s">
        <v>865</v>
      </c>
      <c r="S335" s="24" t="s">
        <v>1105</v>
      </c>
      <c r="T335" s="24"/>
      <c r="U335" s="24"/>
      <c r="V335" s="24" t="s">
        <v>357</v>
      </c>
      <c r="W335" s="24" t="s">
        <v>358</v>
      </c>
      <c r="X335" s="24" t="s">
        <v>360</v>
      </c>
      <c r="Y335" s="24" t="s">
        <v>361</v>
      </c>
      <c r="Z335" s="24" t="s">
        <v>362</v>
      </c>
      <c r="AA335" s="24" t="s">
        <v>364</v>
      </c>
      <c r="AB335" s="24" t="s">
        <v>864</v>
      </c>
      <c r="AC335" s="24" t="s">
        <v>865</v>
      </c>
      <c r="AD335" s="24" t="s">
        <v>1105</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800</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772</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773</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774</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775</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776</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777</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778</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779</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172</v>
      </c>
      <c r="L448" s="24"/>
      <c r="M448" s="24" t="s">
        <v>811</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77" t="s">
        <v>1119</v>
      </c>
      <c r="K479" s="577"/>
      <c r="L479" s="101"/>
      <c r="M479" s="101"/>
      <c r="N479" s="101"/>
      <c r="O479" s="577"/>
      <c r="P479" s="101"/>
      <c r="Q479" s="101"/>
      <c r="R479" s="101"/>
      <c r="S479" s="101"/>
      <c r="T479" s="23"/>
      <c r="U479" s="134" t="s">
        <v>787</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808</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867</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807</v>
      </c>
      <c r="K505" s="18"/>
      <c r="L505" s="23"/>
      <c r="M505" s="23"/>
      <c r="N505" s="23"/>
      <c r="O505" s="23"/>
      <c r="P505" s="23"/>
      <c r="Q505" s="23"/>
      <c r="R505" s="23"/>
      <c r="S505" s="23"/>
      <c r="T505" s="24" t="s">
        <v>183</v>
      </c>
      <c r="U505" s="23"/>
      <c r="V505" s="23" t="s">
        <v>810</v>
      </c>
      <c r="W505" s="23"/>
      <c r="X505" s="24" t="s">
        <v>184</v>
      </c>
      <c r="Y505" s="24"/>
      <c r="Z505" s="25"/>
      <c r="AA505" s="25"/>
      <c r="AB505" s="25"/>
      <c r="AC505" s="563" t="s">
        <v>790</v>
      </c>
      <c r="AD505" s="563" t="s">
        <v>868</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63"/>
      <c r="H506" s="563" t="s">
        <v>790</v>
      </c>
      <c r="I506" s="564" t="s">
        <v>152</v>
      </c>
      <c r="J506" s="564" t="s">
        <v>366</v>
      </c>
      <c r="K506" s="564" t="s">
        <v>56</v>
      </c>
      <c r="L506" s="564" t="s">
        <v>57</v>
      </c>
      <c r="M506" s="564" t="s">
        <v>58</v>
      </c>
      <c r="N506" s="564" t="s">
        <v>59</v>
      </c>
      <c r="O506" s="564" t="s">
        <v>861</v>
      </c>
      <c r="P506" s="564" t="s">
        <v>862</v>
      </c>
      <c r="Q506" s="564" t="s">
        <v>863</v>
      </c>
      <c r="R506" s="564" t="s">
        <v>1104</v>
      </c>
      <c r="S506" s="563"/>
      <c r="T506" s="563" t="s">
        <v>185</v>
      </c>
      <c r="U506" s="563"/>
      <c r="V506" s="563" t="s">
        <v>809</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800</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772</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773</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774</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775</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776</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777</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778</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779</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993</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832" t="s">
        <v>996</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994</v>
      </c>
      <c r="J623" s="88"/>
      <c r="K623" s="88"/>
      <c r="L623" s="88" t="s">
        <v>1015</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995</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815</v>
      </c>
      <c r="O637" s="143"/>
      <c r="P637" s="47" t="s">
        <v>812</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814</v>
      </c>
      <c r="O638" s="18"/>
      <c r="P638" s="47" t="s">
        <v>813</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788</v>
      </c>
      <c r="O639" s="24"/>
      <c r="P639" s="24" t="s">
        <v>789</v>
      </c>
      <c r="Q639" s="23"/>
      <c r="R639" s="24"/>
      <c r="S639" s="101" t="s">
        <v>190</v>
      </c>
      <c r="T639" s="101"/>
      <c r="U639" s="24"/>
      <c r="V639" s="25" t="s">
        <v>184</v>
      </c>
      <c r="W639" s="25"/>
      <c r="X639" s="25"/>
      <c r="Y639" s="25"/>
      <c r="Z639" s="25"/>
      <c r="AA639" s="25"/>
      <c r="AB639" s="25"/>
      <c r="AC639" s="243" t="s">
        <v>867</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785</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790</v>
      </c>
      <c r="AD640" s="25" t="s">
        <v>868</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800</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772</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773</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774</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775</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776</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777</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778</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779</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35" customHeight="1" outlineLevel="1" collapsed="1" x14ac:dyDescent="0.2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353</v>
      </c>
      <c r="M762" s="105" t="s">
        <v>366</v>
      </c>
      <c r="N762" s="105" t="s">
        <v>56</v>
      </c>
      <c r="O762" s="105" t="s">
        <v>57</v>
      </c>
      <c r="P762" s="105" t="s">
        <v>58</v>
      </c>
      <c r="Q762" s="105" t="s">
        <v>59</v>
      </c>
      <c r="R762" s="105" t="s">
        <v>861</v>
      </c>
      <c r="S762" s="105" t="s">
        <v>862</v>
      </c>
      <c r="T762" s="105" t="s">
        <v>863</v>
      </c>
      <c r="U762" s="105" t="s">
        <v>1104</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800</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772</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773</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774</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775</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776</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777</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778</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779</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872</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209</v>
      </c>
      <c r="K907" s="24" t="s">
        <v>366</v>
      </c>
      <c r="L907" s="24" t="s">
        <v>56</v>
      </c>
      <c r="M907" s="24" t="s">
        <v>57</v>
      </c>
      <c r="N907" s="24" t="s">
        <v>58</v>
      </c>
      <c r="O907" s="24" t="s">
        <v>59</v>
      </c>
      <c r="P907" s="24" t="s">
        <v>861</v>
      </c>
      <c r="Q907" s="24" t="s">
        <v>862</v>
      </c>
      <c r="R907" s="24" t="s">
        <v>863</v>
      </c>
      <c r="S907" s="24" t="s">
        <v>1104</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800</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772</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773</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774</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775</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776</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777</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778</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779</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727</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731</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918</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3" t="s">
        <v>729</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3" t="s">
        <v>728</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890</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726</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891</v>
      </c>
      <c r="H1036" s="87"/>
      <c r="I1036" s="87"/>
      <c r="J1036" s="87"/>
      <c r="K1036" s="87"/>
      <c r="L1036" s="230">
        <v>6.5</v>
      </c>
      <c r="M1036" s="87" t="s">
        <v>732</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73" t="s">
        <v>903</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 customHeight="1" outlineLevel="1" x14ac:dyDescent="0.25">
      <c r="A72" s="7"/>
      <c r="B72" s="8"/>
      <c r="C72" s="18"/>
      <c r="D72" s="18"/>
      <c r="E72" s="18"/>
      <c r="F72" s="572" t="s">
        <v>91</v>
      </c>
      <c r="G72" s="24" t="s">
        <v>1040</v>
      </c>
      <c r="H72" s="148" t="s">
        <v>251</v>
      </c>
      <c r="I72" s="23"/>
      <c r="J72" s="24" t="s">
        <v>91</v>
      </c>
      <c r="K72" s="24" t="s">
        <v>1040</v>
      </c>
      <c r="L72" s="24" t="s">
        <v>251</v>
      </c>
      <c r="M72" s="23"/>
      <c r="N72" s="24" t="s">
        <v>91</v>
      </c>
      <c r="O72" s="24" t="s">
        <v>1040</v>
      </c>
      <c r="P72" s="24" t="s">
        <v>251</v>
      </c>
      <c r="Q72" s="23"/>
      <c r="R72" s="24" t="s">
        <v>91</v>
      </c>
      <c r="S72" s="24" t="s">
        <v>1040</v>
      </c>
      <c r="T72" s="24" t="s">
        <v>251</v>
      </c>
      <c r="U72" s="23"/>
      <c r="V72" s="572" t="s">
        <v>251</v>
      </c>
      <c r="W72" s="23"/>
      <c r="X72" s="23"/>
      <c r="Y72" s="23"/>
      <c r="Z72" s="17"/>
      <c r="AA72" s="9"/>
      <c r="AB72" s="9"/>
      <c r="AC72" s="9"/>
    </row>
    <row r="73" spans="1:29" ht="14.1" customHeight="1" outlineLevel="1" x14ac:dyDescent="0.2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 customHeight="1" outlineLevel="1" x14ac:dyDescent="0.2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 customHeight="1" outlineLevel="1" x14ac:dyDescent="0.2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25">
      <c r="A100" s="7"/>
      <c r="B100" s="8"/>
      <c r="C100" s="18"/>
      <c r="D100" s="18"/>
      <c r="E100" s="18" t="s">
        <v>246</v>
      </c>
      <c r="F100" s="18"/>
      <c r="G100" s="24" t="s">
        <v>98</v>
      </c>
      <c r="H100" s="24" t="s">
        <v>259</v>
      </c>
      <c r="I100" s="24"/>
      <c r="J100" s="24" t="s">
        <v>91</v>
      </c>
      <c r="K100" s="24" t="s">
        <v>1040</v>
      </c>
      <c r="L100" s="24" t="s">
        <v>251</v>
      </c>
      <c r="M100" s="24"/>
      <c r="N100" s="24" t="s">
        <v>91</v>
      </c>
      <c r="O100" s="24" t="s">
        <v>1040</v>
      </c>
      <c r="P100" s="24" t="s">
        <v>251</v>
      </c>
      <c r="Q100" s="24"/>
      <c r="R100" s="24" t="s">
        <v>91</v>
      </c>
      <c r="S100" s="24" t="s">
        <v>1040</v>
      </c>
      <c r="T100" s="24" t="s">
        <v>251</v>
      </c>
      <c r="U100" s="24"/>
      <c r="V100" s="24" t="s">
        <v>91</v>
      </c>
      <c r="W100" s="24" t="s">
        <v>1040</v>
      </c>
      <c r="X100" s="24" t="s">
        <v>251</v>
      </c>
      <c r="Y100" s="25"/>
      <c r="Z100" s="17"/>
      <c r="AA100" s="9"/>
      <c r="AB100" s="9"/>
      <c r="AC100" s="9"/>
    </row>
    <row r="101" spans="1:29" ht="13.5" customHeight="1" outlineLevel="1" x14ac:dyDescent="0.2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2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2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2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2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2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2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2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2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2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2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2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2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2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2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2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2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2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2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2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2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2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2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25">
      <c r="A124" s="7"/>
      <c r="B124" s="8"/>
      <c r="C124" s="18"/>
      <c r="D124" s="34"/>
      <c r="E124" s="655" t="s">
        <v>721</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2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2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25">
      <c r="A127" s="7"/>
      <c r="B127" s="8"/>
      <c r="C127" s="18"/>
      <c r="D127" s="34"/>
      <c r="E127" s="579" t="s">
        <v>722</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2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2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2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25">
      <c r="A131" s="7"/>
      <c r="B131" s="8"/>
      <c r="C131" s="18"/>
      <c r="D131" s="34"/>
      <c r="E131" s="655" t="s">
        <v>720</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2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2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2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2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2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2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2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2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2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2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2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2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2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2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2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2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2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2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2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2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0999999999999996" customHeight="1" outlineLevel="1" x14ac:dyDescent="0.2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35" customHeight="1" outlineLevel="1" x14ac:dyDescent="0.2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2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2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K691" activePane="bottomRight" state="frozen"/>
      <selection activeCell="A3" sqref="A3"/>
      <selection pane="topRight" activeCell="K3" sqref="K3"/>
      <selection pane="bottomLeft" activeCell="A23" sqref="A23"/>
      <selection pane="bottomRight" activeCell="K703" sqref="K703:U70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85546875"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collapsed="1"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hidden="1" outlineLevel="2" x14ac:dyDescent="0.2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0999999999999996" customHeight="1" thickBot="1" x14ac:dyDescent="0.3">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0999999999999996" customHeight="1" outlineLevel="1" collapsed="1" x14ac:dyDescent="0.2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2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00000000000001" customHeight="1" x14ac:dyDescent="0.2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00000000000001" customHeight="1" outlineLevel="1" collapsed="1" x14ac:dyDescent="0.2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0999999999999996" hidden="1" customHeight="1" outlineLevel="2" x14ac:dyDescent="0.2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0999999999999996" customHeight="1" outlineLevel="1" x14ac:dyDescent="0.2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2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25">
      <c r="A11" s="250"/>
      <c r="B11" s="259"/>
      <c r="C11" s="252">
        <f>INT($C$6)+1.045</f>
        <v>2.0449999999999999</v>
      </c>
      <c r="D11" s="275"/>
      <c r="E11" s="330"/>
      <c r="F11" s="330"/>
      <c r="G11" s="275"/>
      <c r="H11" s="280" t="s">
        <v>393</v>
      </c>
      <c r="I11" s="476">
        <v>44910.6743796296</v>
      </c>
      <c r="J11" s="840" t="s">
        <v>1161</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collapsed="1" x14ac:dyDescent="0.25">
      <c r="A12" s="250"/>
      <c r="B12" s="259"/>
      <c r="C12" s="252">
        <f>INT($C$6)+1.045</f>
        <v>2.0449999999999999</v>
      </c>
      <c r="D12" s="275"/>
      <c r="E12" s="330"/>
      <c r="F12" s="330"/>
      <c r="G12" s="275"/>
      <c r="H12" s="280" t="s">
        <v>394</v>
      </c>
      <c r="I12" s="374">
        <v>45464.822473611101</v>
      </c>
      <c r="J12" s="843" t="s">
        <v>1239</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0999999999999996" hidden="1" customHeight="1" outlineLevel="3" x14ac:dyDescent="0.2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0999999999999996" hidden="1" customHeight="1" outlineLevel="3" x14ac:dyDescent="0.2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2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2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2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2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2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0999999999999996" hidden="1" customHeight="1" outlineLevel="3" x14ac:dyDescent="0.2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0999999999999996" hidden="1" customHeight="1" outlineLevel="2" x14ac:dyDescent="0.2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0999999999999996" customHeight="1" outlineLevel="1" x14ac:dyDescent="0.2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0999999999999996" customHeight="1" collapsed="1" x14ac:dyDescent="0.2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hidden="1" outlineLevel="2" x14ac:dyDescent="0.2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hidden="1" outlineLevel="2" x14ac:dyDescent="0.2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0999999999999996" customHeight="1" thickBot="1" x14ac:dyDescent="0.3">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0999999999999996" customHeight="1" outlineLevel="1" collapsed="1" x14ac:dyDescent="0.2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2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00000000000001" customHeight="1" x14ac:dyDescent="0.2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00000000000001" customHeight="1" outlineLevel="1" collapsed="1" x14ac:dyDescent="0.2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0999999999999996" hidden="1" customHeight="1" outlineLevel="2" x14ac:dyDescent="0.2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hidden="1" outlineLevel="2" x14ac:dyDescent="0.2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hidden="1" outlineLevel="2" x14ac:dyDescent="0.2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hidden="1" outlineLevel="2" x14ac:dyDescent="0.2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hidden="1" outlineLevel="2" x14ac:dyDescent="0.2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85" hidden="1" customHeight="1" outlineLevel="2" collapsed="1" x14ac:dyDescent="0.2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25">
      <c r="A37" s="250"/>
      <c r="B37" s="259"/>
      <c r="C37" s="252">
        <f>INT(MAX($C$40:$C$169))+1</f>
        <v>5</v>
      </c>
      <c r="D37" s="275"/>
      <c r="E37" s="330"/>
      <c r="F37" s="330"/>
      <c r="G37" s="275"/>
      <c r="AQ37" s="275"/>
      <c r="AR37" s="262"/>
      <c r="AS37" s="250"/>
      <c r="AT37" s="250"/>
      <c r="AU37" s="250"/>
    </row>
    <row r="38" spans="1:47" hidden="1" outlineLevel="4" x14ac:dyDescent="0.25">
      <c r="A38" s="250"/>
      <c r="B38" s="259" t="s">
        <v>389</v>
      </c>
      <c r="C38" s="252">
        <f>INT(MAX($C$40:$C$169))+1</f>
        <v>5</v>
      </c>
      <c r="D38" s="275" t="s">
        <v>390</v>
      </c>
      <c r="E38" s="330"/>
      <c r="F38" s="330"/>
      <c r="G38" s="275"/>
      <c r="AQ38" s="275"/>
      <c r="AR38" s="262"/>
      <c r="AS38" s="250"/>
      <c r="AT38" s="250"/>
      <c r="AU38" s="250"/>
    </row>
    <row r="39" spans="1:47" outlineLevel="1" collapsed="1" x14ac:dyDescent="0.2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0999999999999996" hidden="1" customHeight="1" outlineLevel="3" x14ac:dyDescent="0.2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hidden="1" outlineLevel="2" x14ac:dyDescent="0.25">
      <c r="A41" s="250"/>
      <c r="B41" s="259"/>
      <c r="C41" s="252">
        <f>INT($C$29)+2</f>
        <v>3</v>
      </c>
      <c r="D41" s="275"/>
      <c r="E41" s="330"/>
      <c r="F41" s="330"/>
      <c r="G41" s="275"/>
      <c r="H41" s="280" t="s">
        <v>406</v>
      </c>
      <c r="I41" s="296"/>
      <c r="J41" s="297">
        <v>2</v>
      </c>
      <c r="K41" s="280"/>
      <c r="L41" s="280" t="s">
        <v>870</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hidden="1" outlineLevel="2" x14ac:dyDescent="0.2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hidden="1" outlineLevel="2" x14ac:dyDescent="0.2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hidden="1" outlineLevel="2" x14ac:dyDescent="0.2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hidden="1" outlineLevel="2" x14ac:dyDescent="0.2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2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2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2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25">
      <c r="A49" s="250"/>
      <c r="B49" s="259"/>
      <c r="C49" s="252">
        <v>4</v>
      </c>
      <c r="D49" s="275"/>
      <c r="E49" s="330"/>
      <c r="F49" s="330"/>
      <c r="G49" s="275"/>
      <c r="H49" s="280" t="s">
        <v>421</v>
      </c>
      <c r="I49" s="280"/>
      <c r="J49" s="283">
        <v>35</v>
      </c>
      <c r="K49" s="280"/>
      <c r="L49" s="280" t="s">
        <v>936</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2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25">
      <c r="A51" s="250"/>
      <c r="B51" s="259"/>
      <c r="C51" s="252">
        <v>4</v>
      </c>
      <c r="D51" s="275"/>
      <c r="E51" s="330"/>
      <c r="F51" s="330"/>
      <c r="G51" s="275"/>
      <c r="H51" s="280" t="s">
        <v>1106</v>
      </c>
      <c r="I51" s="732" t="s">
        <v>1107</v>
      </c>
      <c r="J51" s="316">
        <f>20*0</f>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2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2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2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2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2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2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0999999999999996" hidden="1" customHeight="1" outlineLevel="2" x14ac:dyDescent="0.2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2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940</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7.25" outlineLevel="1" collapsed="1" x14ac:dyDescent="0.2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941</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0999999999999996" hidden="1" customHeight="1" outlineLevel="3" x14ac:dyDescent="0.2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2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725</v>
      </c>
      <c r="Y62" s="347"/>
      <c r="Z62" s="347"/>
      <c r="AA62" s="347"/>
      <c r="AB62" s="347"/>
      <c r="AC62" s="347"/>
      <c r="AD62" s="347"/>
      <c r="AE62" s="347"/>
      <c r="AF62" s="347"/>
      <c r="AG62" s="347"/>
      <c r="AH62" s="280" t="s">
        <v>1020</v>
      </c>
      <c r="AI62" s="280"/>
      <c r="AJ62" s="280">
        <f>COUNT($J$65:$J$74)</f>
        <v>10</v>
      </c>
      <c r="AK62" s="280"/>
      <c r="AL62" s="280"/>
      <c r="AM62" s="280"/>
      <c r="AN62" s="280"/>
      <c r="AO62" s="280"/>
      <c r="AP62" s="280"/>
      <c r="AQ62" s="275"/>
      <c r="AR62" s="262"/>
      <c r="AS62" s="250"/>
      <c r="AT62" s="250"/>
      <c r="AU62" s="250"/>
    </row>
    <row r="63" spans="1:47" hidden="1" outlineLevel="2" x14ac:dyDescent="0.2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724</v>
      </c>
      <c r="Z63" s="751"/>
      <c r="AA63" s="751"/>
      <c r="AB63" s="751"/>
      <c r="AC63" s="751"/>
      <c r="AD63" s="751"/>
      <c r="AE63" s="752"/>
      <c r="AF63" s="752"/>
      <c r="AG63" s="753"/>
      <c r="AH63" s="749"/>
      <c r="AI63" s="302" t="s">
        <v>1131</v>
      </c>
      <c r="AJ63" s="302"/>
      <c r="AK63" s="296"/>
      <c r="AL63" s="296"/>
      <c r="AM63" s="296"/>
      <c r="AN63" s="302" t="s">
        <v>1133</v>
      </c>
      <c r="AO63" s="302"/>
      <c r="AP63" s="302"/>
      <c r="AQ63" s="275"/>
      <c r="AR63" s="262"/>
      <c r="AS63" s="250"/>
      <c r="AT63" s="250"/>
      <c r="AU63" s="250"/>
    </row>
    <row r="64" spans="1:47" ht="45" hidden="1" customHeight="1" outlineLevel="2" x14ac:dyDescent="0.25">
      <c r="A64" s="250"/>
      <c r="B64" s="259"/>
      <c r="C64" s="252">
        <f>INT($C$29)+2</f>
        <v>3</v>
      </c>
      <c r="D64" s="275"/>
      <c r="E64" s="736" t="s">
        <v>1130</v>
      </c>
      <c r="F64" s="736" t="s">
        <v>1123</v>
      </c>
      <c r="G64" s="275"/>
      <c r="H64" s="280"/>
      <c r="I64" s="346" t="s">
        <v>439</v>
      </c>
      <c r="J64" s="346" t="s">
        <v>152</v>
      </c>
      <c r="K64" s="346" t="s">
        <v>151</v>
      </c>
      <c r="L64" s="346" t="s">
        <v>432</v>
      </c>
      <c r="M64" s="347"/>
      <c r="N64" s="756" t="s">
        <v>804</v>
      </c>
      <c r="O64" s="652" t="s">
        <v>803</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1134</v>
      </c>
      <c r="AI64" s="346" t="s">
        <v>1126</v>
      </c>
      <c r="AJ64" s="346" t="s">
        <v>1125</v>
      </c>
      <c r="AK64" s="756" t="s">
        <v>1121</v>
      </c>
      <c r="AL64" s="756" t="s">
        <v>1132</v>
      </c>
      <c r="AM64" s="756" t="s">
        <v>1122</v>
      </c>
      <c r="AN64" s="756" t="s">
        <v>1127</v>
      </c>
      <c r="AO64" s="756" t="s">
        <v>1128</v>
      </c>
      <c r="AP64" s="756" t="s">
        <v>1129</v>
      </c>
      <c r="AQ64" s="275"/>
      <c r="AR64" s="262"/>
      <c r="AS64" s="250"/>
      <c r="AT64" s="250"/>
      <c r="AU64" s="250"/>
    </row>
    <row r="65" spans="1:47" hidden="1" outlineLevel="2" x14ac:dyDescent="0.25">
      <c r="A65" s="250"/>
      <c r="B65" s="259"/>
      <c r="C65" s="252">
        <f>INT($C$29)+2</f>
        <v>3</v>
      </c>
      <c r="D65" s="275"/>
      <c r="E65" s="330">
        <v>-1</v>
      </c>
      <c r="F65" s="737">
        <f>$K65+364*($K65&lt;$AN65)</f>
        <v>43936</v>
      </c>
      <c r="G65" s="275"/>
      <c r="H65" s="296"/>
      <c r="I65" s="496" t="s">
        <v>800</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hidden="1" outlineLevel="2" x14ac:dyDescent="0.2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hidden="1" outlineLevel="2" x14ac:dyDescent="0.2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hidden="1" outlineLevel="2" x14ac:dyDescent="0.2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hidden="1" outlineLevel="2" x14ac:dyDescent="0.2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hidden="1" outlineLevel="2" x14ac:dyDescent="0.2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hidden="1" outlineLevel="2" x14ac:dyDescent="0.2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hidden="1" outlineLevel="2" x14ac:dyDescent="0.2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hidden="1" outlineLevel="2" x14ac:dyDescent="0.2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hidden="1" outlineLevel="2" x14ac:dyDescent="0.2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hidden="1" outlineLevel="2" x14ac:dyDescent="0.25">
      <c r="A75" s="250"/>
      <c r="B75" s="259"/>
      <c r="C75" s="252">
        <f t="shared" ref="C75" si="10">INT($C$29)+2</f>
        <v>3</v>
      </c>
      <c r="D75" s="275"/>
      <c r="E75" s="330">
        <v>0</v>
      </c>
      <c r="F75" s="737">
        <f t="shared" si="6"/>
        <v>43572</v>
      </c>
      <c r="G75" s="275"/>
      <c r="H75" s="296"/>
      <c r="I75" s="496" t="s">
        <v>745</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2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2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2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2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2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2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2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2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2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hidden="1" outlineLevel="2" x14ac:dyDescent="0.25">
      <c r="A85" s="250"/>
      <c r="B85" s="259"/>
      <c r="C85" s="252">
        <f t="shared" ref="C85" si="16">INT($C$29)+2</f>
        <v>3</v>
      </c>
      <c r="D85" s="275"/>
      <c r="E85" s="330">
        <v>1</v>
      </c>
      <c r="F85" s="737">
        <f t="shared" si="6"/>
        <v>43572</v>
      </c>
      <c r="G85" s="275"/>
      <c r="H85" s="296"/>
      <c r="I85" s="496" t="s">
        <v>737</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2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2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2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2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2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2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2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2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2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hidden="1" outlineLevel="2" x14ac:dyDescent="0.25">
      <c r="A95" s="250"/>
      <c r="B95" s="259"/>
      <c r="C95" s="252">
        <f t="shared" ref="C95" si="17">INT($C$29)+2</f>
        <v>3</v>
      </c>
      <c r="D95" s="275"/>
      <c r="E95" s="330">
        <v>2</v>
      </c>
      <c r="F95" s="737">
        <f t="shared" si="6"/>
        <v>43572</v>
      </c>
      <c r="G95" s="275"/>
      <c r="H95" s="296"/>
      <c r="I95" s="496" t="s">
        <v>738</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2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2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2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2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2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2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2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2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2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hidden="1" outlineLevel="2" x14ac:dyDescent="0.25">
      <c r="A105" s="250"/>
      <c r="B105" s="259"/>
      <c r="C105" s="252">
        <f t="shared" ref="C105" si="20">INT($C$29)+2</f>
        <v>3</v>
      </c>
      <c r="D105" s="275"/>
      <c r="E105" s="330">
        <v>3</v>
      </c>
      <c r="F105" s="737">
        <f t="shared" si="6"/>
        <v>43572</v>
      </c>
      <c r="G105" s="275"/>
      <c r="H105" s="296"/>
      <c r="I105" s="496" t="s">
        <v>739</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2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2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2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2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2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2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2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2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2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hidden="1" outlineLevel="2" x14ac:dyDescent="0.25">
      <c r="A115" s="250"/>
      <c r="B115" s="259"/>
      <c r="C115" s="252">
        <f t="shared" ref="C115" si="21">INT($C$29)+2</f>
        <v>3</v>
      </c>
      <c r="D115" s="275"/>
      <c r="E115" s="330">
        <v>4</v>
      </c>
      <c r="F115" s="737">
        <f t="shared" si="6"/>
        <v>43936</v>
      </c>
      <c r="G115" s="275"/>
      <c r="H115" s="296"/>
      <c r="I115" s="496" t="s">
        <v>740</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2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2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2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2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2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2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2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2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2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hidden="1" outlineLevel="2" x14ac:dyDescent="0.25">
      <c r="A125" s="250"/>
      <c r="B125" s="259"/>
      <c r="C125" s="252">
        <f t="shared" ref="C125" si="22">INT($C$29)+2</f>
        <v>3</v>
      </c>
      <c r="D125" s="275"/>
      <c r="E125" s="330">
        <v>5</v>
      </c>
      <c r="F125" s="737">
        <f t="shared" si="6"/>
        <v>43936</v>
      </c>
      <c r="G125" s="275"/>
      <c r="H125" s="296"/>
      <c r="I125" s="496" t="s">
        <v>741</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2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2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2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2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2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2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2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2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2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hidden="1" outlineLevel="2" x14ac:dyDescent="0.25">
      <c r="A135" s="250"/>
      <c r="B135" s="259"/>
      <c r="C135" s="252">
        <f t="shared" ref="C135" si="30">INT($C$29)+2</f>
        <v>3</v>
      </c>
      <c r="D135" s="275"/>
      <c r="E135" s="330">
        <v>6</v>
      </c>
      <c r="F135" s="737">
        <f t="shared" si="26"/>
        <v>43936</v>
      </c>
      <c r="G135" s="275"/>
      <c r="H135" s="296"/>
      <c r="I135" s="496" t="s">
        <v>742</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2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2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2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2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2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2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2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2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2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hidden="1" outlineLevel="2" x14ac:dyDescent="0.25">
      <c r="A145" s="250"/>
      <c r="B145" s="259"/>
      <c r="C145" s="252">
        <f t="shared" ref="C145" si="34">INT($C$29)+2</f>
        <v>3</v>
      </c>
      <c r="D145" s="275"/>
      <c r="E145" s="330">
        <v>7</v>
      </c>
      <c r="F145" s="737">
        <f t="shared" si="26"/>
        <v>43936</v>
      </c>
      <c r="G145" s="275"/>
      <c r="H145" s="296"/>
      <c r="I145" s="496" t="s">
        <v>743</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2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2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2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2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2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2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2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2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2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hidden="1" outlineLevel="2" x14ac:dyDescent="0.25">
      <c r="A155" s="250"/>
      <c r="B155" s="259"/>
      <c r="C155" s="252">
        <f t="shared" ref="C155" si="35">INT($C$29)+2</f>
        <v>3</v>
      </c>
      <c r="D155" s="275"/>
      <c r="E155" s="330">
        <v>8</v>
      </c>
      <c r="F155" s="737">
        <f t="shared" si="26"/>
        <v>43936</v>
      </c>
      <c r="G155" s="275"/>
      <c r="H155" s="296"/>
      <c r="I155" s="496" t="s">
        <v>744</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2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2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2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2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2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2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2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2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2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2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0999999999999996" hidden="1" customHeight="1" outlineLevel="2" x14ac:dyDescent="0.2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0999999999999996" hidden="1" customHeight="1" outlineLevel="3" x14ac:dyDescent="0.2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hidden="1" outlineLevel="2" x14ac:dyDescent="0.2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0999999999999996" hidden="1" customHeight="1" outlineLevel="2" x14ac:dyDescent="0.2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7.25" outlineLevel="1" x14ac:dyDescent="0.2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1142</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collapsed="1" x14ac:dyDescent="0.2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869</v>
      </c>
      <c r="S171" s="309" t="s">
        <v>456</v>
      </c>
      <c r="T171" s="309" t="s">
        <v>457</v>
      </c>
      <c r="U171" s="265" t="s">
        <v>458</v>
      </c>
      <c r="V171" s="265"/>
      <c r="W171" s="265"/>
      <c r="X171" s="265"/>
      <c r="Y171" s="310"/>
      <c r="Z171" s="310"/>
      <c r="AA171" s="310"/>
      <c r="AB171" s="315"/>
      <c r="AC171" s="315" t="s">
        <v>1143</v>
      </c>
      <c r="AD171" s="315" t="s">
        <v>1144</v>
      </c>
      <c r="AE171" s="315"/>
      <c r="AF171" s="315"/>
      <c r="AG171" s="315"/>
      <c r="AH171" s="315"/>
      <c r="AI171" s="315"/>
      <c r="AJ171" s="315"/>
      <c r="AK171" s="315"/>
      <c r="AL171" s="315"/>
      <c r="AM171" s="315"/>
      <c r="AN171" s="315"/>
      <c r="AO171" s="315"/>
      <c r="AP171" s="315"/>
      <c r="AQ171" s="275"/>
      <c r="AR171" s="262"/>
      <c r="AS171" s="250"/>
      <c r="AT171" s="250"/>
      <c r="AU171" s="250"/>
    </row>
    <row r="172" spans="1:47" ht="5.0999999999999996" hidden="1" customHeight="1" outlineLevel="3" x14ac:dyDescent="0.2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hidden="1" outlineLevel="2" x14ac:dyDescent="0.2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hidden="1" outlineLevel="2" x14ac:dyDescent="0.2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2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2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2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2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2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2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2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2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2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2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0999999999999996" hidden="1" customHeight="1" outlineLevel="2" x14ac:dyDescent="0.2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0999999999999996" hidden="1" customHeight="1" outlineLevel="3" x14ac:dyDescent="0.2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hidden="1" outlineLevel="2" x14ac:dyDescent="0.25">
      <c r="A187" s="250"/>
      <c r="B187" s="259"/>
      <c r="C187" s="252">
        <f>INT($C$29)+2</f>
        <v>3</v>
      </c>
      <c r="D187" s="275"/>
      <c r="E187" s="330"/>
      <c r="F187" s="330"/>
      <c r="G187" s="275"/>
      <c r="H187" s="296" t="s">
        <v>871</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0999999999999996" hidden="1" customHeight="1" outlineLevel="2" x14ac:dyDescent="0.2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collapsed="1" x14ac:dyDescent="0.2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0999999999999996" hidden="1" customHeight="1" outlineLevel="3" x14ac:dyDescent="0.2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8" hidden="1" outlineLevel="2" x14ac:dyDescent="0.2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hidden="1" outlineLevel="2" x14ac:dyDescent="0.25">
      <c r="A192" s="250"/>
      <c r="B192" s="259"/>
      <c r="C192" s="252">
        <f>INT($C$29)+2</f>
        <v>3</v>
      </c>
      <c r="D192" s="275"/>
      <c r="E192" s="330"/>
      <c r="F192" s="330"/>
      <c r="G192" s="275"/>
      <c r="H192" s="280" t="s">
        <v>1141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hidden="1" outlineLevel="2" x14ac:dyDescent="0.2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2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2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2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2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2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2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2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2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2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0999999999999996" hidden="1" customHeight="1" outlineLevel="2" x14ac:dyDescent="0.2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collapsed="1" x14ac:dyDescent="0.2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0999999999999996" hidden="1" customHeight="1" outlineLevel="3" x14ac:dyDescent="0.2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hidden="1" outlineLevel="2" x14ac:dyDescent="0.2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0999999999999996" hidden="1" customHeight="1" outlineLevel="2" x14ac:dyDescent="0.2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collapsed="1" x14ac:dyDescent="0.2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0999999999999996" hidden="1" customHeight="1" outlineLevel="3" x14ac:dyDescent="0.2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hidden="1" outlineLevel="2" x14ac:dyDescent="0.2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2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25">
      <c r="A212" s="250"/>
      <c r="B212" s="259"/>
      <c r="C212" s="252">
        <f>INT($C$29)+3</f>
        <v>4</v>
      </c>
      <c r="D212" s="275"/>
      <c r="E212" s="330"/>
      <c r="F212" s="330"/>
      <c r="G212" s="275"/>
      <c r="H212" s="280" t="s">
        <v>488</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25">
      <c r="A213" s="250"/>
      <c r="B213" s="259"/>
      <c r="C213" s="252">
        <f>INT($C$29)+3</f>
        <v>4</v>
      </c>
      <c r="D213" s="275"/>
      <c r="E213" s="330"/>
      <c r="F213" s="330"/>
      <c r="G213" s="275"/>
      <c r="H213" s="280"/>
      <c r="I213" s="296" t="s">
        <v>489</v>
      </c>
      <c r="J213" s="296" t="s">
        <v>490</v>
      </c>
      <c r="K213" s="296" t="s">
        <v>735</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2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0999999999999996" hidden="1" customHeight="1" outlineLevel="2" x14ac:dyDescent="0.2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395</v>
      </c>
      <c r="AR215" s="262"/>
      <c r="AS215" s="250"/>
      <c r="AT215" s="250"/>
      <c r="AU215" s="250"/>
    </row>
    <row r="216" spans="1:47" ht="30" customHeight="1" outlineLevel="1" collapsed="1" x14ac:dyDescent="0.25">
      <c r="A216" s="250"/>
      <c r="B216" s="259"/>
      <c r="C216" s="252">
        <f>INT($C$29)+1</f>
        <v>2</v>
      </c>
      <c r="D216" s="275"/>
      <c r="E216" s="330"/>
      <c r="F216" s="330"/>
      <c r="G216" s="275"/>
      <c r="H216" s="292" t="s">
        <v>926</v>
      </c>
      <c r="I216" s="293"/>
      <c r="J216" s="877" t="s">
        <v>928</v>
      </c>
      <c r="K216" s="877"/>
      <c r="L216" s="877" t="s">
        <v>927</v>
      </c>
      <c r="M216" s="877"/>
      <c r="N216" s="309"/>
      <c r="O216" s="309" t="s">
        <v>950</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0999999999999996" hidden="1" customHeight="1" outlineLevel="3" x14ac:dyDescent="0.25">
      <c r="A217" s="250"/>
      <c r="B217" s="259"/>
      <c r="C217" s="252">
        <f>INT($C$29)+3.005</f>
        <v>4.0049999999999999</v>
      </c>
      <c r="D217" s="275" t="s">
        <v>391</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hidden="1" outlineLevel="2" x14ac:dyDescent="0.25">
      <c r="A218" s="250"/>
      <c r="B218" s="259"/>
      <c r="C218" s="252">
        <f>INT($C$29)+2</f>
        <v>3</v>
      </c>
      <c r="D218" s="275"/>
      <c r="E218" s="330"/>
      <c r="F218" s="330"/>
      <c r="G218" s="275"/>
      <c r="H218" s="280" t="str">
        <f>H251</f>
        <v>Aut</v>
      </c>
      <c r="I218" s="296"/>
      <c r="J218" s="374">
        <f>DATE(i_startyear,MONTH(MAX($N$685:$U$687)+21),DAY(MAX($N$685:$U$687)+21))</f>
        <v>43805</v>
      </c>
      <c r="K218" s="695">
        <f>MIN(363,INT((J218 - DATE(YEAR(J218),1,1))))+364*(YEAR(J218)-i_startyear)</f>
        <v>339</v>
      </c>
      <c r="L218" s="374">
        <f>DATE(i_startyear,MONTH(MIN($N$685:$U$687)-21),DAY(MIN($N$685:$U$687)-21))</f>
        <v>43763</v>
      </c>
      <c r="M218" s="695">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hidden="1" outlineLevel="2" x14ac:dyDescent="0.25">
      <c r="A219" s="250"/>
      <c r="B219" s="259"/>
      <c r="C219" s="252">
        <f t="shared" ref="C219:C222" si="43">INT($C$29)+2</f>
        <v>3</v>
      </c>
      <c r="D219" s="275"/>
      <c r="E219" s="330"/>
      <c r="F219" s="330"/>
      <c r="G219" s="275"/>
      <c r="H219" s="280" t="str">
        <f t="shared" ref="H219:H220" si="44">H252</f>
        <v>Win</v>
      </c>
      <c r="I219" s="296"/>
      <c r="J219" s="374">
        <f>DATE(i_startyear,MONTH(MAX($N$709:$U$711)+21),DAY(MAX($N$709:$U$711)+21))</f>
        <v>43823</v>
      </c>
      <c r="K219" s="695">
        <f>MIN(363,INT((J219 - DATE(YEAR(J219),1,1))))+364*(YEAR(J219)-i_startyear)</f>
        <v>357</v>
      </c>
      <c r="L219" s="374">
        <f>DATE(i_startyear,MONTH(MIN($N$709:$U$711)-21),DAY(MIN($N$709:$U$711)-21))</f>
        <v>43781</v>
      </c>
      <c r="M219" s="695">
        <f>MIN(363,INT((L219 - DATE(YEAR(L219),1,1))))+364*(YEAR(L219)-i_startyear)</f>
        <v>315</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idden="1" outlineLevel="2" x14ac:dyDescent="0.25">
      <c r="A220" s="250"/>
      <c r="B220" s="259"/>
      <c r="C220" s="252">
        <f t="shared" si="43"/>
        <v>3</v>
      </c>
      <c r="D220" s="275"/>
      <c r="E220" s="330"/>
      <c r="F220" s="330"/>
      <c r="G220" s="275"/>
      <c r="H220" s="280" t="str">
        <f t="shared" si="44"/>
        <v>Spr</v>
      </c>
      <c r="I220" s="296"/>
      <c r="J220" s="374">
        <f>DATE(i_startyear,MONTH(MAX($N$733:$U$735)+21),DAY(MAX($N$733:$U$735)+21))</f>
        <v>43501</v>
      </c>
      <c r="K220" s="695">
        <f>MIN(363,INT((J220 - DATE(YEAR(J220),1,1))))+364*(YEAR(J220)-i_startyear)</f>
        <v>35</v>
      </c>
      <c r="L220" s="374">
        <f>DATE(i_startyear,MONTH(MIN($N$733:$U$735)-21),DAY(MIN($N$733:$U$735)-21))</f>
        <v>43824</v>
      </c>
      <c r="M220" s="695">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hidden="1" outlineLevel="2" x14ac:dyDescent="0.2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hidden="1" outlineLevel="2" x14ac:dyDescent="0.2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0999999999999996" hidden="1" customHeight="1" outlineLevel="2" x14ac:dyDescent="0.2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395</v>
      </c>
      <c r="AR223" s="262"/>
      <c r="AS223" s="250"/>
      <c r="AT223" s="250"/>
      <c r="AU223" s="250"/>
    </row>
    <row r="224" spans="1:47" ht="5.0999999999999996" hidden="1" customHeight="1" outlineLevel="2" x14ac:dyDescent="0.2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0999999999999996" customHeight="1" outlineLevel="1" x14ac:dyDescent="0.2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116</v>
      </c>
      <c r="AS225" s="250"/>
      <c r="AT225" s="250"/>
      <c r="AU225" s="250"/>
    </row>
    <row r="226" spans="1:47" ht="5.0999999999999996" customHeight="1" collapsed="1" x14ac:dyDescent="0.2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hidden="1" outlineLevel="2" x14ac:dyDescent="0.2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hidden="1" outlineLevel="2" x14ac:dyDescent="0.2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0999999999999996" customHeight="1" thickBot="1" x14ac:dyDescent="0.3">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0999999999999996" customHeight="1" outlineLevel="1" collapsed="1" x14ac:dyDescent="0.2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2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00000000000001" customHeight="1" x14ac:dyDescent="0.25">
      <c r="A232" s="250"/>
      <c r="B232" s="259"/>
      <c r="C232" s="252">
        <v>1.02</v>
      </c>
      <c r="D232" s="263"/>
      <c r="E232" s="323" t="s">
        <v>383</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00000000000001" customHeight="1" outlineLevel="1" collapsed="1" x14ac:dyDescent="0.25">
      <c r="A233" s="250"/>
      <c r="B233" s="259"/>
      <c r="C233" s="252">
        <f>INT($C$232)+1.02</f>
        <v>2.02</v>
      </c>
      <c r="D233" s="263"/>
      <c r="E233" s="323" t="s">
        <v>385</v>
      </c>
      <c r="F233" s="327">
        <v>1</v>
      </c>
      <c r="G233" s="268"/>
      <c r="H233" s="269" t="s">
        <v>492</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0999999999999996" hidden="1" customHeight="1" outlineLevel="2" x14ac:dyDescent="0.2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hidden="1" outlineLevel="2" x14ac:dyDescent="0.2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hidden="1" outlineLevel="2" x14ac:dyDescent="0.2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hidden="1" outlineLevel="2" x14ac:dyDescent="0.25">
      <c r="A237" s="250"/>
      <c r="B237" s="259"/>
      <c r="C237" s="252">
        <f>INT($C$232)+2</f>
        <v>3</v>
      </c>
      <c r="D237" s="260"/>
      <c r="E237" s="330"/>
      <c r="F237" s="330"/>
      <c r="G237" s="260"/>
      <c r="H237" s="274"/>
      <c r="I237" s="274"/>
      <c r="J237" s="274"/>
      <c r="K237" s="331" t="s">
        <v>425</v>
      </c>
      <c r="L237" s="331"/>
      <c r="M237" s="331"/>
      <c r="N237" s="331" t="s">
        <v>426</v>
      </c>
      <c r="O237" s="331"/>
      <c r="P237" s="331"/>
      <c r="Q237" s="331"/>
      <c r="R237" s="331" t="s">
        <v>428</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hidden="1" outlineLevel="2" x14ac:dyDescent="0.25">
      <c r="A238" s="250"/>
      <c r="B238" s="259"/>
      <c r="C238" s="252">
        <f>INT($C$232)+2</f>
        <v>3</v>
      </c>
      <c r="D238" s="260"/>
      <c r="E238" s="330"/>
      <c r="F238" s="330"/>
      <c r="G238" s="260"/>
      <c r="H238" s="274"/>
      <c r="I238" s="274"/>
      <c r="J238" s="274"/>
      <c r="K238" s="320" t="s">
        <v>14</v>
      </c>
      <c r="L238" s="320" t="s">
        <v>493</v>
      </c>
      <c r="M238" s="320" t="s">
        <v>4</v>
      </c>
      <c r="N238" s="320" t="s">
        <v>494</v>
      </c>
      <c r="O238" s="320" t="s">
        <v>495</v>
      </c>
      <c r="P238" s="320" t="s">
        <v>496</v>
      </c>
      <c r="Q238" s="320" t="s">
        <v>497</v>
      </c>
      <c r="R238" s="320" t="s">
        <v>494</v>
      </c>
      <c r="S238" s="320" t="s">
        <v>495</v>
      </c>
      <c r="T238" s="320" t="s">
        <v>496</v>
      </c>
      <c r="U238" s="320" t="s">
        <v>497</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85" hidden="1" customHeight="1" outlineLevel="2" x14ac:dyDescent="0.25">
      <c r="A239" s="250"/>
      <c r="B239" s="259" t="s">
        <v>388</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25">
      <c r="A240" s="250"/>
      <c r="B240" s="259"/>
      <c r="C240" s="252">
        <f>INT(MAX($C$244:$C$357))</f>
        <v>4</v>
      </c>
      <c r="D240" s="275"/>
      <c r="E240" s="330"/>
      <c r="F240" s="330"/>
      <c r="G240" s="275"/>
      <c r="H240" s="330" t="s">
        <v>498</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25">
      <c r="A241" s="250"/>
      <c r="B241" s="259" t="s">
        <v>389</v>
      </c>
      <c r="C241" s="252">
        <f>INT(MAX($C$244:$C$357))+1</f>
        <v>5</v>
      </c>
      <c r="D241" s="275" t="s">
        <v>390</v>
      </c>
      <c r="E241" s="330"/>
      <c r="F241" s="330"/>
      <c r="G241" s="275"/>
      <c r="H241" s="330" t="s">
        <v>499</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25">
      <c r="A242" s="250"/>
      <c r="B242" s="259" t="s">
        <v>389</v>
      </c>
      <c r="C242" s="252">
        <f>INT(MAX($C$244:$C$357))+1</f>
        <v>5</v>
      </c>
      <c r="D242" s="275" t="s">
        <v>390</v>
      </c>
      <c r="E242" s="330"/>
      <c r="F242" s="330"/>
      <c r="G242" s="275"/>
      <c r="H242" s="330" t="s">
        <v>976</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collapsed="1" x14ac:dyDescent="0.25">
      <c r="A243" s="250"/>
      <c r="B243" s="259"/>
      <c r="C243" s="252">
        <f>INT($C$232)+1</f>
        <v>2</v>
      </c>
      <c r="D243" s="275"/>
      <c r="E243" s="330"/>
      <c r="F243" s="330"/>
      <c r="G243" s="275"/>
      <c r="H243" s="333" t="s">
        <v>500</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0999999999999996" hidden="1" customHeight="1" outlineLevel="3" x14ac:dyDescent="0.25">
      <c r="A244" s="250"/>
      <c r="B244" s="259"/>
      <c r="C244" s="252">
        <f>INT($C$232)+3.005</f>
        <v>4.0049999999999999</v>
      </c>
      <c r="D244" s="275" t="s">
        <v>391</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hidden="1" outlineLevel="2" x14ac:dyDescent="0.25">
      <c r="A245" s="250"/>
      <c r="B245" s="259"/>
      <c r="C245" s="252">
        <f>INT($C$232)+2</f>
        <v>3</v>
      </c>
      <c r="D245" s="275"/>
      <c r="E245" s="330"/>
      <c r="F245" s="330"/>
      <c r="G245" s="275"/>
      <c r="H245" s="279" t="s">
        <v>501</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hidden="1" outlineLevel="2" x14ac:dyDescent="0.25">
      <c r="A246" s="250"/>
      <c r="B246" s="259"/>
      <c r="C246" s="252">
        <f>INT($C$232)+2</f>
        <v>3</v>
      </c>
      <c r="D246" s="275"/>
      <c r="E246" s="330"/>
      <c r="F246" s="330"/>
      <c r="G246" s="275"/>
      <c r="H246" s="280" t="s">
        <v>502</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2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0999999999999996" hidden="1" customHeight="1" outlineLevel="2" x14ac:dyDescent="0.2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395</v>
      </c>
      <c r="AR248" s="262"/>
      <c r="AS248" s="250"/>
      <c r="AT248" s="250"/>
      <c r="AU248" s="250"/>
    </row>
    <row r="249" spans="1:47" outlineLevel="1" collapsed="1" x14ac:dyDescent="0.25">
      <c r="A249" s="250"/>
      <c r="B249" s="259"/>
      <c r="C249" s="252">
        <f>INT($C$232)+1</f>
        <v>2</v>
      </c>
      <c r="D249" s="275"/>
      <c r="E249" s="330"/>
      <c r="F249" s="330"/>
      <c r="G249" s="275"/>
      <c r="H249" s="333" t="s">
        <v>503</v>
      </c>
      <c r="I249" s="265" t="s">
        <v>504</v>
      </c>
      <c r="J249" s="336"/>
      <c r="K249" s="265" t="s">
        <v>505</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0999999999999996" hidden="1" customHeight="1" outlineLevel="3" x14ac:dyDescent="0.25">
      <c r="A250" s="250"/>
      <c r="B250" s="259"/>
      <c r="C250" s="252">
        <f>INT($C$232)+3.005</f>
        <v>4.0049999999999999</v>
      </c>
      <c r="D250" s="275" t="s">
        <v>391</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hidden="1" outlineLevel="2" x14ac:dyDescent="0.25">
      <c r="A251" s="250"/>
      <c r="B251" s="259"/>
      <c r="C251" s="252">
        <f>INT($C$232)+2</f>
        <v>3</v>
      </c>
      <c r="D251" s="275"/>
      <c r="E251" s="330"/>
      <c r="F251" s="330"/>
      <c r="G251" s="275"/>
      <c r="H251" s="337" t="s">
        <v>829</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507</v>
      </c>
      <c r="AD251" s="845"/>
      <c r="AE251" s="845"/>
      <c r="AF251" s="846"/>
      <c r="AG251" s="280"/>
      <c r="AH251" s="280"/>
      <c r="AI251" s="280"/>
      <c r="AJ251" s="280"/>
      <c r="AK251" s="280"/>
      <c r="AL251" s="280"/>
      <c r="AM251" s="280"/>
      <c r="AN251" s="280"/>
      <c r="AO251" s="280"/>
      <c r="AP251" s="280"/>
      <c r="AQ251" s="275"/>
      <c r="AR251" s="262"/>
      <c r="AS251" s="250"/>
      <c r="AT251" s="250"/>
      <c r="AU251" s="250"/>
    </row>
    <row r="252" spans="1:47" hidden="1" outlineLevel="2" x14ac:dyDescent="0.25">
      <c r="A252" s="250"/>
      <c r="B252" s="259"/>
      <c r="C252" s="252">
        <f>INT($C$232)+2</f>
        <v>3</v>
      </c>
      <c r="D252" s="275"/>
      <c r="E252" s="330"/>
      <c r="F252" s="330"/>
      <c r="G252" s="275"/>
      <c r="H252" s="520" t="s">
        <v>828</v>
      </c>
      <c r="I252" s="338" t="b">
        <v>0</v>
      </c>
      <c r="J252" s="338" t="b">
        <v>0</v>
      </c>
      <c r="K252" s="342">
        <f>DATE($I$254,MONTH(INDEX($N$268:$Q$268,1,K$240+1)),DAY(INDEX($N$268:$Q$268,1,K$240+1)))</f>
        <v>43647</v>
      </c>
      <c r="L252" s="342">
        <f t="shared" ref="L252:Q252" si="46">DATE($I$254,MONTH(INDEX($N$268:$Q$268,1,L$240+1)),DAY(INDEX($N$268:$Q$268,1,L$240+1)))</f>
        <v>43647</v>
      </c>
      <c r="M252" s="342">
        <f t="shared" si="46"/>
        <v>43647</v>
      </c>
      <c r="N252" s="342">
        <f t="shared" si="46"/>
        <v>43647</v>
      </c>
      <c r="O252" s="342">
        <f t="shared" si="46"/>
        <v>43647</v>
      </c>
      <c r="P252" s="342">
        <f t="shared" si="46"/>
        <v>43647</v>
      </c>
      <c r="Q252" s="342">
        <f t="shared" si="46"/>
        <v>43647</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hidden="1" outlineLevel="2" x14ac:dyDescent="0.25">
      <c r="A253" s="250"/>
      <c r="B253" s="259"/>
      <c r="C253" s="252">
        <f>INT($C$232)+2</f>
        <v>3</v>
      </c>
      <c r="D253" s="275"/>
      <c r="E253" s="330"/>
      <c r="F253" s="330"/>
      <c r="G253" s="275"/>
      <c r="H253" s="340" t="s">
        <v>827</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hidden="1" outlineLevel="2" x14ac:dyDescent="0.25">
      <c r="A254" s="250"/>
      <c r="B254" s="259"/>
      <c r="C254" s="252">
        <f>INT($C$232)+3</f>
        <v>4</v>
      </c>
      <c r="D254" s="275"/>
      <c r="E254" s="330"/>
      <c r="F254" s="330"/>
      <c r="G254" s="275"/>
      <c r="H254" s="279" t="s">
        <v>508</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1030</v>
      </c>
      <c r="AD254" s="845"/>
      <c r="AE254" s="845"/>
      <c r="AF254" s="846"/>
      <c r="AG254" s="280"/>
      <c r="AH254" s="280"/>
      <c r="AI254" s="280"/>
      <c r="AJ254" s="280"/>
      <c r="AK254" s="280"/>
      <c r="AL254" s="280"/>
      <c r="AM254" s="280"/>
      <c r="AN254" s="280"/>
      <c r="AO254" s="280"/>
      <c r="AP254" s="280"/>
      <c r="AQ254" s="275"/>
      <c r="AR254" s="262"/>
      <c r="AS254" s="250"/>
      <c r="AT254" s="250"/>
      <c r="AU254" s="250"/>
    </row>
    <row r="255" spans="1:47" hidden="1" outlineLevel="2" x14ac:dyDescent="0.25">
      <c r="A255" s="250"/>
      <c r="B255" s="259"/>
      <c r="C255" s="252">
        <f>INT($C$232)+3</f>
        <v>4</v>
      </c>
      <c r="D255" s="275"/>
      <c r="E255" s="330"/>
      <c r="F255" s="330"/>
      <c r="G255" s="275"/>
      <c r="H255" s="280" t="s">
        <v>509</v>
      </c>
      <c r="I255" s="280">
        <f>YEAR(MIN(N251:Q253)+MIN(R354:U356))</f>
        <v>2019</v>
      </c>
      <c r="J255" s="280"/>
      <c r="K255" s="280"/>
      <c r="L255" s="280"/>
      <c r="M255" s="280"/>
      <c r="N255" s="280"/>
      <c r="O255" s="280"/>
      <c r="P255" s="280"/>
      <c r="Q255" s="280"/>
      <c r="R255" s="280"/>
      <c r="S255" s="280"/>
      <c r="T255" s="280"/>
      <c r="U255" s="280"/>
      <c r="V255" s="280"/>
      <c r="W255" s="557" t="s">
        <v>506</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hidden="1" outlineLevel="2" x14ac:dyDescent="0.25">
      <c r="A256" s="250"/>
      <c r="B256" s="259"/>
      <c r="C256" s="252">
        <f>INT($C$232)+2</f>
        <v>3</v>
      </c>
      <c r="D256" s="275"/>
      <c r="E256" s="330" t="s">
        <v>510</v>
      </c>
      <c r="F256" s="330"/>
      <c r="G256" s="275"/>
      <c r="H256" s="343" t="s">
        <v>511</v>
      </c>
      <c r="I256" s="303" t="s">
        <v>512</v>
      </c>
      <c r="J256" s="344"/>
      <c r="K256" s="283">
        <f>COUNTA($H$257:$H$312)</f>
        <v>3</v>
      </c>
      <c r="L256" s="283">
        <f>COUNTA($I$257:$I$312)/K256</f>
        <v>8</v>
      </c>
      <c r="M256" s="345">
        <v>-8</v>
      </c>
      <c r="N256" s="303" t="s">
        <v>791</v>
      </c>
      <c r="O256" s="303"/>
      <c r="P256" s="303"/>
      <c r="Q256" s="303"/>
      <c r="R256" s="303" t="s">
        <v>513</v>
      </c>
      <c r="S256" s="303"/>
      <c r="T256" s="303"/>
      <c r="U256" s="303"/>
      <c r="V256" s="280"/>
      <c r="W256" s="346" t="s">
        <v>514</v>
      </c>
      <c r="X256" s="346" t="s">
        <v>515</v>
      </c>
      <c r="Y256" s="346" t="s">
        <v>516</v>
      </c>
      <c r="Z256" s="346" t="s">
        <v>517</v>
      </c>
      <c r="AA256" s="347"/>
      <c r="AB256" s="280"/>
      <c r="AC256" s="346" t="s">
        <v>514</v>
      </c>
      <c r="AD256" s="346" t="s">
        <v>515</v>
      </c>
      <c r="AE256" s="346" t="s">
        <v>516</v>
      </c>
      <c r="AF256" s="346" t="s">
        <v>517</v>
      </c>
      <c r="AG256" s="280"/>
      <c r="AH256" s="280"/>
      <c r="AI256" s="280"/>
      <c r="AJ256" s="280"/>
      <c r="AK256" s="280"/>
      <c r="AL256" s="280"/>
      <c r="AM256" s="280"/>
      <c r="AN256" s="280"/>
      <c r="AO256" s="280"/>
      <c r="AP256" s="280"/>
      <c r="AQ256" s="275"/>
      <c r="AR256" s="262"/>
      <c r="AS256" s="250"/>
      <c r="AT256" s="250"/>
      <c r="AU256" s="250"/>
    </row>
    <row r="257" spans="1:47" hidden="1" outlineLevel="2" x14ac:dyDescent="0.25">
      <c r="A257" s="250"/>
      <c r="B257" s="259"/>
      <c r="C257" s="252">
        <f>INT($C$232)+2</f>
        <v>3</v>
      </c>
      <c r="D257" s="275"/>
      <c r="E257" s="330">
        <v>1</v>
      </c>
      <c r="F257" s="330"/>
      <c r="G257" s="275"/>
      <c r="H257" s="296" t="str">
        <f>H$251</f>
        <v>Aut</v>
      </c>
      <c r="I257" s="348">
        <v>0</v>
      </c>
      <c r="J257" s="349" t="s">
        <v>518</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25">
      <c r="A258" s="250"/>
      <c r="B258" s="259"/>
      <c r="C258" s="252">
        <f>INT($C$232)+3</f>
        <v>4</v>
      </c>
      <c r="D258" s="275"/>
      <c r="E258" s="330">
        <v>1</v>
      </c>
      <c r="F258" s="330"/>
      <c r="G258" s="275"/>
      <c r="H258" s="280"/>
      <c r="I258" s="348">
        <v>1</v>
      </c>
      <c r="J258" s="358" t="s">
        <v>519</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25">
      <c r="A259" s="250"/>
      <c r="B259" s="259"/>
      <c r="C259" s="252">
        <f t="shared" ref="C259:C264" si="53">INT($C$232+3)</f>
        <v>4</v>
      </c>
      <c r="D259" s="275"/>
      <c r="E259" s="330">
        <v>1</v>
      </c>
      <c r="F259" s="330"/>
      <c r="G259" s="275"/>
      <c r="H259" s="280"/>
      <c r="I259" s="348">
        <v>2</v>
      </c>
      <c r="J259" s="364" t="s">
        <v>520</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25">
      <c r="A260" s="250"/>
      <c r="B260" s="259"/>
      <c r="C260" s="252">
        <f t="shared" si="53"/>
        <v>4</v>
      </c>
      <c r="D260" s="275"/>
      <c r="E260" s="330">
        <v>1</v>
      </c>
      <c r="F260" s="330"/>
      <c r="G260" s="275"/>
      <c r="H260" s="280"/>
      <c r="I260" s="280">
        <v>3</v>
      </c>
      <c r="J260" s="279" t="s">
        <v>521</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25">
      <c r="A261" s="250"/>
      <c r="B261" s="259"/>
      <c r="C261" s="252">
        <f t="shared" si="53"/>
        <v>4</v>
      </c>
      <c r="D261" s="275"/>
      <c r="E261" s="330">
        <v>1</v>
      </c>
      <c r="F261" s="330"/>
      <c r="G261" s="275"/>
      <c r="H261" s="280"/>
      <c r="I261" s="280">
        <v>4</v>
      </c>
      <c r="J261" s="280" t="s">
        <v>522</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25">
      <c r="A262" s="250"/>
      <c r="B262" s="259"/>
      <c r="C262" s="252">
        <f t="shared" si="53"/>
        <v>4</v>
      </c>
      <c r="D262" s="275"/>
      <c r="E262" s="330">
        <v>1</v>
      </c>
      <c r="F262" s="330"/>
      <c r="G262" s="275"/>
      <c r="H262" s="280"/>
      <c r="I262" s="280">
        <v>5</v>
      </c>
      <c r="J262" s="280" t="s">
        <v>523</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25">
      <c r="A263" s="250"/>
      <c r="B263" s="259"/>
      <c r="C263" s="252">
        <f t="shared" si="53"/>
        <v>4</v>
      </c>
      <c r="D263" s="275"/>
      <c r="E263" s="330">
        <v>1</v>
      </c>
      <c r="F263" s="330"/>
      <c r="G263" s="275"/>
      <c r="H263" s="280"/>
      <c r="I263" s="280">
        <v>6</v>
      </c>
      <c r="J263" s="280" t="s">
        <v>524</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25">
      <c r="A264" s="250"/>
      <c r="B264" s="259"/>
      <c r="C264" s="252">
        <f t="shared" si="53"/>
        <v>4</v>
      </c>
      <c r="D264" s="275"/>
      <c r="E264" s="330">
        <v>1</v>
      </c>
      <c r="F264" s="330"/>
      <c r="G264" s="275"/>
      <c r="H264" s="280"/>
      <c r="I264" s="280">
        <v>7</v>
      </c>
      <c r="J264" s="280" t="s">
        <v>525</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hidden="1" outlineLevel="2" x14ac:dyDescent="0.25">
      <c r="A265" s="250"/>
      <c r="B265" s="259"/>
      <c r="C265" s="252">
        <f>INT($C$232)+2</f>
        <v>3</v>
      </c>
      <c r="D265" s="275"/>
      <c r="E265" s="330">
        <v>2</v>
      </c>
      <c r="F265" s="330"/>
      <c r="G265" s="275"/>
      <c r="H265" s="296" t="str">
        <f>H$252</f>
        <v>Win</v>
      </c>
      <c r="I265" s="280">
        <v>0</v>
      </c>
      <c r="J265" s="349" t="s">
        <v>518</v>
      </c>
      <c r="K265" s="350"/>
      <c r="L265" s="350"/>
      <c r="M265" s="280"/>
      <c r="N265" s="351">
        <v>44013</v>
      </c>
      <c r="O265" s="351">
        <v>44013</v>
      </c>
      <c r="P265" s="351">
        <v>44013</v>
      </c>
      <c r="Q265" s="351">
        <v>44013</v>
      </c>
      <c r="R265" s="352">
        <f t="shared" si="48"/>
        <v>43647</v>
      </c>
      <c r="S265" s="352">
        <f t="shared" si="48"/>
        <v>43647</v>
      </c>
      <c r="T265" s="352">
        <f t="shared" si="48"/>
        <v>43647</v>
      </c>
      <c r="U265" s="352">
        <f t="shared" si="48"/>
        <v>43647</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25">
      <c r="A266" s="250"/>
      <c r="B266" s="259"/>
      <c r="C266" s="252">
        <f>INT($C$232)+3</f>
        <v>4</v>
      </c>
      <c r="D266" s="275"/>
      <c r="E266" s="330">
        <v>2</v>
      </c>
      <c r="F266" s="330"/>
      <c r="G266" s="275"/>
      <c r="H266" s="280"/>
      <c r="I266" s="280">
        <v>1</v>
      </c>
      <c r="J266" s="358" t="s">
        <v>519</v>
      </c>
      <c r="K266" s="350"/>
      <c r="L266" s="350"/>
      <c r="M266" s="280"/>
      <c r="N266" s="351">
        <v>44378</v>
      </c>
      <c r="O266" s="351">
        <v>44378</v>
      </c>
      <c r="P266" s="351">
        <v>44378</v>
      </c>
      <c r="Q266" s="351">
        <v>44378</v>
      </c>
      <c r="R266" s="352">
        <f t="shared" si="48"/>
        <v>43647</v>
      </c>
      <c r="S266" s="352">
        <f t="shared" si="48"/>
        <v>43647</v>
      </c>
      <c r="T266" s="352">
        <f t="shared" si="48"/>
        <v>43647</v>
      </c>
      <c r="U266" s="352">
        <f t="shared" si="48"/>
        <v>43647</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25">
      <c r="A267" s="250"/>
      <c r="B267" s="259"/>
      <c r="C267" s="252">
        <f t="shared" ref="C267:C272" si="55">INT($C$232+3)</f>
        <v>4</v>
      </c>
      <c r="D267" s="275"/>
      <c r="E267" s="330">
        <v>2</v>
      </c>
      <c r="F267" s="330"/>
      <c r="G267" s="275"/>
      <c r="H267" s="280"/>
      <c r="I267" s="280">
        <v>2</v>
      </c>
      <c r="J267" s="358" t="s">
        <v>526</v>
      </c>
      <c r="K267" s="280"/>
      <c r="L267" s="280"/>
      <c r="M267" s="280"/>
      <c r="N267" s="366">
        <f t="shared" ref="N267:Q267" si="56">DATEVALUE(DAY(N266)&amp;"/"&amp;MONTH(N266)&amp;"/"&amp;YEAR(N266)+1)</f>
        <v>44743</v>
      </c>
      <c r="O267" s="366">
        <f t="shared" si="56"/>
        <v>44743</v>
      </c>
      <c r="P267" s="366">
        <f t="shared" si="56"/>
        <v>44743</v>
      </c>
      <c r="Q267" s="366">
        <f t="shared" si="56"/>
        <v>44743</v>
      </c>
      <c r="R267" s="352">
        <f t="shared" si="48"/>
        <v>43647</v>
      </c>
      <c r="S267" s="352">
        <f t="shared" si="48"/>
        <v>43647</v>
      </c>
      <c r="T267" s="352">
        <f t="shared" si="48"/>
        <v>43647</v>
      </c>
      <c r="U267" s="352">
        <f t="shared" si="48"/>
        <v>43647</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25">
      <c r="A268" s="250"/>
      <c r="B268" s="259"/>
      <c r="C268" s="252">
        <f t="shared" si="55"/>
        <v>4</v>
      </c>
      <c r="D268" s="275"/>
      <c r="E268" s="330">
        <v>2</v>
      </c>
      <c r="F268" s="330"/>
      <c r="G268" s="275"/>
      <c r="H268" s="280"/>
      <c r="I268" s="280">
        <v>3</v>
      </c>
      <c r="J268" s="358" t="s">
        <v>527</v>
      </c>
      <c r="K268" s="280"/>
      <c r="L268" s="280"/>
      <c r="M268" s="280"/>
      <c r="N268" s="366">
        <f t="shared" ref="N268:Q268" si="57">DATEVALUE(DAY(N267)&amp;"/"&amp;MONTH(N267)&amp;"/"&amp;YEAR(N267)+1)</f>
        <v>45108</v>
      </c>
      <c r="O268" s="366">
        <f t="shared" si="57"/>
        <v>45108</v>
      </c>
      <c r="P268" s="366">
        <f t="shared" si="57"/>
        <v>45108</v>
      </c>
      <c r="Q268" s="366">
        <f t="shared" si="57"/>
        <v>45108</v>
      </c>
      <c r="R268" s="352">
        <f t="shared" si="48"/>
        <v>43647</v>
      </c>
      <c r="S268" s="352">
        <f t="shared" si="48"/>
        <v>43647</v>
      </c>
      <c r="T268" s="352">
        <f t="shared" si="48"/>
        <v>43647</v>
      </c>
      <c r="U268" s="352">
        <f t="shared" si="48"/>
        <v>43647</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25">
      <c r="A269" s="250"/>
      <c r="B269" s="259"/>
      <c r="C269" s="252">
        <f t="shared" si="55"/>
        <v>4</v>
      </c>
      <c r="D269" s="275"/>
      <c r="E269" s="330">
        <v>2</v>
      </c>
      <c r="F269" s="330"/>
      <c r="G269" s="275"/>
      <c r="H269" s="280"/>
      <c r="I269" s="280">
        <v>4</v>
      </c>
      <c r="J269" s="358" t="s">
        <v>528</v>
      </c>
      <c r="K269" s="280"/>
      <c r="L269" s="280"/>
      <c r="M269" s="280"/>
      <c r="N269" s="366">
        <f t="shared" ref="N269:Q269" si="58">DATEVALUE(DAY(N268)&amp;"/"&amp;MONTH(N268)&amp;"/"&amp;YEAR(N268)+1)</f>
        <v>45474</v>
      </c>
      <c r="O269" s="366">
        <f t="shared" si="58"/>
        <v>45474</v>
      </c>
      <c r="P269" s="366">
        <f t="shared" si="58"/>
        <v>45474</v>
      </c>
      <c r="Q269" s="366">
        <f t="shared" si="58"/>
        <v>45474</v>
      </c>
      <c r="R269" s="352">
        <f t="shared" si="48"/>
        <v>43647</v>
      </c>
      <c r="S269" s="352">
        <f t="shared" si="48"/>
        <v>43647</v>
      </c>
      <c r="T269" s="352">
        <f t="shared" si="48"/>
        <v>43647</v>
      </c>
      <c r="U269" s="352">
        <f t="shared" si="48"/>
        <v>43647</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25">
      <c r="A270" s="250"/>
      <c r="B270" s="259"/>
      <c r="C270" s="252">
        <f t="shared" si="55"/>
        <v>4</v>
      </c>
      <c r="D270" s="275"/>
      <c r="E270" s="330">
        <v>2</v>
      </c>
      <c r="F270" s="330"/>
      <c r="G270" s="275"/>
      <c r="H270" s="280"/>
      <c r="I270" s="280">
        <v>5</v>
      </c>
      <c r="J270" s="358" t="s">
        <v>529</v>
      </c>
      <c r="K270" s="280"/>
      <c r="L270" s="280"/>
      <c r="M270" s="280"/>
      <c r="N270" s="366">
        <f t="shared" ref="N270:Q270" si="59">DATEVALUE(DAY(N269)&amp;"/"&amp;MONTH(N269)&amp;"/"&amp;YEAR(N269)+1)</f>
        <v>45839</v>
      </c>
      <c r="O270" s="366">
        <f t="shared" si="59"/>
        <v>45839</v>
      </c>
      <c r="P270" s="366">
        <f t="shared" si="59"/>
        <v>45839</v>
      </c>
      <c r="Q270" s="366">
        <f t="shared" si="59"/>
        <v>45839</v>
      </c>
      <c r="R270" s="352">
        <f t="shared" si="48"/>
        <v>43647</v>
      </c>
      <c r="S270" s="352">
        <f t="shared" si="48"/>
        <v>43647</v>
      </c>
      <c r="T270" s="352">
        <f t="shared" si="48"/>
        <v>43647</v>
      </c>
      <c r="U270" s="352">
        <f t="shared" si="48"/>
        <v>43647</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25">
      <c r="A271" s="250"/>
      <c r="B271" s="259"/>
      <c r="C271" s="252">
        <f t="shared" si="55"/>
        <v>4</v>
      </c>
      <c r="D271" s="275"/>
      <c r="E271" s="330">
        <v>2</v>
      </c>
      <c r="F271" s="330"/>
      <c r="G271" s="275"/>
      <c r="H271" s="280"/>
      <c r="I271" s="280">
        <v>6</v>
      </c>
      <c r="J271" s="358" t="s">
        <v>530</v>
      </c>
      <c r="K271" s="280"/>
      <c r="L271" s="280"/>
      <c r="M271" s="280"/>
      <c r="N271" s="366">
        <f t="shared" ref="N271:Q271" si="60">DATEVALUE(DAY(N270)&amp;"/"&amp;MONTH(N270)&amp;"/"&amp;YEAR(N270)+1)</f>
        <v>46204</v>
      </c>
      <c r="O271" s="366">
        <f t="shared" si="60"/>
        <v>46204</v>
      </c>
      <c r="P271" s="366">
        <f t="shared" si="60"/>
        <v>46204</v>
      </c>
      <c r="Q271" s="366">
        <f t="shared" si="60"/>
        <v>46204</v>
      </c>
      <c r="R271" s="352">
        <f t="shared" si="48"/>
        <v>43647</v>
      </c>
      <c r="S271" s="352">
        <f t="shared" si="48"/>
        <v>43647</v>
      </c>
      <c r="T271" s="352">
        <f t="shared" si="48"/>
        <v>43647</v>
      </c>
      <c r="U271" s="352">
        <f t="shared" si="48"/>
        <v>43647</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25">
      <c r="A272" s="250"/>
      <c r="B272" s="259"/>
      <c r="C272" s="252">
        <f t="shared" si="55"/>
        <v>4</v>
      </c>
      <c r="D272" s="275"/>
      <c r="E272" s="330">
        <v>2</v>
      </c>
      <c r="F272" s="330"/>
      <c r="G272" s="275"/>
      <c r="H272" s="280"/>
      <c r="I272" s="280">
        <v>7</v>
      </c>
      <c r="J272" s="522" t="s">
        <v>531</v>
      </c>
      <c r="K272" s="280"/>
      <c r="L272" s="280"/>
      <c r="M272" s="280"/>
      <c r="N272" s="366">
        <f t="shared" ref="N272:Q272" si="61">DATEVALUE(DAY(N271)&amp;"/"&amp;MONTH(N271)&amp;"/"&amp;YEAR(N271)+1)</f>
        <v>46569</v>
      </c>
      <c r="O272" s="366">
        <f t="shared" si="61"/>
        <v>46569</v>
      </c>
      <c r="P272" s="366">
        <f t="shared" si="61"/>
        <v>46569</v>
      </c>
      <c r="Q272" s="366">
        <f t="shared" si="61"/>
        <v>46569</v>
      </c>
      <c r="R272" s="352">
        <f t="shared" si="48"/>
        <v>43647</v>
      </c>
      <c r="S272" s="352">
        <f t="shared" si="48"/>
        <v>43647</v>
      </c>
      <c r="T272" s="352">
        <f t="shared" si="48"/>
        <v>43647</v>
      </c>
      <c r="U272" s="352">
        <f t="shared" si="48"/>
        <v>43647</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hidden="1" outlineLevel="2" x14ac:dyDescent="0.25">
      <c r="A273" s="250"/>
      <c r="B273" s="259"/>
      <c r="C273" s="252">
        <f>INT($C$232)+2</f>
        <v>3</v>
      </c>
      <c r="D273" s="275"/>
      <c r="E273" s="330">
        <v>3</v>
      </c>
      <c r="F273" s="330"/>
      <c r="G273" s="275"/>
      <c r="H273" s="296" t="str">
        <f>H$253</f>
        <v>Spr</v>
      </c>
      <c r="I273" s="348">
        <v>0</v>
      </c>
      <c r="J273" s="523" t="s">
        <v>518</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25">
      <c r="A274" s="250"/>
      <c r="B274" s="259"/>
      <c r="C274" s="252">
        <f>INT($C$232)+3</f>
        <v>4</v>
      </c>
      <c r="D274" s="275"/>
      <c r="E274" s="330">
        <v>3</v>
      </c>
      <c r="F274" s="330"/>
      <c r="G274" s="275"/>
      <c r="H274" s="280"/>
      <c r="I274" s="348">
        <v>1</v>
      </c>
      <c r="J274" s="280" t="s">
        <v>519</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25">
      <c r="A275" s="250"/>
      <c r="B275" s="259"/>
      <c r="C275" s="252">
        <f t="shared" ref="C275:C280" si="62">INT($C$232+3)</f>
        <v>4</v>
      </c>
      <c r="D275" s="275"/>
      <c r="E275" s="330">
        <v>3</v>
      </c>
      <c r="F275" s="330"/>
      <c r="G275" s="275"/>
      <c r="H275" s="280"/>
      <c r="I275" s="348">
        <v>2</v>
      </c>
      <c r="J275" s="280" t="s">
        <v>526</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25">
      <c r="A276" s="250"/>
      <c r="B276" s="259"/>
      <c r="C276" s="252">
        <f t="shared" si="62"/>
        <v>4</v>
      </c>
      <c r="D276" s="275"/>
      <c r="E276" s="330">
        <v>3</v>
      </c>
      <c r="F276" s="330"/>
      <c r="G276" s="275"/>
      <c r="H276" s="280"/>
      <c r="I276" s="348">
        <v>3</v>
      </c>
      <c r="J276" s="280" t="s">
        <v>527</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25">
      <c r="A277" s="250"/>
      <c r="B277" s="259"/>
      <c r="C277" s="252">
        <f t="shared" si="62"/>
        <v>4</v>
      </c>
      <c r="D277" s="275"/>
      <c r="E277" s="330">
        <v>3</v>
      </c>
      <c r="F277" s="330"/>
      <c r="G277" s="275"/>
      <c r="H277" s="280"/>
      <c r="I277" s="348">
        <v>4</v>
      </c>
      <c r="J277" s="280" t="s">
        <v>528</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25">
      <c r="A278" s="250"/>
      <c r="B278" s="259"/>
      <c r="C278" s="252">
        <f t="shared" si="62"/>
        <v>4</v>
      </c>
      <c r="D278" s="275"/>
      <c r="E278" s="330">
        <v>3</v>
      </c>
      <c r="F278" s="330"/>
      <c r="G278" s="275"/>
      <c r="H278" s="280"/>
      <c r="I278" s="348">
        <v>5</v>
      </c>
      <c r="J278" s="280" t="s">
        <v>529</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25">
      <c r="A279" s="250"/>
      <c r="B279" s="259"/>
      <c r="C279" s="252">
        <f t="shared" si="62"/>
        <v>4</v>
      </c>
      <c r="D279" s="275"/>
      <c r="E279" s="330">
        <v>3</v>
      </c>
      <c r="F279" s="330"/>
      <c r="G279" s="275"/>
      <c r="H279" s="280"/>
      <c r="I279" s="348">
        <v>6</v>
      </c>
      <c r="J279" s="280" t="s">
        <v>530</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25">
      <c r="A280" s="250"/>
      <c r="B280" s="259"/>
      <c r="C280" s="252">
        <f t="shared" si="62"/>
        <v>4</v>
      </c>
      <c r="D280" s="275"/>
      <c r="E280" s="330">
        <v>3</v>
      </c>
      <c r="F280" s="330"/>
      <c r="G280" s="275"/>
      <c r="H280" s="280"/>
      <c r="I280" s="348">
        <v>7</v>
      </c>
      <c r="J280" s="280" t="s">
        <v>531</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2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25">
      <c r="A282" s="250"/>
      <c r="B282" s="259"/>
      <c r="C282" s="252"/>
      <c r="D282" s="275"/>
      <c r="E282" s="330"/>
      <c r="F282" s="330"/>
      <c r="G282" s="275"/>
      <c r="H282" s="280"/>
      <c r="I282" s="335"/>
      <c r="J282" s="335"/>
      <c r="K282" s="692" t="s">
        <v>1031</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2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25">
      <c r="A284" s="250"/>
      <c r="B284" s="259"/>
      <c r="C284" s="252"/>
      <c r="D284" s="275"/>
      <c r="E284" s="330"/>
      <c r="F284" s="330"/>
      <c r="G284" s="275"/>
      <c r="H284" s="280"/>
      <c r="I284" s="335"/>
      <c r="J284" s="335"/>
      <c r="K284" s="695">
        <f t="shared" ref="K284:Q286" si="64">MIN(363,INT((K251 - DATE(YEAR(K251),1,1))))+364*(YEAR(K251)-i_startyear)</f>
        <v>134</v>
      </c>
      <c r="L284" s="695">
        <f t="shared" si="64"/>
        <v>134</v>
      </c>
      <c r="M284" s="695">
        <f t="shared" si="64"/>
        <v>134</v>
      </c>
      <c r="N284" s="695">
        <f t="shared" si="64"/>
        <v>134</v>
      </c>
      <c r="O284" s="695">
        <f t="shared" si="64"/>
        <v>134</v>
      </c>
      <c r="P284" s="695">
        <f t="shared" si="64"/>
        <v>134</v>
      </c>
      <c r="Q284" s="695">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25">
      <c r="A285" s="250"/>
      <c r="B285" s="259"/>
      <c r="C285" s="252"/>
      <c r="D285" s="275"/>
      <c r="E285" s="330"/>
      <c r="F285" s="330"/>
      <c r="G285" s="275"/>
      <c r="H285" s="280"/>
      <c r="I285" s="335"/>
      <c r="J285" s="335"/>
      <c r="K285" s="695">
        <f t="shared" si="64"/>
        <v>181</v>
      </c>
      <c r="L285" s="695">
        <f t="shared" si="64"/>
        <v>181</v>
      </c>
      <c r="M285" s="695">
        <f t="shared" si="64"/>
        <v>181</v>
      </c>
      <c r="N285" s="695">
        <f t="shared" si="64"/>
        <v>181</v>
      </c>
      <c r="O285" s="695">
        <f t="shared" si="64"/>
        <v>181</v>
      </c>
      <c r="P285" s="695">
        <f t="shared" si="64"/>
        <v>181</v>
      </c>
      <c r="Q285" s="695">
        <f t="shared" si="64"/>
        <v>181</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25">
      <c r="A286" s="250"/>
      <c r="B286" s="259"/>
      <c r="C286" s="252"/>
      <c r="D286" s="275"/>
      <c r="E286" s="330"/>
      <c r="F286" s="330"/>
      <c r="G286" s="275"/>
      <c r="H286" s="280"/>
      <c r="I286" s="335"/>
      <c r="J286" s="335"/>
      <c r="K286" s="695">
        <f t="shared" si="64"/>
        <v>203</v>
      </c>
      <c r="L286" s="695">
        <f t="shared" si="64"/>
        <v>203</v>
      </c>
      <c r="M286" s="695">
        <f t="shared" si="64"/>
        <v>203</v>
      </c>
      <c r="N286" s="695">
        <f t="shared" si="64"/>
        <v>203</v>
      </c>
      <c r="O286" s="695">
        <f t="shared" si="64"/>
        <v>203</v>
      </c>
      <c r="P286" s="695">
        <f t="shared" si="64"/>
        <v>203</v>
      </c>
      <c r="Q286" s="695">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2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25">
      <c r="A288" s="250"/>
      <c r="B288" s="259"/>
      <c r="C288" s="252"/>
      <c r="D288" s="275"/>
      <c r="E288" s="330"/>
      <c r="F288" s="330"/>
      <c r="G288" s="275"/>
      <c r="H288" s="280"/>
      <c r="I288" s="335"/>
      <c r="J288" s="335"/>
      <c r="K288" s="335"/>
      <c r="L288" s="280"/>
      <c r="M288" s="280"/>
      <c r="N288" s="695">
        <f>MIN(363,INT((N257 - DATE(YEAR(N257),1,1))))+364*INT(YEAR(N257)-i_startyear)</f>
        <v>499</v>
      </c>
      <c r="O288" s="695">
        <f t="shared" ref="O288:U297" si="65">MIN(363,INT((O257 - DATE(YEAR(O257),1,1))))+364*(YEAR(O257)-i_startyear)</f>
        <v>499</v>
      </c>
      <c r="P288" s="695">
        <f t="shared" si="65"/>
        <v>499</v>
      </c>
      <c r="Q288" s="695">
        <f t="shared" si="65"/>
        <v>499</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25">
      <c r="A289" s="250"/>
      <c r="B289" s="259"/>
      <c r="C289" s="252"/>
      <c r="D289" s="275"/>
      <c r="E289" s="330"/>
      <c r="F289" s="330"/>
      <c r="G289" s="275"/>
      <c r="H289" s="280"/>
      <c r="I289" s="335"/>
      <c r="J289" s="335"/>
      <c r="K289" s="335"/>
      <c r="L289" s="280"/>
      <c r="M289" s="280"/>
      <c r="N289" s="695">
        <f t="shared" ref="N289:N311" si="66">MIN(363,INT((N258 - DATE(YEAR(N258),1,1))))+364*(YEAR(N258)-i_startyear)</f>
        <v>862</v>
      </c>
      <c r="O289" s="696">
        <f t="shared" si="65"/>
        <v>862</v>
      </c>
      <c r="P289" s="696">
        <f t="shared" si="65"/>
        <v>862</v>
      </c>
      <c r="Q289" s="696">
        <f t="shared" si="65"/>
        <v>862</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25">
      <c r="A290" s="250"/>
      <c r="B290" s="259"/>
      <c r="C290" s="252"/>
      <c r="D290" s="275"/>
      <c r="E290" s="330"/>
      <c r="F290" s="330"/>
      <c r="G290" s="275"/>
      <c r="H290" s="280"/>
      <c r="I290" s="335"/>
      <c r="J290" s="335"/>
      <c r="K290" s="335"/>
      <c r="L290" s="280"/>
      <c r="M290" s="280"/>
      <c r="N290" s="695">
        <f t="shared" si="66"/>
        <v>1226</v>
      </c>
      <c r="O290" s="697">
        <f t="shared" si="65"/>
        <v>1226</v>
      </c>
      <c r="P290" s="697">
        <f t="shared" si="65"/>
        <v>1226</v>
      </c>
      <c r="Q290" s="697">
        <f t="shared" si="65"/>
        <v>1226</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25">
      <c r="A291" s="250"/>
      <c r="B291" s="259"/>
      <c r="C291" s="252"/>
      <c r="D291" s="275"/>
      <c r="E291" s="330"/>
      <c r="F291" s="330"/>
      <c r="G291" s="275"/>
      <c r="H291" s="280"/>
      <c r="I291" s="335"/>
      <c r="J291" s="335"/>
      <c r="K291" s="335"/>
      <c r="L291" s="280"/>
      <c r="M291" s="280"/>
      <c r="N291" s="695">
        <f t="shared" si="66"/>
        <v>1590</v>
      </c>
      <c r="O291" s="697">
        <f t="shared" si="65"/>
        <v>1590</v>
      </c>
      <c r="P291" s="697">
        <f t="shared" si="65"/>
        <v>1590</v>
      </c>
      <c r="Q291" s="697">
        <f t="shared" si="65"/>
        <v>1590</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25">
      <c r="A292" s="250"/>
      <c r="B292" s="259"/>
      <c r="C292" s="252"/>
      <c r="D292" s="275"/>
      <c r="E292" s="330"/>
      <c r="F292" s="330"/>
      <c r="G292" s="275"/>
      <c r="H292" s="280"/>
      <c r="I292" s="335"/>
      <c r="J292" s="335"/>
      <c r="K292" s="335"/>
      <c r="L292" s="280"/>
      <c r="M292" s="280"/>
      <c r="N292" s="695">
        <f t="shared" si="66"/>
        <v>1955</v>
      </c>
      <c r="O292" s="697">
        <f t="shared" si="65"/>
        <v>1955</v>
      </c>
      <c r="P292" s="697">
        <f t="shared" si="65"/>
        <v>1955</v>
      </c>
      <c r="Q292" s="697">
        <f t="shared" si="65"/>
        <v>1955</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25">
      <c r="A293" s="250"/>
      <c r="B293" s="259"/>
      <c r="C293" s="252"/>
      <c r="D293" s="275"/>
      <c r="E293" s="330"/>
      <c r="F293" s="330"/>
      <c r="G293" s="275"/>
      <c r="H293" s="280"/>
      <c r="I293" s="335"/>
      <c r="J293" s="335"/>
      <c r="K293" s="335"/>
      <c r="L293" s="280"/>
      <c r="M293" s="280"/>
      <c r="N293" s="695">
        <f t="shared" si="66"/>
        <v>2318</v>
      </c>
      <c r="O293" s="697">
        <f t="shared" si="65"/>
        <v>2318</v>
      </c>
      <c r="P293" s="697">
        <f t="shared" si="65"/>
        <v>2318</v>
      </c>
      <c r="Q293" s="697">
        <f t="shared" si="65"/>
        <v>2318</v>
      </c>
      <c r="R293" s="698">
        <f t="shared" si="65"/>
        <v>134</v>
      </c>
      <c r="S293" s="698">
        <f t="shared" si="65"/>
        <v>134</v>
      </c>
      <c r="T293" s="698">
        <f t="shared" si="65"/>
        <v>134</v>
      </c>
      <c r="U293" s="698">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25">
      <c r="A294" s="250"/>
      <c r="B294" s="259"/>
      <c r="C294" s="252"/>
      <c r="D294" s="275"/>
      <c r="E294" s="330"/>
      <c r="F294" s="330"/>
      <c r="G294" s="275"/>
      <c r="H294" s="280"/>
      <c r="I294" s="335"/>
      <c r="J294" s="335"/>
      <c r="K294" s="335"/>
      <c r="L294" s="280"/>
      <c r="M294" s="280"/>
      <c r="N294" s="695">
        <f t="shared" si="66"/>
        <v>2682</v>
      </c>
      <c r="O294" s="697">
        <f t="shared" si="65"/>
        <v>2682</v>
      </c>
      <c r="P294" s="697">
        <f t="shared" si="65"/>
        <v>2682</v>
      </c>
      <c r="Q294" s="697">
        <f t="shared" si="65"/>
        <v>2682</v>
      </c>
      <c r="R294" s="698">
        <f t="shared" si="65"/>
        <v>134</v>
      </c>
      <c r="S294" s="698">
        <f t="shared" si="65"/>
        <v>134</v>
      </c>
      <c r="T294" s="698">
        <f t="shared" si="65"/>
        <v>134</v>
      </c>
      <c r="U294" s="698">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25">
      <c r="A295" s="250"/>
      <c r="B295" s="259"/>
      <c r="C295" s="252"/>
      <c r="D295" s="275"/>
      <c r="E295" s="330"/>
      <c r="F295" s="330"/>
      <c r="G295" s="275"/>
      <c r="H295" s="280"/>
      <c r="I295" s="335"/>
      <c r="J295" s="335"/>
      <c r="K295" s="335"/>
      <c r="L295" s="280"/>
      <c r="M295" s="280"/>
      <c r="N295" s="695">
        <f t="shared" si="66"/>
        <v>3046</v>
      </c>
      <c r="O295" s="697">
        <f t="shared" si="65"/>
        <v>3046</v>
      </c>
      <c r="P295" s="697">
        <f t="shared" si="65"/>
        <v>3046</v>
      </c>
      <c r="Q295" s="697">
        <f t="shared" si="65"/>
        <v>3046</v>
      </c>
      <c r="R295" s="698">
        <f t="shared" si="65"/>
        <v>134</v>
      </c>
      <c r="S295" s="698">
        <f t="shared" si="65"/>
        <v>134</v>
      </c>
      <c r="T295" s="698">
        <f t="shared" si="65"/>
        <v>134</v>
      </c>
      <c r="U295" s="698">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25">
      <c r="A296" s="250"/>
      <c r="B296" s="259"/>
      <c r="C296" s="252"/>
      <c r="D296" s="275"/>
      <c r="E296" s="330"/>
      <c r="F296" s="330"/>
      <c r="G296" s="275"/>
      <c r="H296" s="280"/>
      <c r="I296" s="335"/>
      <c r="J296" s="335"/>
      <c r="K296" s="335"/>
      <c r="L296" s="280"/>
      <c r="M296" s="280"/>
      <c r="N296" s="695">
        <f t="shared" si="66"/>
        <v>546</v>
      </c>
      <c r="O296" s="696">
        <f t="shared" si="65"/>
        <v>546</v>
      </c>
      <c r="P296" s="696">
        <f t="shared" si="65"/>
        <v>546</v>
      </c>
      <c r="Q296" s="696">
        <f t="shared" si="65"/>
        <v>546</v>
      </c>
      <c r="R296" s="698">
        <f t="shared" si="65"/>
        <v>181</v>
      </c>
      <c r="S296" s="698">
        <f t="shared" si="65"/>
        <v>181</v>
      </c>
      <c r="T296" s="698">
        <f t="shared" si="65"/>
        <v>181</v>
      </c>
      <c r="U296" s="698">
        <f t="shared" si="65"/>
        <v>181</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25">
      <c r="A297" s="250"/>
      <c r="B297" s="259"/>
      <c r="C297" s="252"/>
      <c r="D297" s="275"/>
      <c r="E297" s="330"/>
      <c r="F297" s="330"/>
      <c r="G297" s="275"/>
      <c r="H297" s="280"/>
      <c r="I297" s="335"/>
      <c r="J297" s="335"/>
      <c r="K297" s="335"/>
      <c r="L297" s="280"/>
      <c r="M297" s="280"/>
      <c r="N297" s="695">
        <f t="shared" si="66"/>
        <v>909</v>
      </c>
      <c r="O297" s="696">
        <f t="shared" si="65"/>
        <v>909</v>
      </c>
      <c r="P297" s="696">
        <f t="shared" si="65"/>
        <v>909</v>
      </c>
      <c r="Q297" s="696">
        <f t="shared" si="65"/>
        <v>909</v>
      </c>
      <c r="R297" s="698">
        <f t="shared" si="65"/>
        <v>181</v>
      </c>
      <c r="S297" s="698">
        <f t="shared" si="65"/>
        <v>181</v>
      </c>
      <c r="T297" s="698">
        <f t="shared" si="65"/>
        <v>181</v>
      </c>
      <c r="U297" s="698">
        <f t="shared" si="65"/>
        <v>181</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25">
      <c r="A298" s="250"/>
      <c r="B298" s="259"/>
      <c r="C298" s="252"/>
      <c r="D298" s="275"/>
      <c r="E298" s="330"/>
      <c r="F298" s="330"/>
      <c r="G298" s="275"/>
      <c r="H298" s="280"/>
      <c r="I298" s="335"/>
      <c r="J298" s="335"/>
      <c r="K298" s="335"/>
      <c r="L298" s="280"/>
      <c r="M298" s="280"/>
      <c r="N298" s="695">
        <f t="shared" si="66"/>
        <v>1273</v>
      </c>
      <c r="O298" s="697">
        <f t="shared" ref="O298:U307" si="67">MIN(363,INT((O267 - DATE(YEAR(O267),1,1))))+364*(YEAR(O267)-i_startyear)</f>
        <v>1273</v>
      </c>
      <c r="P298" s="697">
        <f t="shared" si="67"/>
        <v>1273</v>
      </c>
      <c r="Q298" s="697">
        <f t="shared" si="67"/>
        <v>1273</v>
      </c>
      <c r="R298" s="698">
        <f t="shared" si="67"/>
        <v>181</v>
      </c>
      <c r="S298" s="698">
        <f t="shared" si="67"/>
        <v>181</v>
      </c>
      <c r="T298" s="698">
        <f t="shared" si="67"/>
        <v>181</v>
      </c>
      <c r="U298" s="698">
        <f t="shared" si="67"/>
        <v>181</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25">
      <c r="A299" s="250"/>
      <c r="B299" s="259"/>
      <c r="C299" s="252"/>
      <c r="D299" s="275"/>
      <c r="E299" s="330"/>
      <c r="F299" s="330"/>
      <c r="G299" s="275"/>
      <c r="H299" s="280"/>
      <c r="I299" s="335"/>
      <c r="J299" s="335"/>
      <c r="K299" s="335"/>
      <c r="L299" s="280"/>
      <c r="M299" s="280"/>
      <c r="N299" s="695">
        <f t="shared" si="66"/>
        <v>1637</v>
      </c>
      <c r="O299" s="697">
        <f t="shared" si="67"/>
        <v>1637</v>
      </c>
      <c r="P299" s="697">
        <f t="shared" si="67"/>
        <v>1637</v>
      </c>
      <c r="Q299" s="697">
        <f t="shared" si="67"/>
        <v>1637</v>
      </c>
      <c r="R299" s="698">
        <f t="shared" si="67"/>
        <v>181</v>
      </c>
      <c r="S299" s="698">
        <f t="shared" si="67"/>
        <v>181</v>
      </c>
      <c r="T299" s="698">
        <f t="shared" si="67"/>
        <v>181</v>
      </c>
      <c r="U299" s="698">
        <f t="shared" si="67"/>
        <v>181</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25">
      <c r="A300" s="250"/>
      <c r="B300" s="259"/>
      <c r="C300" s="252"/>
      <c r="D300" s="275"/>
      <c r="E300" s="330"/>
      <c r="F300" s="330"/>
      <c r="G300" s="275"/>
      <c r="H300" s="280"/>
      <c r="I300" s="335"/>
      <c r="J300" s="335"/>
      <c r="K300" s="335"/>
      <c r="L300" s="280"/>
      <c r="M300" s="280"/>
      <c r="N300" s="695">
        <f t="shared" si="66"/>
        <v>2002</v>
      </c>
      <c r="O300" s="697">
        <f t="shared" si="67"/>
        <v>2002</v>
      </c>
      <c r="P300" s="697">
        <f t="shared" si="67"/>
        <v>2002</v>
      </c>
      <c r="Q300" s="697">
        <f t="shared" si="67"/>
        <v>2002</v>
      </c>
      <c r="R300" s="698">
        <f t="shared" si="67"/>
        <v>181</v>
      </c>
      <c r="S300" s="698">
        <f t="shared" si="67"/>
        <v>181</v>
      </c>
      <c r="T300" s="698">
        <f t="shared" si="67"/>
        <v>181</v>
      </c>
      <c r="U300" s="698">
        <f t="shared" si="67"/>
        <v>181</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25">
      <c r="A301" s="250"/>
      <c r="B301" s="259"/>
      <c r="C301" s="252"/>
      <c r="D301" s="275"/>
      <c r="E301" s="330"/>
      <c r="F301" s="330"/>
      <c r="G301" s="275"/>
      <c r="H301" s="280"/>
      <c r="I301" s="335"/>
      <c r="J301" s="335"/>
      <c r="K301" s="335"/>
      <c r="L301" s="280"/>
      <c r="M301" s="280"/>
      <c r="N301" s="695">
        <f t="shared" si="66"/>
        <v>2365</v>
      </c>
      <c r="O301" s="697">
        <f t="shared" si="67"/>
        <v>2365</v>
      </c>
      <c r="P301" s="697">
        <f t="shared" si="67"/>
        <v>2365</v>
      </c>
      <c r="Q301" s="697">
        <f t="shared" si="67"/>
        <v>2365</v>
      </c>
      <c r="R301" s="698">
        <f t="shared" si="67"/>
        <v>181</v>
      </c>
      <c r="S301" s="698">
        <f t="shared" si="67"/>
        <v>181</v>
      </c>
      <c r="T301" s="698">
        <f t="shared" si="67"/>
        <v>181</v>
      </c>
      <c r="U301" s="698">
        <f t="shared" si="67"/>
        <v>181</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25">
      <c r="A302" s="250"/>
      <c r="B302" s="259"/>
      <c r="C302" s="252"/>
      <c r="D302" s="275"/>
      <c r="E302" s="330"/>
      <c r="F302" s="330"/>
      <c r="G302" s="275"/>
      <c r="H302" s="280"/>
      <c r="I302" s="335"/>
      <c r="J302" s="335"/>
      <c r="K302" s="335"/>
      <c r="L302" s="280"/>
      <c r="M302" s="280"/>
      <c r="N302" s="695">
        <f t="shared" si="66"/>
        <v>2729</v>
      </c>
      <c r="O302" s="697">
        <f t="shared" si="67"/>
        <v>2729</v>
      </c>
      <c r="P302" s="697">
        <f t="shared" si="67"/>
        <v>2729</v>
      </c>
      <c r="Q302" s="697">
        <f t="shared" si="67"/>
        <v>2729</v>
      </c>
      <c r="R302" s="698">
        <f t="shared" si="67"/>
        <v>181</v>
      </c>
      <c r="S302" s="698">
        <f t="shared" si="67"/>
        <v>181</v>
      </c>
      <c r="T302" s="698">
        <f t="shared" si="67"/>
        <v>181</v>
      </c>
      <c r="U302" s="698">
        <f t="shared" si="67"/>
        <v>181</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25">
      <c r="A303" s="250"/>
      <c r="B303" s="259"/>
      <c r="C303" s="252"/>
      <c r="D303" s="275"/>
      <c r="E303" s="330"/>
      <c r="F303" s="330"/>
      <c r="G303" s="275"/>
      <c r="H303" s="280"/>
      <c r="I303" s="335"/>
      <c r="J303" s="335"/>
      <c r="K303" s="335"/>
      <c r="L303" s="280"/>
      <c r="M303" s="280"/>
      <c r="N303" s="695">
        <f t="shared" si="66"/>
        <v>3093</v>
      </c>
      <c r="O303" s="697">
        <f t="shared" si="67"/>
        <v>3093</v>
      </c>
      <c r="P303" s="697">
        <f t="shared" si="67"/>
        <v>3093</v>
      </c>
      <c r="Q303" s="697">
        <f t="shared" si="67"/>
        <v>3093</v>
      </c>
      <c r="R303" s="698">
        <f t="shared" si="67"/>
        <v>181</v>
      </c>
      <c r="S303" s="698">
        <f t="shared" si="67"/>
        <v>181</v>
      </c>
      <c r="T303" s="698">
        <f t="shared" si="67"/>
        <v>181</v>
      </c>
      <c r="U303" s="698">
        <f t="shared" si="67"/>
        <v>181</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25">
      <c r="A304" s="250"/>
      <c r="B304" s="259"/>
      <c r="C304" s="252"/>
      <c r="D304" s="275"/>
      <c r="E304" s="330"/>
      <c r="F304" s="330"/>
      <c r="G304" s="275"/>
      <c r="H304" s="280"/>
      <c r="I304" s="335"/>
      <c r="J304" s="335"/>
      <c r="K304" s="335"/>
      <c r="L304" s="280"/>
      <c r="M304" s="280"/>
      <c r="N304" s="695">
        <f t="shared" si="66"/>
        <v>568</v>
      </c>
      <c r="O304" s="696">
        <f t="shared" si="67"/>
        <v>568</v>
      </c>
      <c r="P304" s="696">
        <f t="shared" si="67"/>
        <v>568</v>
      </c>
      <c r="Q304" s="696">
        <f t="shared" si="67"/>
        <v>568</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25">
      <c r="A305" s="250"/>
      <c r="B305" s="259"/>
      <c r="C305" s="252"/>
      <c r="D305" s="275"/>
      <c r="E305" s="330"/>
      <c r="F305" s="330"/>
      <c r="G305" s="275"/>
      <c r="H305" s="280"/>
      <c r="I305" s="335"/>
      <c r="J305" s="335"/>
      <c r="K305" s="335"/>
      <c r="L305" s="280"/>
      <c r="M305" s="280"/>
      <c r="N305" s="695">
        <f t="shared" si="66"/>
        <v>931</v>
      </c>
      <c r="O305" s="696">
        <f t="shared" si="67"/>
        <v>931</v>
      </c>
      <c r="P305" s="696">
        <f t="shared" si="67"/>
        <v>931</v>
      </c>
      <c r="Q305" s="696">
        <f t="shared" si="67"/>
        <v>931</v>
      </c>
      <c r="R305" s="698">
        <f t="shared" si="67"/>
        <v>203</v>
      </c>
      <c r="S305" s="698">
        <f t="shared" si="67"/>
        <v>203</v>
      </c>
      <c r="T305" s="698">
        <f t="shared" si="67"/>
        <v>203</v>
      </c>
      <c r="U305" s="698">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25">
      <c r="A306" s="250"/>
      <c r="B306" s="259"/>
      <c r="C306" s="252"/>
      <c r="D306" s="275"/>
      <c r="E306" s="330"/>
      <c r="F306" s="330"/>
      <c r="G306" s="275"/>
      <c r="H306" s="280"/>
      <c r="I306" s="335"/>
      <c r="J306" s="335"/>
      <c r="K306" s="335"/>
      <c r="L306" s="280"/>
      <c r="M306" s="280"/>
      <c r="N306" s="695">
        <f t="shared" si="66"/>
        <v>1295</v>
      </c>
      <c r="O306" s="697">
        <f t="shared" si="67"/>
        <v>1295</v>
      </c>
      <c r="P306" s="697">
        <f t="shared" si="67"/>
        <v>1295</v>
      </c>
      <c r="Q306" s="697">
        <f t="shared" si="67"/>
        <v>1295</v>
      </c>
      <c r="R306" s="698">
        <f t="shared" si="67"/>
        <v>203</v>
      </c>
      <c r="S306" s="698">
        <f t="shared" si="67"/>
        <v>203</v>
      </c>
      <c r="T306" s="698">
        <f t="shared" si="67"/>
        <v>203</v>
      </c>
      <c r="U306" s="698">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25">
      <c r="A307" s="250"/>
      <c r="B307" s="259"/>
      <c r="C307" s="252"/>
      <c r="D307" s="275"/>
      <c r="E307" s="330"/>
      <c r="F307" s="330"/>
      <c r="G307" s="275"/>
      <c r="H307" s="280"/>
      <c r="I307" s="335"/>
      <c r="J307" s="335"/>
      <c r="K307" s="335"/>
      <c r="L307" s="280"/>
      <c r="M307" s="280"/>
      <c r="N307" s="695">
        <f t="shared" si="66"/>
        <v>1659</v>
      </c>
      <c r="O307" s="697">
        <f t="shared" si="67"/>
        <v>1659</v>
      </c>
      <c r="P307" s="697">
        <f t="shared" si="67"/>
        <v>1659</v>
      </c>
      <c r="Q307" s="697">
        <f t="shared" si="67"/>
        <v>1659</v>
      </c>
      <c r="R307" s="698">
        <f t="shared" si="67"/>
        <v>203</v>
      </c>
      <c r="S307" s="698">
        <f t="shared" si="67"/>
        <v>203</v>
      </c>
      <c r="T307" s="698">
        <f t="shared" si="67"/>
        <v>203</v>
      </c>
      <c r="U307" s="698">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25">
      <c r="A308" s="250"/>
      <c r="B308" s="259"/>
      <c r="C308" s="252"/>
      <c r="D308" s="275"/>
      <c r="E308" s="330"/>
      <c r="F308" s="330"/>
      <c r="G308" s="275"/>
      <c r="H308" s="280"/>
      <c r="I308" s="335"/>
      <c r="J308" s="335"/>
      <c r="K308" s="335"/>
      <c r="L308" s="280"/>
      <c r="M308" s="280"/>
      <c r="N308" s="695">
        <f t="shared" si="66"/>
        <v>2024</v>
      </c>
      <c r="O308" s="697">
        <f t="shared" ref="O308:U311" si="68">MIN(363,INT((O277 - DATE(YEAR(O277),1,1))))+364*(YEAR(O277)-i_startyear)</f>
        <v>2024</v>
      </c>
      <c r="P308" s="697">
        <f t="shared" si="68"/>
        <v>2024</v>
      </c>
      <c r="Q308" s="697">
        <f t="shared" si="68"/>
        <v>2024</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25">
      <c r="A309" s="250"/>
      <c r="B309" s="259"/>
      <c r="C309" s="252"/>
      <c r="D309" s="275"/>
      <c r="E309" s="330"/>
      <c r="F309" s="330"/>
      <c r="G309" s="275"/>
      <c r="H309" s="280"/>
      <c r="I309" s="335"/>
      <c r="J309" s="335"/>
      <c r="K309" s="335"/>
      <c r="L309" s="280"/>
      <c r="M309" s="280"/>
      <c r="N309" s="695">
        <f t="shared" si="66"/>
        <v>2387</v>
      </c>
      <c r="O309" s="697">
        <f t="shared" si="68"/>
        <v>2387</v>
      </c>
      <c r="P309" s="697">
        <f t="shared" si="68"/>
        <v>2387</v>
      </c>
      <c r="Q309" s="697">
        <f t="shared" si="68"/>
        <v>2387</v>
      </c>
      <c r="R309" s="698">
        <f t="shared" si="68"/>
        <v>203</v>
      </c>
      <c r="S309" s="698">
        <f t="shared" si="68"/>
        <v>203</v>
      </c>
      <c r="T309" s="698">
        <f t="shared" si="68"/>
        <v>203</v>
      </c>
      <c r="U309" s="698">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25">
      <c r="A310" s="250"/>
      <c r="B310" s="259"/>
      <c r="C310" s="252"/>
      <c r="D310" s="275"/>
      <c r="E310" s="330"/>
      <c r="F310" s="330"/>
      <c r="G310" s="275"/>
      <c r="H310" s="280"/>
      <c r="I310" s="335"/>
      <c r="J310" s="335"/>
      <c r="K310" s="335"/>
      <c r="L310" s="280"/>
      <c r="M310" s="280"/>
      <c r="N310" s="695">
        <f t="shared" si="66"/>
        <v>2751</v>
      </c>
      <c r="O310" s="697">
        <f t="shared" si="68"/>
        <v>2751</v>
      </c>
      <c r="P310" s="697">
        <f t="shared" si="68"/>
        <v>2751</v>
      </c>
      <c r="Q310" s="697">
        <f t="shared" si="68"/>
        <v>2751</v>
      </c>
      <c r="R310" s="698">
        <f t="shared" si="68"/>
        <v>203</v>
      </c>
      <c r="S310" s="698">
        <f t="shared" si="68"/>
        <v>203</v>
      </c>
      <c r="T310" s="698">
        <f t="shared" si="68"/>
        <v>203</v>
      </c>
      <c r="U310" s="698">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25">
      <c r="A311" s="250"/>
      <c r="B311" s="259"/>
      <c r="C311" s="252"/>
      <c r="D311" s="275"/>
      <c r="E311" s="330"/>
      <c r="F311" s="330"/>
      <c r="G311" s="275"/>
      <c r="H311" s="280"/>
      <c r="I311" s="335"/>
      <c r="J311" s="335"/>
      <c r="K311" s="335"/>
      <c r="L311" s="280"/>
      <c r="M311" s="280"/>
      <c r="N311" s="695">
        <f t="shared" si="66"/>
        <v>3115</v>
      </c>
      <c r="O311" s="697">
        <f t="shared" si="68"/>
        <v>3115</v>
      </c>
      <c r="P311" s="697">
        <f t="shared" si="68"/>
        <v>3115</v>
      </c>
      <c r="Q311" s="697">
        <f t="shared" si="68"/>
        <v>3115</v>
      </c>
      <c r="R311" s="698">
        <f t="shared" si="68"/>
        <v>203</v>
      </c>
      <c r="S311" s="698">
        <f t="shared" si="68"/>
        <v>203</v>
      </c>
      <c r="T311" s="698">
        <f t="shared" si="68"/>
        <v>203</v>
      </c>
      <c r="U311" s="698">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0999999999999996" hidden="1" customHeight="1" outlineLevel="2" x14ac:dyDescent="0.2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395</v>
      </c>
      <c r="AR312" s="262"/>
      <c r="AS312" s="250"/>
      <c r="AT312" s="250"/>
      <c r="AU312" s="250"/>
    </row>
    <row r="313" spans="1:47" hidden="1" outlineLevel="2" x14ac:dyDescent="0.25">
      <c r="A313" s="250"/>
      <c r="B313" s="259"/>
      <c r="C313" s="252">
        <f>INT($C$232)+2</f>
        <v>3</v>
      </c>
      <c r="D313" s="275"/>
      <c r="E313" s="330" t="s">
        <v>510</v>
      </c>
      <c r="F313" s="330"/>
      <c r="G313" s="275"/>
      <c r="H313" s="343" t="s">
        <v>511</v>
      </c>
      <c r="I313" s="303" t="s">
        <v>512</v>
      </c>
      <c r="J313" s="303"/>
      <c r="K313" s="280"/>
      <c r="L313" s="280"/>
      <c r="M313" s="280"/>
      <c r="N313" s="303" t="s">
        <v>532</v>
      </c>
      <c r="O313" s="303"/>
      <c r="P313" s="303"/>
      <c r="Q313" s="303"/>
      <c r="R313" s="280" t="s">
        <v>533</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2" x14ac:dyDescent="0.25">
      <c r="A314" s="250"/>
      <c r="B314" s="259"/>
      <c r="C314" s="252">
        <f>INT($C$232)+2</f>
        <v>3</v>
      </c>
      <c r="D314" s="275"/>
      <c r="E314" s="330">
        <v>1</v>
      </c>
      <c r="F314" s="330"/>
      <c r="G314" s="275"/>
      <c r="H314" s="296" t="str">
        <f>H$251</f>
        <v>Aut</v>
      </c>
      <c r="I314" s="280">
        <v>0</v>
      </c>
      <c r="J314" s="280" t="s">
        <v>534</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25">
      <c r="A315" s="250"/>
      <c r="B315" s="259"/>
      <c r="C315" s="252">
        <f>INT($C$232)+3</f>
        <v>4</v>
      </c>
      <c r="D315" s="275"/>
      <c r="E315" s="330">
        <v>1</v>
      </c>
      <c r="F315" s="330"/>
      <c r="G315" s="275"/>
      <c r="H315" s="280"/>
      <c r="I315" s="280">
        <v>1</v>
      </c>
      <c r="J315" s="280" t="s">
        <v>535</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25">
      <c r="A316" s="250"/>
      <c r="B316" s="259"/>
      <c r="C316" s="252">
        <f t="shared" ref="C316:C321" si="73">INT($C$232+3)</f>
        <v>4</v>
      </c>
      <c r="D316" s="275"/>
      <c r="E316" s="330">
        <v>1</v>
      </c>
      <c r="F316" s="330"/>
      <c r="G316" s="275"/>
      <c r="H316" s="280"/>
      <c r="I316" s="280">
        <v>2</v>
      </c>
      <c r="J316" s="280" t="s">
        <v>536</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25">
      <c r="A317" s="250"/>
      <c r="B317" s="259"/>
      <c r="C317" s="252">
        <f t="shared" si="73"/>
        <v>4</v>
      </c>
      <c r="D317" s="275"/>
      <c r="E317" s="330">
        <v>1</v>
      </c>
      <c r="F317" s="330"/>
      <c r="G317" s="275"/>
      <c r="H317" s="280"/>
      <c r="I317" s="280">
        <v>3</v>
      </c>
      <c r="J317" s="280" t="s">
        <v>521</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25">
      <c r="A318" s="250"/>
      <c r="B318" s="259"/>
      <c r="C318" s="252">
        <f t="shared" si="73"/>
        <v>4</v>
      </c>
      <c r="D318" s="275"/>
      <c r="E318" s="330">
        <v>1</v>
      </c>
      <c r="F318" s="330"/>
      <c r="G318" s="275"/>
      <c r="H318" s="280"/>
      <c r="I318" s="280">
        <v>4</v>
      </c>
      <c r="J318" s="280" t="s">
        <v>522</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25">
      <c r="A319" s="250"/>
      <c r="B319" s="259"/>
      <c r="C319" s="252">
        <f t="shared" si="73"/>
        <v>4</v>
      </c>
      <c r="D319" s="275"/>
      <c r="E319" s="330">
        <v>1</v>
      </c>
      <c r="F319" s="330"/>
      <c r="G319" s="275"/>
      <c r="H319" s="280"/>
      <c r="I319" s="280">
        <v>5</v>
      </c>
      <c r="J319" s="280" t="s">
        <v>523</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25">
      <c r="A320" s="250"/>
      <c r="B320" s="259"/>
      <c r="C320" s="252">
        <f t="shared" si="73"/>
        <v>4</v>
      </c>
      <c r="D320" s="275"/>
      <c r="E320" s="330">
        <v>1</v>
      </c>
      <c r="F320" s="330"/>
      <c r="G320" s="275"/>
      <c r="H320" s="280"/>
      <c r="I320" s="280">
        <v>6</v>
      </c>
      <c r="J320" s="280" t="s">
        <v>524</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25">
      <c r="A321" s="250"/>
      <c r="B321" s="259"/>
      <c r="C321" s="252">
        <f t="shared" si="73"/>
        <v>4</v>
      </c>
      <c r="D321" s="275"/>
      <c r="E321" s="330">
        <v>1</v>
      </c>
      <c r="F321" s="330"/>
      <c r="G321" s="275"/>
      <c r="H321" s="280"/>
      <c r="I321" s="280">
        <v>7</v>
      </c>
      <c r="J321" s="280" t="s">
        <v>525</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2" x14ac:dyDescent="0.25">
      <c r="A322" s="250"/>
      <c r="B322" s="259"/>
      <c r="C322" s="252">
        <f>INT($C$232)+2</f>
        <v>3</v>
      </c>
      <c r="D322" s="275"/>
      <c r="E322" s="330">
        <v>2</v>
      </c>
      <c r="F322" s="330"/>
      <c r="G322" s="275"/>
      <c r="H322" s="296" t="str">
        <f>H$252</f>
        <v>Win</v>
      </c>
      <c r="I322" s="280">
        <v>0</v>
      </c>
      <c r="J322" s="280" t="s">
        <v>534</v>
      </c>
      <c r="K322" s="280"/>
      <c r="L322" s="280"/>
      <c r="M322" s="280"/>
      <c r="N322" s="372">
        <v>2.5000000000000001E-2</v>
      </c>
      <c r="O322" s="372">
        <v>2.5000000000000001E-2</v>
      </c>
      <c r="P322" s="372">
        <v>2.5000000000000001E-2</v>
      </c>
      <c r="Q322" s="372">
        <v>2.5000000000000001E-2</v>
      </c>
      <c r="R322" s="373">
        <f t="shared" si="69"/>
        <v>43863</v>
      </c>
      <c r="S322" s="373">
        <f t="shared" si="70"/>
        <v>43863</v>
      </c>
      <c r="T322" s="373">
        <f t="shared" si="71"/>
        <v>43863</v>
      </c>
      <c r="U322" s="373">
        <f t="shared" si="72"/>
        <v>43863</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25">
      <c r="A323" s="250"/>
      <c r="B323" s="259"/>
      <c r="C323" s="252">
        <f>INT($C$232)+3</f>
        <v>4</v>
      </c>
      <c r="D323" s="275"/>
      <c r="E323" s="330">
        <v>2</v>
      </c>
      <c r="F323" s="330"/>
      <c r="G323" s="275"/>
      <c r="H323" s="280"/>
      <c r="I323" s="280">
        <v>1</v>
      </c>
      <c r="J323" s="280" t="s">
        <v>535</v>
      </c>
      <c r="K323" s="280"/>
      <c r="L323" s="280"/>
      <c r="M323" s="280"/>
      <c r="N323" s="372">
        <v>2.5000000000000001E-2</v>
      </c>
      <c r="O323" s="372">
        <v>2.5000000000000001E-2</v>
      </c>
      <c r="P323" s="372">
        <v>2.5000000000000001E-2</v>
      </c>
      <c r="Q323" s="372">
        <v>2.5000000000000001E-2</v>
      </c>
      <c r="R323" s="373">
        <f t="shared" si="69"/>
        <v>44228</v>
      </c>
      <c r="S323" s="373">
        <f t="shared" si="70"/>
        <v>44228</v>
      </c>
      <c r="T323" s="373">
        <f t="shared" si="71"/>
        <v>44228</v>
      </c>
      <c r="U323" s="373">
        <f t="shared" si="72"/>
        <v>44228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25">
      <c r="A324" s="250"/>
      <c r="B324" s="259"/>
      <c r="C324" s="252">
        <f t="shared" ref="C324:C329" si="74">INT($C$232+3)</f>
        <v>4</v>
      </c>
      <c r="D324" s="275"/>
      <c r="E324" s="330">
        <v>2</v>
      </c>
      <c r="F324" s="330"/>
      <c r="G324" s="275"/>
      <c r="H324" s="280"/>
      <c r="I324" s="280">
        <v>2</v>
      </c>
      <c r="J324" s="280" t="s">
        <v>536</v>
      </c>
      <c r="K324" s="280"/>
      <c r="L324" s="280"/>
      <c r="M324" s="280"/>
      <c r="N324" s="372">
        <v>1.4999999999999999E-2</v>
      </c>
      <c r="O324" s="372">
        <v>1.4999999999999999E-2</v>
      </c>
      <c r="P324" s="372">
        <v>1.4999999999999999E-2</v>
      </c>
      <c r="Q324" s="372">
        <v>1.4999999999999999E-2</v>
      </c>
      <c r="R324" s="373">
        <f t="shared" si="69"/>
        <v>44593</v>
      </c>
      <c r="S324" s="373">
        <f t="shared" si="70"/>
        <v>44593</v>
      </c>
      <c r="T324" s="373">
        <f t="shared" si="71"/>
        <v>44593</v>
      </c>
      <c r="U324" s="373">
        <f t="shared" si="72"/>
        <v>44593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25">
      <c r="A325" s="250"/>
      <c r="B325" s="259"/>
      <c r="C325" s="252">
        <f t="shared" si="74"/>
        <v>4</v>
      </c>
      <c r="D325" s="275"/>
      <c r="E325" s="330">
        <v>2</v>
      </c>
      <c r="F325" s="330"/>
      <c r="G325" s="275"/>
      <c r="H325" s="280"/>
      <c r="I325" s="280">
        <v>3</v>
      </c>
      <c r="J325" s="280" t="s">
        <v>521</v>
      </c>
      <c r="K325" s="280"/>
      <c r="L325" s="280"/>
      <c r="M325" s="280"/>
      <c r="N325" s="372">
        <v>1.4999999999999999E-2</v>
      </c>
      <c r="O325" s="372">
        <v>1.4999999999999999E-2</v>
      </c>
      <c r="P325" s="372">
        <v>1.4999999999999999E-2</v>
      </c>
      <c r="Q325" s="372">
        <v>1.4999999999999999E-2</v>
      </c>
      <c r="R325" s="373">
        <f t="shared" si="69"/>
        <v>44958</v>
      </c>
      <c r="S325" s="373">
        <f t="shared" si="70"/>
        <v>44958</v>
      </c>
      <c r="T325" s="373">
        <f t="shared" si="71"/>
        <v>44958</v>
      </c>
      <c r="U325" s="373">
        <f t="shared" si="72"/>
        <v>44958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25">
      <c r="A326" s="250"/>
      <c r="B326" s="259"/>
      <c r="C326" s="252">
        <f t="shared" si="74"/>
        <v>4</v>
      </c>
      <c r="D326" s="275"/>
      <c r="E326" s="330">
        <v>2</v>
      </c>
      <c r="F326" s="330"/>
      <c r="G326" s="275"/>
      <c r="H326" s="280"/>
      <c r="I326" s="280">
        <v>4</v>
      </c>
      <c r="J326" s="280" t="s">
        <v>522</v>
      </c>
      <c r="K326" s="280"/>
      <c r="L326" s="280"/>
      <c r="M326" s="280"/>
      <c r="N326" s="372">
        <v>1.4999999999999999E-2</v>
      </c>
      <c r="O326" s="372">
        <v>1.4999999999999999E-2</v>
      </c>
      <c r="P326" s="372">
        <v>1.4999999999999999E-2</v>
      </c>
      <c r="Q326" s="372">
        <v>1.4999999999999999E-2</v>
      </c>
      <c r="R326" s="373">
        <f t="shared" si="69"/>
        <v>45324</v>
      </c>
      <c r="S326" s="373">
        <f t="shared" si="70"/>
        <v>45324</v>
      </c>
      <c r="T326" s="373">
        <f t="shared" si="71"/>
        <v>45324</v>
      </c>
      <c r="U326" s="373">
        <f t="shared" si="72"/>
        <v>45324</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25">
      <c r="A327" s="250"/>
      <c r="B327" s="259"/>
      <c r="C327" s="252">
        <f t="shared" si="74"/>
        <v>4</v>
      </c>
      <c r="D327" s="275"/>
      <c r="E327" s="330">
        <v>2</v>
      </c>
      <c r="F327" s="330"/>
      <c r="G327" s="275"/>
      <c r="H327" s="280"/>
      <c r="I327" s="280">
        <v>5</v>
      </c>
      <c r="J327" s="280" t="s">
        <v>523</v>
      </c>
      <c r="K327" s="280"/>
      <c r="L327" s="280"/>
      <c r="M327" s="280"/>
      <c r="N327" s="372">
        <v>1.4999999999999999E-2</v>
      </c>
      <c r="O327" s="372">
        <v>1.4999999999999999E-2</v>
      </c>
      <c r="P327" s="372">
        <v>1.4999999999999999E-2</v>
      </c>
      <c r="Q327" s="372">
        <v>1.4999999999999999E-2</v>
      </c>
      <c r="R327" s="373">
        <f t="shared" si="69"/>
        <v>45689</v>
      </c>
      <c r="S327" s="373">
        <f t="shared" si="70"/>
        <v>45689</v>
      </c>
      <c r="T327" s="373">
        <f t="shared" si="71"/>
        <v>45689</v>
      </c>
      <c r="U327" s="373">
        <f t="shared" si="72"/>
        <v>45689</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25">
      <c r="A328" s="250"/>
      <c r="B328" s="259"/>
      <c r="C328" s="252">
        <f t="shared" si="74"/>
        <v>4</v>
      </c>
      <c r="D328" s="275"/>
      <c r="E328" s="330">
        <v>2</v>
      </c>
      <c r="F328" s="330"/>
      <c r="G328" s="275"/>
      <c r="H328" s="280"/>
      <c r="I328" s="280">
        <v>6</v>
      </c>
      <c r="J328" s="280" t="s">
        <v>524</v>
      </c>
      <c r="K328" s="280"/>
      <c r="L328" s="280"/>
      <c r="M328" s="280"/>
      <c r="N328" s="372">
        <v>1.4999999999999999E-2</v>
      </c>
      <c r="O328" s="372">
        <v>1.4999999999999999E-2</v>
      </c>
      <c r="P328" s="372">
        <v>1.4999999999999999E-2</v>
      </c>
      <c r="Q328" s="372">
        <v>1.4999999999999999E-2</v>
      </c>
      <c r="R328" s="373">
        <f t="shared" si="69"/>
        <v>46054</v>
      </c>
      <c r="S328" s="373">
        <f t="shared" si="70"/>
        <v>46054</v>
      </c>
      <c r="T328" s="373">
        <f t="shared" si="71"/>
        <v>46054</v>
      </c>
      <c r="U328" s="373">
        <f t="shared" si="72"/>
        <v>46054</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25">
      <c r="A329" s="250"/>
      <c r="B329" s="259"/>
      <c r="C329" s="252">
        <f t="shared" si="74"/>
        <v>4</v>
      </c>
      <c r="D329" s="275"/>
      <c r="E329" s="330">
        <v>2</v>
      </c>
      <c r="F329" s="330"/>
      <c r="G329" s="275"/>
      <c r="H329" s="280"/>
      <c r="I329" s="280">
        <v>7</v>
      </c>
      <c r="J329" s="280" t="s">
        <v>525</v>
      </c>
      <c r="K329" s="280"/>
      <c r="L329" s="280"/>
      <c r="M329" s="280"/>
      <c r="N329" s="372">
        <v>1.4999999999999999E-2</v>
      </c>
      <c r="O329" s="372">
        <v>1.4999999999999999E-2</v>
      </c>
      <c r="P329" s="372">
        <v>1.4999999999999999E-2</v>
      </c>
      <c r="Q329" s="372">
        <v>1.4999999999999999E-2</v>
      </c>
      <c r="R329" s="373">
        <f t="shared" si="69"/>
        <v>46419</v>
      </c>
      <c r="S329" s="373">
        <f t="shared" si="70"/>
        <v>46419</v>
      </c>
      <c r="T329" s="373">
        <f t="shared" si="71"/>
        <v>46419</v>
      </c>
      <c r="U329" s="373">
        <f t="shared" si="72"/>
        <v>46419</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2" x14ac:dyDescent="0.25">
      <c r="A330" s="250"/>
      <c r="B330" s="259"/>
      <c r="C330" s="252">
        <f>INT($C$232)+2</f>
        <v>3</v>
      </c>
      <c r="D330" s="275"/>
      <c r="E330" s="330">
        <v>3</v>
      </c>
      <c r="F330" s="330"/>
      <c r="G330" s="275"/>
      <c r="H330" s="296" t="str">
        <f>H$253</f>
        <v>Spr</v>
      </c>
      <c r="I330" s="280">
        <v>0</v>
      </c>
      <c r="J330" s="280" t="s">
        <v>534</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25">
      <c r="A331" s="250"/>
      <c r="B331" s="259"/>
      <c r="C331" s="252">
        <f>INT($C$232)+3</f>
        <v>4</v>
      </c>
      <c r="D331" s="275"/>
      <c r="E331" s="330">
        <v>3</v>
      </c>
      <c r="F331" s="330"/>
      <c r="G331" s="275"/>
      <c r="H331" s="280"/>
      <c r="I331" s="280">
        <v>1</v>
      </c>
      <c r="J331" s="280" t="s">
        <v>535</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25">
      <c r="A332" s="250"/>
      <c r="B332" s="259"/>
      <c r="C332" s="252">
        <f t="shared" ref="C332:C337" si="75">INT($C$232+3)</f>
        <v>4</v>
      </c>
      <c r="D332" s="275"/>
      <c r="E332" s="330">
        <v>3</v>
      </c>
      <c r="F332" s="330"/>
      <c r="G332" s="275"/>
      <c r="H332" s="280"/>
      <c r="I332" s="280">
        <v>2</v>
      </c>
      <c r="J332" s="280" t="s">
        <v>536</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25">
      <c r="A333" s="250"/>
      <c r="B333" s="259"/>
      <c r="C333" s="252">
        <f t="shared" si="75"/>
        <v>4</v>
      </c>
      <c r="D333" s="275"/>
      <c r="E333" s="330">
        <v>3</v>
      </c>
      <c r="F333" s="330"/>
      <c r="G333" s="275"/>
      <c r="H333" s="280"/>
      <c r="I333" s="280">
        <v>3</v>
      </c>
      <c r="J333" s="280" t="s">
        <v>521</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25">
      <c r="A334" s="250"/>
      <c r="B334" s="259"/>
      <c r="C334" s="252">
        <f t="shared" si="75"/>
        <v>4</v>
      </c>
      <c r="D334" s="275"/>
      <c r="E334" s="330">
        <v>3</v>
      </c>
      <c r="F334" s="330"/>
      <c r="G334" s="275"/>
      <c r="H334" s="280"/>
      <c r="I334" s="280">
        <v>4</v>
      </c>
      <c r="J334" s="280" t="s">
        <v>522</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25">
      <c r="A335" s="250"/>
      <c r="B335" s="259"/>
      <c r="C335" s="252">
        <f t="shared" si="75"/>
        <v>4</v>
      </c>
      <c r="D335" s="275"/>
      <c r="E335" s="330">
        <v>3</v>
      </c>
      <c r="F335" s="330"/>
      <c r="G335" s="275"/>
      <c r="H335" s="280"/>
      <c r="I335" s="280">
        <v>5</v>
      </c>
      <c r="J335" s="280" t="s">
        <v>523</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25">
      <c r="A336" s="250"/>
      <c r="B336" s="259"/>
      <c r="C336" s="252">
        <f t="shared" si="75"/>
        <v>4</v>
      </c>
      <c r="D336" s="275"/>
      <c r="E336" s="330">
        <v>3</v>
      </c>
      <c r="F336" s="330"/>
      <c r="G336" s="275"/>
      <c r="H336" s="280"/>
      <c r="I336" s="280">
        <v>6</v>
      </c>
      <c r="J336" s="280" t="s">
        <v>524</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25">
      <c r="A337" s="250"/>
      <c r="B337" s="259"/>
      <c r="C337" s="252">
        <f t="shared" si="75"/>
        <v>4</v>
      </c>
      <c r="D337" s="275"/>
      <c r="E337" s="330">
        <v>3</v>
      </c>
      <c r="F337" s="330"/>
      <c r="G337" s="275"/>
      <c r="H337" s="280"/>
      <c r="I337" s="280">
        <v>7</v>
      </c>
      <c r="J337" s="280" t="s">
        <v>525</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0999999999999996" hidden="1" customHeight="1" outlineLevel="2" x14ac:dyDescent="0.2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395</v>
      </c>
      <c r="AR338" s="262"/>
      <c r="AS338" s="250"/>
      <c r="AT338" s="250"/>
      <c r="AU338" s="250"/>
    </row>
    <row r="339" spans="1:47" hidden="1" outlineLevel="2" x14ac:dyDescent="0.25">
      <c r="A339" s="250"/>
      <c r="B339" s="259"/>
      <c r="C339" s="252">
        <f>INT($C$232+3)</f>
        <v>4</v>
      </c>
      <c r="D339" s="275"/>
      <c r="E339" s="330"/>
      <c r="F339" s="330"/>
      <c r="G339" s="275"/>
      <c r="H339" s="343" t="s">
        <v>537</v>
      </c>
      <c r="I339" s="303" t="s">
        <v>538</v>
      </c>
      <c r="J339" s="302"/>
      <c r="K339" s="280"/>
      <c r="L339" s="280"/>
      <c r="M339" s="280"/>
      <c r="N339" s="280"/>
      <c r="O339" s="853" t="s">
        <v>970</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2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25">
      <c r="A341" s="250"/>
      <c r="B341" s="259"/>
      <c r="C341" s="252">
        <f>INT($C$232+3)</f>
        <v>4</v>
      </c>
      <c r="D341" s="275"/>
      <c r="E341" s="330"/>
      <c r="F341" s="330"/>
      <c r="G341" s="275"/>
      <c r="H341" s="375" t="s">
        <v>1042</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2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2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25">
      <c r="A344" s="250"/>
      <c r="B344" s="259"/>
      <c r="C344" s="252"/>
      <c r="D344" s="275"/>
      <c r="E344" s="330"/>
      <c r="F344" s="330"/>
      <c r="G344" s="275"/>
      <c r="H344" s="296"/>
      <c r="I344" s="280"/>
      <c r="J344" s="350" t="s">
        <v>1036</v>
      </c>
      <c r="K344" s="701">
        <f t="shared" ref="K344:M346" si="76">MIN(363,INT((K340 - DATE(YEAR(K340),1,1))))+364*INT(YEAR(K340)-i_startyear)</f>
        <v>0</v>
      </c>
      <c r="L344" s="701">
        <f t="shared" si="76"/>
        <v>0</v>
      </c>
      <c r="M344" s="701">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25">
      <c r="A345" s="250"/>
      <c r="B345" s="259"/>
      <c r="C345" s="252"/>
      <c r="D345" s="275"/>
      <c r="E345" s="330"/>
      <c r="F345" s="330"/>
      <c r="G345" s="275"/>
      <c r="H345" s="296"/>
      <c r="I345" s="280"/>
      <c r="J345" s="350"/>
      <c r="K345" s="701">
        <f t="shared" si="76"/>
        <v>-43317</v>
      </c>
      <c r="L345" s="701">
        <f t="shared" si="76"/>
        <v>-43317</v>
      </c>
      <c r="M345" s="701">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25">
      <c r="A346" s="250"/>
      <c r="B346" s="259"/>
      <c r="C346" s="252"/>
      <c r="D346" s="275"/>
      <c r="E346" s="330"/>
      <c r="F346" s="330"/>
      <c r="G346" s="275"/>
      <c r="H346" s="296"/>
      <c r="I346" s="280"/>
      <c r="J346" s="350"/>
      <c r="K346" s="701">
        <f t="shared" si="76"/>
        <v>-43317</v>
      </c>
      <c r="L346" s="701">
        <f t="shared" si="76"/>
        <v>-43317</v>
      </c>
      <c r="M346" s="701">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0999999999999996" hidden="1" customHeight="1" outlineLevel="2" x14ac:dyDescent="0.2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395</v>
      </c>
      <c r="AR347" s="262"/>
      <c r="AS347" s="250"/>
      <c r="AT347" s="250"/>
      <c r="AU347" s="250"/>
    </row>
    <row r="348" spans="1:47" hidden="1" outlineLevel="2" x14ac:dyDescent="0.25">
      <c r="A348" s="250"/>
      <c r="B348" s="259"/>
      <c r="C348" s="252">
        <f>INT($C$232+3)</f>
        <v>4</v>
      </c>
      <c r="D348" s="275"/>
      <c r="E348" s="330"/>
      <c r="F348" s="330"/>
      <c r="G348" s="275"/>
      <c r="H348" s="343" t="s">
        <v>511</v>
      </c>
      <c r="I348" s="280" t="s">
        <v>539</v>
      </c>
      <c r="J348" s="280"/>
      <c r="K348" s="280"/>
      <c r="L348" s="280"/>
      <c r="M348" s="280"/>
      <c r="N348" s="303" t="s">
        <v>540</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25">
      <c r="A349" s="250"/>
      <c r="B349" s="259"/>
      <c r="C349" s="252">
        <f>INT($C$232+3)</f>
        <v>4</v>
      </c>
      <c r="D349" s="275"/>
      <c r="E349" s="330"/>
      <c r="F349" s="330"/>
      <c r="G349" s="275"/>
      <c r="H349" s="296" t="str">
        <f>H$251</f>
        <v>Aut</v>
      </c>
      <c r="I349" s="312">
        <v>0.7</v>
      </c>
      <c r="J349" s="280"/>
      <c r="K349" s="280"/>
      <c r="L349" s="282" t="s">
        <v>541</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2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2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0999999999999996" hidden="1" customHeight="1" outlineLevel="2" x14ac:dyDescent="0.2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395</v>
      </c>
      <c r="AR352" s="262"/>
      <c r="AS352" s="250"/>
      <c r="AT352" s="250"/>
      <c r="AU352" s="250"/>
    </row>
    <row r="353" spans="1:47" hidden="1" outlineLevel="2" x14ac:dyDescent="0.25">
      <c r="A353" s="250"/>
      <c r="B353" s="259"/>
      <c r="C353" s="252">
        <f>INT($C$232+3)</f>
        <v>4</v>
      </c>
      <c r="D353" s="275"/>
      <c r="E353" s="330"/>
      <c r="F353" s="330"/>
      <c r="G353" s="275"/>
      <c r="H353" s="376" t="s">
        <v>542</v>
      </c>
      <c r="I353" s="296" t="s">
        <v>491</v>
      </c>
      <c r="J353" s="280"/>
      <c r="K353" s="282" t="s">
        <v>543</v>
      </c>
      <c r="L353" s="296">
        <f>COUNTA($H$354:$H$357)</f>
        <v>3</v>
      </c>
      <c r="M353" s="283">
        <v>-6</v>
      </c>
      <c r="N353" s="280"/>
      <c r="O353" s="280"/>
      <c r="P353" s="280"/>
      <c r="Q353" s="280"/>
      <c r="R353" s="303" t="s">
        <v>544</v>
      </c>
      <c r="S353" s="302"/>
      <c r="T353" s="302"/>
      <c r="U353" s="302"/>
      <c r="V353" s="280"/>
      <c r="W353" s="280" t="s">
        <v>545</v>
      </c>
      <c r="X353" s="280" t="s">
        <v>546</v>
      </c>
      <c r="Y353" s="280" t="s">
        <v>547</v>
      </c>
      <c r="Z353" s="280" t="s">
        <v>548</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25">
      <c r="A354" s="250"/>
      <c r="B354" s="259"/>
      <c r="C354" s="252">
        <f>INT($C$232+3)</f>
        <v>4</v>
      </c>
      <c r="D354" s="275"/>
      <c r="E354" s="330"/>
      <c r="F354" s="330"/>
      <c r="G354" s="275"/>
      <c r="H354" s="377" t="s">
        <v>549</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25">
      <c r="A355" s="250"/>
      <c r="B355" s="259"/>
      <c r="C355" s="252">
        <f>INT($C$232)+3</f>
        <v>4</v>
      </c>
      <c r="D355" s="275"/>
      <c r="E355" s="330"/>
      <c r="F355" s="330"/>
      <c r="G355" s="275"/>
      <c r="H355" s="378" t="s">
        <v>801</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25">
      <c r="A356" s="250"/>
      <c r="B356" s="259"/>
      <c r="C356" s="252">
        <f>INT($C$232)+3</f>
        <v>4</v>
      </c>
      <c r="D356" s="275"/>
      <c r="E356" s="330"/>
      <c r="F356" s="330"/>
      <c r="G356" s="275"/>
      <c r="H356" s="379" t="s">
        <v>802</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0999999999999996" hidden="1" customHeight="1" outlineLevel="2" x14ac:dyDescent="0.2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395</v>
      </c>
      <c r="AR357" s="262"/>
      <c r="AS357" s="250"/>
      <c r="AT357" s="250"/>
      <c r="AU357" s="250"/>
    </row>
    <row r="358" spans="1:47" outlineLevel="1" collapsed="1" x14ac:dyDescent="0.25">
      <c r="A358" s="250"/>
      <c r="B358" s="259"/>
      <c r="C358" s="252">
        <f>INT($C$232)+1</f>
        <v>2</v>
      </c>
      <c r="D358" s="275"/>
      <c r="E358" s="330"/>
      <c r="F358" s="330"/>
      <c r="G358" s="275"/>
      <c r="H358" s="333" t="s">
        <v>550</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0999999999999996" hidden="1" customHeight="1" outlineLevel="3" x14ac:dyDescent="0.25">
      <c r="A359" s="250"/>
      <c r="B359" s="259"/>
      <c r="C359" s="252">
        <f>INT($C$232)+3.005</f>
        <v>4.0049999999999999</v>
      </c>
      <c r="D359" s="275" t="s">
        <v>391</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hidden="1" outlineLevel="2" x14ac:dyDescent="0.25">
      <c r="A360" s="250"/>
      <c r="B360" s="259"/>
      <c r="C360" s="252">
        <f>INT($C$232+3)</f>
        <v>4</v>
      </c>
      <c r="D360" s="275"/>
      <c r="E360" s="330"/>
      <c r="F360" s="330"/>
      <c r="G360" s="275"/>
      <c r="H360" s="343"/>
      <c r="I360" s="303" t="s">
        <v>512</v>
      </c>
      <c r="J360" s="303"/>
      <c r="K360" s="280"/>
      <c r="L360" s="280"/>
      <c r="M360" s="280"/>
      <c r="N360" s="303" t="s">
        <v>551</v>
      </c>
      <c r="O360" s="303"/>
      <c r="P360" s="303"/>
      <c r="Q360" s="303"/>
      <c r="R360" s="280"/>
      <c r="S360" s="280"/>
      <c r="T360" s="280"/>
      <c r="U360" s="280"/>
      <c r="V360" s="280" t="s">
        <v>552</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25">
      <c r="A361" s="250"/>
      <c r="B361" s="259"/>
      <c r="C361" s="252">
        <f t="shared" ref="C361:C368" si="79">INT($C$232)+3</f>
        <v>4</v>
      </c>
      <c r="D361" s="275"/>
      <c r="E361" s="330"/>
      <c r="F361" s="330"/>
      <c r="G361" s="275"/>
      <c r="H361" s="280"/>
      <c r="I361" s="280">
        <v>0</v>
      </c>
      <c r="J361" s="280" t="s">
        <v>534</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25">
      <c r="A362" s="250"/>
      <c r="B362" s="259"/>
      <c r="C362" s="252">
        <f t="shared" si="79"/>
        <v>4</v>
      </c>
      <c r="D362" s="275"/>
      <c r="E362" s="330"/>
      <c r="F362" s="330"/>
      <c r="G362" s="275"/>
      <c r="H362" s="280"/>
      <c r="I362" s="280">
        <v>1</v>
      </c>
      <c r="J362" s="280" t="s">
        <v>535</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25">
      <c r="A363" s="250"/>
      <c r="B363" s="259"/>
      <c r="C363" s="252">
        <f t="shared" si="79"/>
        <v>4</v>
      </c>
      <c r="D363" s="275"/>
      <c r="E363" s="330"/>
      <c r="F363" s="330"/>
      <c r="G363" s="275"/>
      <c r="H363" s="280"/>
      <c r="I363" s="280">
        <v>2</v>
      </c>
      <c r="J363" s="280" t="s">
        <v>536</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25">
      <c r="A364" s="250"/>
      <c r="B364" s="259"/>
      <c r="C364" s="252">
        <f t="shared" si="79"/>
        <v>4</v>
      </c>
      <c r="D364" s="275"/>
      <c r="E364" s="330"/>
      <c r="F364" s="330"/>
      <c r="G364" s="275"/>
      <c r="H364" s="280"/>
      <c r="I364" s="280">
        <v>3</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25">
      <c r="A365" s="250"/>
      <c r="B365" s="259"/>
      <c r="C365" s="252">
        <f t="shared" si="79"/>
        <v>4</v>
      </c>
      <c r="D365" s="275"/>
      <c r="E365" s="330"/>
      <c r="F365" s="330"/>
      <c r="G365" s="275"/>
      <c r="H365" s="280"/>
      <c r="I365" s="280">
        <v>4</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25">
      <c r="A366" s="250"/>
      <c r="B366" s="259"/>
      <c r="C366" s="252">
        <f t="shared" si="79"/>
        <v>4</v>
      </c>
      <c r="D366" s="275"/>
      <c r="E366" s="330"/>
      <c r="F366" s="330"/>
      <c r="G366" s="275"/>
      <c r="H366" s="280"/>
      <c r="I366" s="280">
        <v>5</v>
      </c>
      <c r="J366" s="280" t="s">
        <v>523</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25">
      <c r="A367" s="250"/>
      <c r="B367" s="259"/>
      <c r="C367" s="252">
        <f t="shared" si="79"/>
        <v>4</v>
      </c>
      <c r="D367" s="275"/>
      <c r="E367" s="330"/>
      <c r="F367" s="330"/>
      <c r="G367" s="275"/>
      <c r="H367" s="280"/>
      <c r="I367" s="280">
        <v>6</v>
      </c>
      <c r="J367" s="280" t="s">
        <v>524</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25">
      <c r="A368" s="250"/>
      <c r="B368" s="259"/>
      <c r="C368" s="252">
        <f t="shared" si="79"/>
        <v>4</v>
      </c>
      <c r="D368" s="275"/>
      <c r="E368" s="330"/>
      <c r="F368" s="330"/>
      <c r="G368" s="275"/>
      <c r="H368" s="280"/>
      <c r="I368" s="280">
        <v>7</v>
      </c>
      <c r="J368" s="280" t="s">
        <v>525</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0999999999999996" hidden="1" customHeight="1" outlineLevel="2" x14ac:dyDescent="0.2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395</v>
      </c>
      <c r="AR369" s="262"/>
      <c r="AS369" s="250"/>
      <c r="AT369" s="250"/>
      <c r="AU369" s="250"/>
    </row>
    <row r="370" spans="1:47" hidden="1" outlineLevel="2" x14ac:dyDescent="0.25">
      <c r="A370" s="250"/>
      <c r="B370" s="259"/>
      <c r="C370" s="252">
        <f>INT($C$232+3)</f>
        <v>4</v>
      </c>
      <c r="D370" s="275"/>
      <c r="E370" s="330"/>
      <c r="F370" s="330"/>
      <c r="G370" s="275"/>
      <c r="H370" s="343"/>
      <c r="I370" s="303" t="s">
        <v>512</v>
      </c>
      <c r="J370" s="303"/>
      <c r="K370" s="280"/>
      <c r="L370" s="280"/>
      <c r="M370" s="280"/>
      <c r="N370" s="303" t="s">
        <v>805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25">
      <c r="A371" s="250"/>
      <c r="B371" s="259"/>
      <c r="C371" s="252">
        <f t="shared" ref="C371:C378" si="81">INT($C$232)+3</f>
        <v>4</v>
      </c>
      <c r="D371" s="275"/>
      <c r="E371" s="330"/>
      <c r="F371" s="330"/>
      <c r="G371" s="275"/>
      <c r="H371" s="280"/>
      <c r="I371" s="280">
        <v>0</v>
      </c>
      <c r="J371" s="280" t="s">
        <v>534</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25">
      <c r="A372" s="250"/>
      <c r="B372" s="259"/>
      <c r="C372" s="252">
        <f t="shared" si="81"/>
        <v>4</v>
      </c>
      <c r="D372" s="275"/>
      <c r="E372" s="330"/>
      <c r="F372" s="330"/>
      <c r="G372" s="275"/>
      <c r="H372" s="280"/>
      <c r="I372" s="280">
        <v>1</v>
      </c>
      <c r="J372" s="280" t="s">
        <v>535</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25">
      <c r="A373" s="250"/>
      <c r="B373" s="259"/>
      <c r="C373" s="252">
        <f t="shared" si="81"/>
        <v>4</v>
      </c>
      <c r="D373" s="275"/>
      <c r="E373" s="330"/>
      <c r="F373" s="330"/>
      <c r="G373" s="275"/>
      <c r="H373" s="280"/>
      <c r="I373" s="280">
        <v>2</v>
      </c>
      <c r="J373" s="280" t="s">
        <v>536</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25">
      <c r="A374" s="250"/>
      <c r="B374" s="259"/>
      <c r="C374" s="252">
        <f t="shared" si="81"/>
        <v>4</v>
      </c>
      <c r="D374" s="275"/>
      <c r="E374" s="330"/>
      <c r="F374" s="330"/>
      <c r="G374" s="275"/>
      <c r="H374" s="280"/>
      <c r="I374" s="280">
        <v>3</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25">
      <c r="A375" s="250"/>
      <c r="B375" s="259"/>
      <c r="C375" s="252">
        <f t="shared" si="81"/>
        <v>4</v>
      </c>
      <c r="D375" s="275"/>
      <c r="E375" s="330"/>
      <c r="F375" s="330"/>
      <c r="G375" s="275"/>
      <c r="H375" s="280"/>
      <c r="I375" s="280">
        <v>4</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25">
      <c r="A376" s="250"/>
      <c r="B376" s="259"/>
      <c r="C376" s="252">
        <f t="shared" si="81"/>
        <v>4</v>
      </c>
      <c r="D376" s="275"/>
      <c r="E376" s="330"/>
      <c r="F376" s="330"/>
      <c r="G376" s="275"/>
      <c r="H376" s="280"/>
      <c r="I376" s="280">
        <v>5</v>
      </c>
      <c r="J376" s="280" t="s">
        <v>523</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25">
      <c r="A377" s="250"/>
      <c r="B377" s="259"/>
      <c r="C377" s="252">
        <f t="shared" si="81"/>
        <v>4</v>
      </c>
      <c r="D377" s="275"/>
      <c r="E377" s="330"/>
      <c r="F377" s="330"/>
      <c r="G377" s="275"/>
      <c r="H377" s="280"/>
      <c r="I377" s="280">
        <v>6</v>
      </c>
      <c r="J377" s="280" t="s">
        <v>524</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25">
      <c r="A378" s="250"/>
      <c r="B378" s="259"/>
      <c r="C378" s="252">
        <f t="shared" si="81"/>
        <v>4</v>
      </c>
      <c r="D378" s="275"/>
      <c r="E378" s="330"/>
      <c r="F378" s="330"/>
      <c r="G378" s="275"/>
      <c r="H378" s="280"/>
      <c r="I378" s="280">
        <v>7</v>
      </c>
      <c r="J378" s="280" t="s">
        <v>525</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0999999999999996" hidden="1" customHeight="1" outlineLevel="2" x14ac:dyDescent="0.2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395</v>
      </c>
      <c r="AR379" s="262"/>
      <c r="AS379" s="250"/>
      <c r="AT379" s="250"/>
      <c r="AU379" s="250"/>
    </row>
    <row r="380" spans="1:47" hidden="1" outlineLevel="2" x14ac:dyDescent="0.25">
      <c r="A380" s="250"/>
      <c r="B380" s="259"/>
      <c r="C380" s="252">
        <f>INT($C$232+3)</f>
        <v>4</v>
      </c>
      <c r="D380" s="275"/>
      <c r="E380" s="330"/>
      <c r="F380" s="330"/>
      <c r="G380" s="275"/>
      <c r="H380" s="343"/>
      <c r="I380" s="303" t="s">
        <v>512</v>
      </c>
      <c r="J380" s="303"/>
      <c r="K380" s="280"/>
      <c r="L380" s="280"/>
      <c r="M380" s="280"/>
      <c r="N380" s="303" t="s">
        <v>553</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25">
      <c r="A381" s="250"/>
      <c r="B381" s="259"/>
      <c r="C381" s="252">
        <f t="shared" ref="C381:C388" si="82">INT($C$232)+3</f>
        <v>4</v>
      </c>
      <c r="D381" s="275"/>
      <c r="E381" s="330"/>
      <c r="F381" s="330"/>
      <c r="G381" s="275"/>
      <c r="H381" s="280"/>
      <c r="I381" s="280">
        <v>0</v>
      </c>
      <c r="J381" s="280" t="s">
        <v>534</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25">
      <c r="A382" s="250"/>
      <c r="B382" s="259"/>
      <c r="C382" s="252">
        <f t="shared" si="82"/>
        <v>4</v>
      </c>
      <c r="D382" s="275"/>
      <c r="E382" s="330"/>
      <c r="F382" s="330"/>
      <c r="G382" s="275"/>
      <c r="H382" s="280"/>
      <c r="I382" s="280">
        <v>1</v>
      </c>
      <c r="J382" s="280" t="s">
        <v>535</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25">
      <c r="A383" s="250"/>
      <c r="B383" s="259"/>
      <c r="C383" s="252">
        <f t="shared" si="82"/>
        <v>4</v>
      </c>
      <c r="D383" s="275"/>
      <c r="E383" s="330"/>
      <c r="F383" s="330"/>
      <c r="G383" s="275"/>
      <c r="H383" s="280"/>
      <c r="I383" s="280">
        <v>2</v>
      </c>
      <c r="J383" s="280" t="s">
        <v>536</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25">
      <c r="A384" s="250"/>
      <c r="B384" s="259"/>
      <c r="C384" s="252">
        <f t="shared" si="82"/>
        <v>4</v>
      </c>
      <c r="D384" s="275"/>
      <c r="E384" s="330"/>
      <c r="F384" s="330"/>
      <c r="G384" s="275"/>
      <c r="H384" s="280"/>
      <c r="I384" s="280">
        <v>3</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25">
      <c r="A385" s="250"/>
      <c r="B385" s="259"/>
      <c r="C385" s="252">
        <f t="shared" si="82"/>
        <v>4</v>
      </c>
      <c r="D385" s="275"/>
      <c r="E385" s="330"/>
      <c r="F385" s="330"/>
      <c r="G385" s="275"/>
      <c r="H385" s="280"/>
      <c r="I385" s="280">
        <v>4</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25">
      <c r="A386" s="250"/>
      <c r="B386" s="259"/>
      <c r="C386" s="252">
        <f t="shared" si="82"/>
        <v>4</v>
      </c>
      <c r="D386" s="275"/>
      <c r="E386" s="330"/>
      <c r="F386" s="330"/>
      <c r="G386" s="275"/>
      <c r="H386" s="280"/>
      <c r="I386" s="280">
        <v>5</v>
      </c>
      <c r="J386" s="280" t="s">
        <v>523</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25">
      <c r="A387" s="250"/>
      <c r="B387" s="259"/>
      <c r="C387" s="252">
        <f t="shared" si="82"/>
        <v>4</v>
      </c>
      <c r="D387" s="275"/>
      <c r="E387" s="330"/>
      <c r="F387" s="330"/>
      <c r="G387" s="275"/>
      <c r="H387" s="280"/>
      <c r="I387" s="280">
        <v>6</v>
      </c>
      <c r="J387" s="280" t="s">
        <v>524</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25">
      <c r="A388" s="250"/>
      <c r="B388" s="259"/>
      <c r="C388" s="252">
        <f t="shared" si="82"/>
        <v>4</v>
      </c>
      <c r="D388" s="275"/>
      <c r="E388" s="330"/>
      <c r="F388" s="330"/>
      <c r="G388" s="275"/>
      <c r="H388" s="280"/>
      <c r="I388" s="280">
        <v>7</v>
      </c>
      <c r="J388" s="280" t="s">
        <v>525</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0999999999999996" hidden="1" customHeight="1" outlineLevel="2" x14ac:dyDescent="0.2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395</v>
      </c>
      <c r="AR389" s="262"/>
      <c r="AS389" s="250"/>
      <c r="AT389" s="250"/>
      <c r="AU389" s="250"/>
    </row>
    <row r="390" spans="1:47" hidden="1" outlineLevel="2" x14ac:dyDescent="0.25">
      <c r="A390" s="250"/>
      <c r="B390" s="259"/>
      <c r="C390" s="252">
        <f t="shared" ref="C390:C395" si="83">INT($C$232)+3</f>
        <v>4</v>
      </c>
      <c r="D390" s="275"/>
      <c r="E390" s="330"/>
      <c r="F390" s="330"/>
      <c r="G390" s="275"/>
      <c r="H390" s="280" t="s">
        <v>1032</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2" x14ac:dyDescent="0.25">
      <c r="A391" s="250"/>
      <c r="B391" s="259"/>
      <c r="C391" s="252">
        <f t="shared" si="83"/>
        <v>4</v>
      </c>
      <c r="D391" s="275"/>
      <c r="E391" s="330"/>
      <c r="F391" s="330"/>
      <c r="G391" s="275"/>
      <c r="H391" s="280" t="s">
        <v>554</v>
      </c>
      <c r="I391" s="317">
        <v>55</v>
      </c>
      <c r="J391" s="280" t="s">
        <v>555</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25">
      <c r="A392" s="250"/>
      <c r="B392" s="259"/>
      <c r="C392" s="252">
        <f t="shared" si="83"/>
        <v>4</v>
      </c>
      <c r="D392" s="275"/>
      <c r="E392" s="330"/>
      <c r="F392" s="330"/>
      <c r="G392" s="275"/>
      <c r="H392" s="280" t="s">
        <v>556</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25">
      <c r="A393" s="250"/>
      <c r="B393" s="259"/>
      <c r="C393" s="252">
        <f t="shared" si="83"/>
        <v>4</v>
      </c>
      <c r="D393" s="275"/>
      <c r="E393" s="330"/>
      <c r="F393" s="330"/>
      <c r="G393" s="275"/>
      <c r="H393" s="280" t="s">
        <v>557</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25">
      <c r="A394" s="250"/>
      <c r="B394" s="259"/>
      <c r="C394" s="252">
        <f t="shared" si="83"/>
        <v>4</v>
      </c>
      <c r="D394" s="275"/>
      <c r="E394" s="330"/>
      <c r="F394" s="330"/>
      <c r="G394" s="275"/>
      <c r="H394" s="280" t="s">
        <v>558</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25">
      <c r="A395" s="250"/>
      <c r="B395" s="259"/>
      <c r="C395" s="252">
        <f t="shared" si="83"/>
        <v>4</v>
      </c>
      <c r="D395" s="275"/>
      <c r="E395" s="330"/>
      <c r="F395" s="330"/>
      <c r="G395" s="275"/>
      <c r="H395" s="280" t="s">
        <v>559</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2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25">
      <c r="A397" s="250"/>
      <c r="B397" s="259"/>
      <c r="C397" s="252">
        <v>4</v>
      </c>
      <c r="D397" s="275"/>
      <c r="E397" s="330"/>
      <c r="F397" s="330"/>
      <c r="G397" s="275"/>
      <c r="H397" s="280" t="s">
        <v>971</v>
      </c>
      <c r="I397" s="280"/>
      <c r="J397" s="280"/>
      <c r="K397" s="280"/>
      <c r="L397" s="280" t="s">
        <v>560</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25">
      <c r="A398" s="250"/>
      <c r="B398" s="259"/>
      <c r="C398" s="252"/>
      <c r="D398" s="275"/>
      <c r="E398" s="330"/>
      <c r="F398" s="330"/>
      <c r="G398" s="275"/>
      <c r="H398" s="380"/>
      <c r="I398" s="280" t="s">
        <v>963</v>
      </c>
      <c r="J398" s="280" t="s">
        <v>964</v>
      </c>
      <c r="K398" s="651"/>
      <c r="L398" s="296" t="s">
        <v>561</v>
      </c>
      <c r="M398" s="296" t="s">
        <v>966</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25">
      <c r="A399" s="250"/>
      <c r="B399" s="259"/>
      <c r="C399" s="252">
        <f t="shared" ref="C399:C412" si="84">INT($C$232)+3</f>
        <v>4</v>
      </c>
      <c r="D399" s="275"/>
      <c r="E399" s="330"/>
      <c r="F399" s="330"/>
      <c r="G399" s="275"/>
      <c r="H399" s="282" t="s">
        <v>965</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25">
      <c r="A400" s="250"/>
      <c r="B400" s="259"/>
      <c r="C400" s="252">
        <f t="shared" si="84"/>
        <v>4</v>
      </c>
      <c r="D400" s="275"/>
      <c r="E400" s="330"/>
      <c r="F400" s="330"/>
      <c r="G400" s="275"/>
      <c r="H400" s="282" t="s">
        <v>535</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25">
      <c r="A401" s="250"/>
      <c r="B401" s="259"/>
      <c r="C401" s="252">
        <f t="shared" si="84"/>
        <v>4</v>
      </c>
      <c r="D401" s="275"/>
      <c r="E401" s="330"/>
      <c r="F401" s="330"/>
      <c r="G401" s="275"/>
      <c r="H401" s="282" t="s">
        <v>536</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25">
      <c r="A402" s="250"/>
      <c r="B402" s="259"/>
      <c r="C402" s="252">
        <f t="shared" si="84"/>
        <v>4</v>
      </c>
      <c r="D402" s="275"/>
      <c r="E402" s="330"/>
      <c r="F402" s="330"/>
      <c r="G402" s="275"/>
      <c r="H402" s="282" t="s">
        <v>521</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25">
      <c r="A403" s="250"/>
      <c r="B403" s="259"/>
      <c r="C403" s="252">
        <f t="shared" si="84"/>
        <v>4</v>
      </c>
      <c r="D403" s="275"/>
      <c r="E403" s="330"/>
      <c r="F403" s="330"/>
      <c r="G403" s="275"/>
      <c r="H403" s="282" t="s">
        <v>522</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25">
      <c r="A404" s="250"/>
      <c r="B404" s="259"/>
      <c r="C404" s="252">
        <f t="shared" si="84"/>
        <v>4</v>
      </c>
      <c r="D404" s="275"/>
      <c r="E404" s="330"/>
      <c r="F404" s="330"/>
      <c r="G404" s="275"/>
      <c r="H404" s="282" t="s">
        <v>523</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25">
      <c r="A405" s="250"/>
      <c r="B405" s="259"/>
      <c r="C405" s="252">
        <f t="shared" si="84"/>
        <v>4</v>
      </c>
      <c r="D405" s="275"/>
      <c r="E405" s="330"/>
      <c r="F405" s="330"/>
      <c r="G405" s="275"/>
      <c r="H405" s="282" t="s">
        <v>524</v>
      </c>
      <c r="I405" s="381" t="b">
        <v>0</v>
      </c>
      <c r="J405" s="297" t="b">
        <v>0</v>
      </c>
      <c r="K405" s="280"/>
      <c r="L405" s="312">
        <f t="shared" si="86"/>
        <v>1</v>
      </c>
      <c r="M405" s="312">
        <f t="shared" si="85"/>
        <v>1</v>
      </c>
      <c r="N405" s="348"/>
      <c r="O405" s="569"/>
      <c r="P405" s="862" t="s">
        <v>901</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25">
      <c r="A406" s="250"/>
      <c r="B406" s="259"/>
      <c r="C406" s="252">
        <f t="shared" si="84"/>
        <v>4</v>
      </c>
      <c r="D406" s="275"/>
      <c r="E406" s="330"/>
      <c r="F406" s="330"/>
      <c r="G406" s="275"/>
      <c r="H406" s="282" t="s">
        <v>525</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2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25">
      <c r="A408" s="250"/>
      <c r="B408" s="259"/>
      <c r="C408" s="252">
        <f t="shared" si="84"/>
        <v>4</v>
      </c>
      <c r="D408" s="275"/>
      <c r="E408" s="330"/>
      <c r="F408" s="330"/>
      <c r="G408" s="275"/>
      <c r="H408" s="430" t="s">
        <v>562</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25">
      <c r="A409" s="250"/>
      <c r="B409" s="259"/>
      <c r="C409" s="252">
        <f t="shared" si="84"/>
        <v>4</v>
      </c>
      <c r="D409" s="275"/>
      <c r="E409" s="330"/>
      <c r="F409" s="330"/>
      <c r="G409" s="275"/>
      <c r="H409" s="348"/>
      <c r="I409" s="382"/>
      <c r="J409" s="382"/>
      <c r="K409" s="383" t="s">
        <v>563</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25">
      <c r="A410" s="250"/>
      <c r="B410" s="259"/>
      <c r="C410" s="252">
        <f t="shared" si="84"/>
        <v>4</v>
      </c>
      <c r="D410" s="275"/>
      <c r="E410" s="330"/>
      <c r="F410" s="330"/>
      <c r="G410" s="275"/>
      <c r="H410" s="348"/>
      <c r="I410" s="385" t="s">
        <v>542</v>
      </c>
      <c r="J410" s="385" t="s">
        <v>564</v>
      </c>
      <c r="K410" s="386" t="s">
        <v>565</v>
      </c>
      <c r="L410" s="296" t="s">
        <v>566</v>
      </c>
      <c r="M410" s="296" t="s">
        <v>567</v>
      </c>
      <c r="N410" s="387" t="s">
        <v>542</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25">
      <c r="A411" s="250"/>
      <c r="B411" s="259"/>
      <c r="C411" s="252">
        <f t="shared" si="84"/>
        <v>4</v>
      </c>
      <c r="D411" s="275"/>
      <c r="E411" s="330"/>
      <c r="F411" s="330"/>
      <c r="G411" s="275"/>
      <c r="H411" s="388" t="s">
        <v>426</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25">
      <c r="A412" s="250"/>
      <c r="B412" s="259"/>
      <c r="C412" s="252">
        <f t="shared" si="84"/>
        <v>4</v>
      </c>
      <c r="D412" s="275"/>
      <c r="E412" s="330"/>
      <c r="F412" s="330"/>
      <c r="G412" s="275"/>
      <c r="H412" s="388" t="s">
        <v>428</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0999999999999996" hidden="1" customHeight="1" outlineLevel="2" x14ac:dyDescent="0.2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395</v>
      </c>
      <c r="AR413" s="262"/>
      <c r="AS413" s="250"/>
      <c r="AT413" s="250"/>
      <c r="AU413" s="250"/>
    </row>
    <row r="414" spans="1:47" outlineLevel="1" collapsed="1" x14ac:dyDescent="0.25">
      <c r="A414" s="250"/>
      <c r="B414" s="259"/>
      <c r="C414" s="252">
        <f>INT($C$232)+1</f>
        <v>2</v>
      </c>
      <c r="D414" s="275"/>
      <c r="E414" s="330"/>
      <c r="F414" s="330"/>
      <c r="G414" s="275"/>
      <c r="H414" s="333" t="s">
        <v>885</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0999999999999996" hidden="1" customHeight="1" outlineLevel="3" x14ac:dyDescent="0.25">
      <c r="A415" s="250"/>
      <c r="B415" s="259"/>
      <c r="C415" s="252">
        <f>INT($C$232)+3.005</f>
        <v>4.0049999999999999</v>
      </c>
      <c r="D415" s="275" t="s">
        <v>391</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hidden="1" outlineLevel="2" x14ac:dyDescent="0.25">
      <c r="A416" s="250"/>
      <c r="B416" s="259"/>
      <c r="C416" s="252">
        <f>INT($C$232)+2</f>
        <v>3</v>
      </c>
      <c r="D416" s="275"/>
      <c r="E416" s="330"/>
      <c r="F416" s="330"/>
      <c r="G416" s="275"/>
      <c r="H416" s="343" t="s">
        <v>569</v>
      </c>
      <c r="I416" s="303" t="s">
        <v>570</v>
      </c>
      <c r="J416" s="390"/>
      <c r="K416" s="303" t="s">
        <v>792</v>
      </c>
      <c r="L416" s="303"/>
      <c r="M416" s="303"/>
      <c r="N416" s="303" t="s">
        <v>793</v>
      </c>
      <c r="O416" s="303"/>
      <c r="P416" s="303"/>
      <c r="Q416" s="303"/>
      <c r="R416" s="303" t="s">
        <v>1038</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2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794</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2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2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2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2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2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2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2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2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2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2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0999999999999996" hidden="1" customHeight="1" outlineLevel="2" x14ac:dyDescent="0.2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395</v>
      </c>
      <c r="AR428" s="262"/>
      <c r="AS428" s="250"/>
      <c r="AT428" s="250"/>
      <c r="AU428" s="250"/>
    </row>
    <row r="429" spans="1:47" outlineLevel="1" collapsed="1" x14ac:dyDescent="0.25">
      <c r="A429" s="250"/>
      <c r="B429" s="259"/>
      <c r="C429" s="252">
        <f>INT($C$232)+1</f>
        <v>2</v>
      </c>
      <c r="D429" s="275"/>
      <c r="E429" s="330"/>
      <c r="F429" s="330"/>
      <c r="G429" s="275"/>
      <c r="H429" s="333" t="s">
        <v>568</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0999999999999996" hidden="1" customHeight="1" outlineLevel="3" x14ac:dyDescent="0.25">
      <c r="A430" s="250"/>
      <c r="B430" s="259"/>
      <c r="C430" s="252">
        <f>INT($C$232)+3.005</f>
        <v>4.0049999999999999</v>
      </c>
      <c r="D430" s="275" t="s">
        <v>391</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hidden="1" outlineLevel="2" x14ac:dyDescent="0.25">
      <c r="A431" s="250"/>
      <c r="B431" s="259"/>
      <c r="C431" s="252">
        <f>INT($C$232)+2</f>
        <v>3</v>
      </c>
      <c r="D431" s="275"/>
      <c r="E431" s="330"/>
      <c r="F431" s="330"/>
      <c r="G431" s="275"/>
      <c r="H431" s="343" t="s">
        <v>569</v>
      </c>
      <c r="I431" s="303" t="s">
        <v>571</v>
      </c>
      <c r="J431" s="390"/>
      <c r="K431" s="391">
        <f>COUNTA($H432:$H$462)</f>
        <v>30</v>
      </c>
      <c r="L431" s="391">
        <f>COUNTA($I$432:$I$462)/K431</f>
        <v>1</v>
      </c>
      <c r="M431" s="283">
        <v>-9</v>
      </c>
      <c r="N431" s="303" t="s">
        <v>572</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collapsed="1" x14ac:dyDescent="0.25">
      <c r="A432" s="250"/>
      <c r="B432" s="259"/>
      <c r="C432" s="252">
        <f t="shared" ref="C432:C452" si="92">INT($C$232)+3</f>
        <v>4</v>
      </c>
      <c r="D432" s="275"/>
      <c r="E432" s="330"/>
      <c r="F432" s="330"/>
      <c r="G432" s="275"/>
      <c r="H432" s="296" t="str">
        <f t="shared" ref="H432:H441" si="93">H$251</f>
        <v>Aut</v>
      </c>
      <c r="I432" s="302" t="s">
        <v>800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2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2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2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2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2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2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2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2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2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25">
      <c r="A442" s="250"/>
      <c r="B442" s="259"/>
      <c r="C442" s="252">
        <f t="shared" si="92"/>
        <v>4</v>
      </c>
      <c r="D442" s="275"/>
      <c r="E442" s="330"/>
      <c r="F442" s="330"/>
      <c r="G442" s="275"/>
      <c r="H442" s="296" t="str">
        <f>H$252</f>
        <v>Win</v>
      </c>
      <c r="I442" s="302" t="s">
        <v>800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2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2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2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2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2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2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2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2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2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25">
      <c r="A452" s="250"/>
      <c r="B452" s="259"/>
      <c r="C452" s="252">
        <f t="shared" si="92"/>
        <v>4</v>
      </c>
      <c r="D452" s="275"/>
      <c r="E452" s="330"/>
      <c r="F452" s="330"/>
      <c r="G452" s="275"/>
      <c r="H452" s="296" t="str">
        <f t="shared" ref="H452:H461" si="97">H$253</f>
        <v>Spr</v>
      </c>
      <c r="I452" s="302" t="s">
        <v>800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2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2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2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2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2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2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2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2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2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0999999999999996" hidden="1" customHeight="1" outlineLevel="2" x14ac:dyDescent="0.2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395</v>
      </c>
      <c r="AR462" s="262"/>
      <c r="AS462" s="250"/>
      <c r="AT462" s="250"/>
      <c r="AU462" s="250"/>
    </row>
    <row r="463" spans="1:47" hidden="1" outlineLevel="2" x14ac:dyDescent="0.25">
      <c r="A463" s="250"/>
      <c r="B463" s="259"/>
      <c r="C463" s="252">
        <f>INT($C$232)+2</f>
        <v>3</v>
      </c>
      <c r="D463" s="275"/>
      <c r="E463" s="330"/>
      <c r="F463" s="330"/>
      <c r="G463" s="275"/>
      <c r="H463" s="343" t="s">
        <v>569</v>
      </c>
      <c r="I463" s="303" t="s">
        <v>573</v>
      </c>
      <c r="J463" s="303"/>
      <c r="K463" s="393">
        <f>COUNTA($H464:$H$476)</f>
        <v>3</v>
      </c>
      <c r="L463" s="391">
        <f>COUNTA($I$464:$I$476)/K463</f>
        <v>4</v>
      </c>
      <c r="M463" s="365"/>
      <c r="N463" s="280"/>
      <c r="O463" s="303" t="s">
        <v>574</v>
      </c>
      <c r="P463" s="303"/>
      <c r="Q463" s="303"/>
      <c r="R463" s="303" t="s">
        <v>575</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25">
      <c r="A464" s="250"/>
      <c r="B464" s="259"/>
      <c r="C464" s="252">
        <f t="shared" ref="C464:C475" si="99">INT($C$232)+3</f>
        <v>4</v>
      </c>
      <c r="D464" s="275"/>
      <c r="E464" s="330"/>
      <c r="F464" s="330"/>
      <c r="G464" s="275"/>
      <c r="H464" s="296" t="str">
        <f>H$251</f>
        <v>Aut</v>
      </c>
      <c r="I464" s="302" t="s">
        <v>576</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2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2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2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2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2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2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2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2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2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2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2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0999999999999996" hidden="1" customHeight="1" outlineLevel="2" x14ac:dyDescent="0.2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395</v>
      </c>
      <c r="AR476" s="262"/>
      <c r="AS476" s="250"/>
      <c r="AT476" s="250"/>
      <c r="AU476" s="250"/>
    </row>
    <row r="477" spans="1:47" hidden="1" outlineLevel="2" x14ac:dyDescent="0.25">
      <c r="A477" s="250"/>
      <c r="B477" s="259"/>
      <c r="C477" s="252">
        <f>INT($C$232)+2</f>
        <v>3</v>
      </c>
      <c r="D477" s="275"/>
      <c r="E477" s="330"/>
      <c r="F477" s="330"/>
      <c r="G477" s="275"/>
      <c r="H477" s="343" t="s">
        <v>569</v>
      </c>
      <c r="I477" s="303" t="s">
        <v>577</v>
      </c>
      <c r="J477" s="303"/>
      <c r="K477" s="393"/>
      <c r="L477" s="391">
        <f>COUNTA($I478:$I$490)/COUNTA($H478:$H$490)</f>
        <v>4</v>
      </c>
      <c r="M477" s="280"/>
      <c r="N477" s="303" t="s">
        <v>578</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25">
      <c r="A478" s="250"/>
      <c r="B478" s="259"/>
      <c r="C478" s="252">
        <f t="shared" ref="C478:C489" si="104">INT($C$232)+3</f>
        <v>4</v>
      </c>
      <c r="D478" s="275"/>
      <c r="E478" s="330"/>
      <c r="F478" s="330"/>
      <c r="G478" s="275"/>
      <c r="H478" s="296" t="str">
        <f>H$251</f>
        <v>Aut</v>
      </c>
      <c r="I478" s="302" t="s">
        <v>576</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25">
      <c r="A479" s="250"/>
      <c r="B479" s="259"/>
      <c r="C479" s="252">
        <f t="shared" si="104"/>
        <v>4</v>
      </c>
      <c r="D479" s="275"/>
      <c r="E479" s="330"/>
      <c r="F479" s="330"/>
      <c r="G479" s="275"/>
      <c r="H479" s="296"/>
      <c r="I479" s="302" t="s">
        <v>579</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25">
      <c r="A480" s="250"/>
      <c r="B480" s="259"/>
      <c r="C480" s="252">
        <f t="shared" si="104"/>
        <v>4</v>
      </c>
      <c r="D480" s="275"/>
      <c r="E480" s="330"/>
      <c r="F480" s="330"/>
      <c r="G480" s="275"/>
      <c r="H480" s="296"/>
      <c r="I480" s="302" t="s">
        <v>580</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25">
      <c r="A481" s="250"/>
      <c r="B481" s="259"/>
      <c r="C481" s="252">
        <f t="shared" si="104"/>
        <v>4</v>
      </c>
      <c r="D481" s="275"/>
      <c r="E481" s="330"/>
      <c r="F481" s="330"/>
      <c r="G481" s="275"/>
      <c r="H481" s="296"/>
      <c r="I481" s="302" t="s">
        <v>581</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25">
      <c r="A482" s="250"/>
      <c r="B482" s="259"/>
      <c r="C482" s="252">
        <f t="shared" si="104"/>
        <v>4</v>
      </c>
      <c r="D482" s="275"/>
      <c r="E482" s="330"/>
      <c r="F482" s="330"/>
      <c r="G482" s="275"/>
      <c r="H482" s="296" t="str">
        <f>H$252</f>
        <v>Win</v>
      </c>
      <c r="I482" s="302" t="s">
        <v>576</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25">
      <c r="A483" s="250"/>
      <c r="B483" s="259"/>
      <c r="C483" s="252">
        <f t="shared" si="104"/>
        <v>4</v>
      </c>
      <c r="D483" s="275"/>
      <c r="E483" s="330"/>
      <c r="F483" s="330"/>
      <c r="G483" s="275"/>
      <c r="H483" s="296"/>
      <c r="I483" s="302" t="s">
        <v>579</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25">
      <c r="A484" s="250"/>
      <c r="B484" s="259"/>
      <c r="C484" s="252">
        <f t="shared" si="104"/>
        <v>4</v>
      </c>
      <c r="D484" s="275"/>
      <c r="E484" s="330"/>
      <c r="F484" s="330"/>
      <c r="G484" s="275"/>
      <c r="H484" s="296"/>
      <c r="I484" s="302" t="s">
        <v>580</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25">
      <c r="A485" s="250"/>
      <c r="B485" s="259"/>
      <c r="C485" s="252">
        <f t="shared" si="104"/>
        <v>4</v>
      </c>
      <c r="D485" s="275"/>
      <c r="E485" s="330"/>
      <c r="F485" s="330"/>
      <c r="G485" s="275"/>
      <c r="H485" s="296"/>
      <c r="I485" s="302" t="s">
        <v>581</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25">
      <c r="A486" s="250"/>
      <c r="B486" s="259"/>
      <c r="C486" s="252">
        <f t="shared" si="104"/>
        <v>4</v>
      </c>
      <c r="D486" s="275"/>
      <c r="E486" s="330"/>
      <c r="F486" s="330"/>
      <c r="G486" s="275"/>
      <c r="H486" s="296" t="str">
        <f>H$253</f>
        <v>Spr</v>
      </c>
      <c r="I486" s="302" t="s">
        <v>576</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25">
      <c r="A487" s="250"/>
      <c r="B487" s="259"/>
      <c r="C487" s="252">
        <f t="shared" si="104"/>
        <v>4</v>
      </c>
      <c r="D487" s="275"/>
      <c r="E487" s="330"/>
      <c r="F487" s="330"/>
      <c r="G487" s="275"/>
      <c r="H487" s="296"/>
      <c r="I487" s="302" t="s">
        <v>579</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25">
      <c r="A488" s="250"/>
      <c r="B488" s="259"/>
      <c r="C488" s="252">
        <f t="shared" si="104"/>
        <v>4</v>
      </c>
      <c r="D488" s="275"/>
      <c r="E488" s="330"/>
      <c r="F488" s="330"/>
      <c r="G488" s="275"/>
      <c r="H488" s="296"/>
      <c r="I488" s="302" t="s">
        <v>580</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25">
      <c r="A489" s="250"/>
      <c r="B489" s="259"/>
      <c r="C489" s="252">
        <f t="shared" si="104"/>
        <v>4</v>
      </c>
      <c r="D489" s="275"/>
      <c r="E489" s="330"/>
      <c r="F489" s="330"/>
      <c r="G489" s="275"/>
      <c r="H489" s="296"/>
      <c r="I489" s="302" t="s">
        <v>581</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0999999999999996" hidden="1" customHeight="1" outlineLevel="2" x14ac:dyDescent="0.2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395</v>
      </c>
      <c r="AR490" s="262"/>
      <c r="AS490" s="250"/>
      <c r="AT490" s="250"/>
      <c r="AU490" s="250"/>
    </row>
    <row r="491" spans="1:47" hidden="1" outlineLevel="2" x14ac:dyDescent="0.25">
      <c r="A491" s="250"/>
      <c r="B491" s="259"/>
      <c r="C491" s="252">
        <f>INT($C$232)+2</f>
        <v>3</v>
      </c>
      <c r="D491" s="275"/>
      <c r="E491" s="330"/>
      <c r="F491" s="330"/>
      <c r="G491" s="275"/>
      <c r="H491" s="343" t="s">
        <v>569</v>
      </c>
      <c r="I491" s="343" t="s">
        <v>873</v>
      </c>
      <c r="J491" s="303" t="s">
        <v>888</v>
      </c>
      <c r="K491" s="303"/>
      <c r="L491" s="391">
        <f>COUNTA($J492:$J$612)/COUNTA($I492:$I$612)</f>
        <v>8</v>
      </c>
      <c r="M491" s="280"/>
      <c r="N491" s="303" t="s">
        <v>578</v>
      </c>
      <c r="O491" s="303"/>
      <c r="P491" s="303"/>
      <c r="Q491" s="303"/>
      <c r="R491" s="557" t="s">
        <v>886</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25">
      <c r="A492" s="250"/>
      <c r="B492" s="259"/>
      <c r="C492" s="252">
        <f t="shared" ref="C492:C533" si="108">INT($C$232)+3</f>
        <v>4</v>
      </c>
      <c r="D492" s="275"/>
      <c r="E492" s="330"/>
      <c r="F492" s="330"/>
      <c r="G492" s="275"/>
      <c r="H492" s="296" t="str">
        <f>H$251</f>
        <v>Aut</v>
      </c>
      <c r="I492" s="296">
        <v>0</v>
      </c>
      <c r="J492" s="302" t="s">
        <v>874</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25">
      <c r="A493" s="250"/>
      <c r="B493" s="259"/>
      <c r="C493" s="252">
        <f t="shared" si="108"/>
        <v>4</v>
      </c>
      <c r="D493" s="275"/>
      <c r="E493" s="330"/>
      <c r="F493" s="330"/>
      <c r="G493" s="275"/>
      <c r="H493" s="280"/>
      <c r="I493" s="296"/>
      <c r="J493" s="302" t="s">
        <v>875</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25">
      <c r="A494" s="250"/>
      <c r="B494" s="259"/>
      <c r="C494" s="252">
        <f t="shared" si="108"/>
        <v>4</v>
      </c>
      <c r="D494" s="275"/>
      <c r="E494" s="330"/>
      <c r="F494" s="330"/>
      <c r="G494" s="275"/>
      <c r="H494" s="280"/>
      <c r="I494" s="296"/>
      <c r="J494" s="302" t="s">
        <v>139</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2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25">
      <c r="A496" s="250"/>
      <c r="B496" s="259"/>
      <c r="C496" s="252">
        <f t="shared" si="108"/>
        <v>4</v>
      </c>
      <c r="D496" s="275"/>
      <c r="E496" s="330"/>
      <c r="F496" s="330"/>
      <c r="G496" s="275"/>
      <c r="H496" s="280"/>
      <c r="I496" s="296"/>
      <c r="J496" s="302" t="s">
        <v>583</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25">
      <c r="A497" s="250"/>
      <c r="B497" s="259"/>
      <c r="C497" s="252">
        <f t="shared" si="108"/>
        <v>4</v>
      </c>
      <c r="D497" s="275"/>
      <c r="E497" s="330"/>
      <c r="F497" s="330"/>
      <c r="G497" s="275"/>
      <c r="H497" s="280"/>
      <c r="I497" s="296"/>
      <c r="J497" s="302" t="s">
        <v>584</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25">
      <c r="A498" s="250"/>
      <c r="B498" s="259"/>
      <c r="C498" s="252">
        <f t="shared" si="108"/>
        <v>4</v>
      </c>
      <c r="D498" s="275"/>
      <c r="E498" s="330"/>
      <c r="F498" s="330"/>
      <c r="G498" s="275"/>
      <c r="H498" s="280"/>
      <c r="I498" s="296"/>
      <c r="J498" s="302" t="s">
        <v>585</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25">
      <c r="A499" s="250"/>
      <c r="B499" s="259"/>
      <c r="C499" s="252">
        <f t="shared" si="108"/>
        <v>4</v>
      </c>
      <c r="D499" s="275"/>
      <c r="E499" s="330"/>
      <c r="F499" s="330"/>
      <c r="G499" s="275"/>
      <c r="H499" s="280"/>
      <c r="I499" s="296"/>
      <c r="J499" s="302" t="s">
        <v>558</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25">
      <c r="A500" s="250"/>
      <c r="B500" s="259"/>
      <c r="C500" s="252">
        <f t="shared" si="108"/>
        <v>4</v>
      </c>
      <c r="D500" s="275"/>
      <c r="E500" s="330"/>
      <c r="F500" s="330"/>
      <c r="G500" s="275"/>
      <c r="H500" s="296"/>
      <c r="I500" s="296">
        <v>1</v>
      </c>
      <c r="J500" s="302" t="s">
        <v>874</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25">
      <c r="A501" s="250"/>
      <c r="B501" s="259"/>
      <c r="C501" s="252">
        <f t="shared" si="108"/>
        <v>4</v>
      </c>
      <c r="D501" s="275"/>
      <c r="E501" s="330"/>
      <c r="F501" s="330"/>
      <c r="G501" s="275"/>
      <c r="H501" s="280"/>
      <c r="I501" s="296"/>
      <c r="J501" s="302" t="s">
        <v>875</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25">
      <c r="A502" s="250"/>
      <c r="B502" s="259"/>
      <c r="C502" s="252">
        <f t="shared" si="108"/>
        <v>4</v>
      </c>
      <c r="D502" s="275"/>
      <c r="E502" s="330"/>
      <c r="F502" s="330"/>
      <c r="G502" s="275"/>
      <c r="H502" s="280"/>
      <c r="I502" s="296"/>
      <c r="J502" s="302" t="s">
        <v>139</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2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25">
      <c r="A504" s="250"/>
      <c r="B504" s="259"/>
      <c r="C504" s="252">
        <f t="shared" si="108"/>
        <v>4</v>
      </c>
      <c r="D504" s="275"/>
      <c r="E504" s="330"/>
      <c r="F504" s="330"/>
      <c r="G504" s="275"/>
      <c r="H504" s="280"/>
      <c r="I504" s="296"/>
      <c r="J504" s="302" t="s">
        <v>583</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25">
      <c r="A505" s="250"/>
      <c r="B505" s="259"/>
      <c r="C505" s="252">
        <f t="shared" si="108"/>
        <v>4</v>
      </c>
      <c r="D505" s="275"/>
      <c r="E505" s="330"/>
      <c r="F505" s="330"/>
      <c r="G505" s="275"/>
      <c r="H505" s="280"/>
      <c r="I505" s="296"/>
      <c r="J505" s="302" t="s">
        <v>584</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25">
      <c r="A506" s="250"/>
      <c r="B506" s="259"/>
      <c r="C506" s="252">
        <f t="shared" si="108"/>
        <v>4</v>
      </c>
      <c r="D506" s="275"/>
      <c r="E506" s="330"/>
      <c r="F506" s="330"/>
      <c r="G506" s="275"/>
      <c r="H506" s="280"/>
      <c r="I506" s="296"/>
      <c r="J506" s="302" t="s">
        <v>585</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25">
      <c r="A507" s="250"/>
      <c r="B507" s="259"/>
      <c r="C507" s="252">
        <f t="shared" si="108"/>
        <v>4</v>
      </c>
      <c r="D507" s="275"/>
      <c r="E507" s="330"/>
      <c r="F507" s="330"/>
      <c r="G507" s="275"/>
      <c r="H507" s="280"/>
      <c r="I507" s="296"/>
      <c r="J507" s="302" t="s">
        <v>558</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25">
      <c r="A508" s="250"/>
      <c r="B508" s="259"/>
      <c r="C508" s="252">
        <f t="shared" si="108"/>
        <v>4</v>
      </c>
      <c r="D508" s="275"/>
      <c r="E508" s="330"/>
      <c r="F508" s="330"/>
      <c r="G508" s="275"/>
      <c r="H508" s="296"/>
      <c r="I508" s="296">
        <v>2</v>
      </c>
      <c r="J508" s="302" t="s">
        <v>874</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25">
      <c r="A509" s="250"/>
      <c r="B509" s="259"/>
      <c r="C509" s="252">
        <f t="shared" si="108"/>
        <v>4</v>
      </c>
      <c r="D509" s="275"/>
      <c r="E509" s="330"/>
      <c r="F509" s="330"/>
      <c r="G509" s="275"/>
      <c r="H509" s="280"/>
      <c r="I509" s="296"/>
      <c r="J509" s="302" t="s">
        <v>875</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25">
      <c r="A510" s="250"/>
      <c r="B510" s="259"/>
      <c r="C510" s="252">
        <f t="shared" si="108"/>
        <v>4</v>
      </c>
      <c r="D510" s="275"/>
      <c r="E510" s="330"/>
      <c r="F510" s="330"/>
      <c r="G510" s="275"/>
      <c r="H510" s="280"/>
      <c r="I510" s="296"/>
      <c r="J510" s="302" t="s">
        <v>139</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25">
      <c r="A511" s="250"/>
      <c r="B511" s="259"/>
      <c r="C511" s="252">
        <f t="shared" si="108"/>
        <v>4</v>
      </c>
      <c r="D511" s="275"/>
      <c r="E511" s="330"/>
      <c r="F511" s="330"/>
      <c r="G511" s="275"/>
      <c r="H511" s="280"/>
      <c r="I511" s="296"/>
      <c r="J511" s="302" t="s">
        <v>582</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25">
      <c r="A512" s="250"/>
      <c r="B512" s="259"/>
      <c r="C512" s="252">
        <f t="shared" si="108"/>
        <v>4</v>
      </c>
      <c r="D512" s="275"/>
      <c r="E512" s="330"/>
      <c r="F512" s="330"/>
      <c r="G512" s="275"/>
      <c r="H512" s="280"/>
      <c r="I512" s="296"/>
      <c r="J512" s="302" t="s">
        <v>583</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25">
      <c r="A513" s="250"/>
      <c r="B513" s="259"/>
      <c r="C513" s="252">
        <f t="shared" si="108"/>
        <v>4</v>
      </c>
      <c r="D513" s="275"/>
      <c r="E513" s="330"/>
      <c r="F513" s="330"/>
      <c r="G513" s="275"/>
      <c r="H513" s="280"/>
      <c r="I513" s="296"/>
      <c r="J513" s="302" t="s">
        <v>584</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25">
      <c r="A514" s="250"/>
      <c r="B514" s="259"/>
      <c r="C514" s="252">
        <f t="shared" si="108"/>
        <v>4</v>
      </c>
      <c r="D514" s="275"/>
      <c r="E514" s="330"/>
      <c r="F514" s="330"/>
      <c r="G514" s="275"/>
      <c r="H514" s="280"/>
      <c r="I514" s="296"/>
      <c r="J514" s="302" t="s">
        <v>585</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25">
      <c r="A515" s="250"/>
      <c r="B515" s="259"/>
      <c r="C515" s="252">
        <f t="shared" si="108"/>
        <v>4</v>
      </c>
      <c r="D515" s="275"/>
      <c r="E515" s="330"/>
      <c r="F515" s="330"/>
      <c r="G515" s="275"/>
      <c r="H515" s="280"/>
      <c r="I515" s="296"/>
      <c r="J515" s="302" t="s">
        <v>558</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25">
      <c r="A516" s="250"/>
      <c r="B516" s="259"/>
      <c r="C516" s="252">
        <f t="shared" si="108"/>
        <v>4</v>
      </c>
      <c r="D516" s="275"/>
      <c r="E516" s="330"/>
      <c r="F516" s="330"/>
      <c r="G516" s="275"/>
      <c r="H516" s="296"/>
      <c r="I516" s="296">
        <v>3</v>
      </c>
      <c r="J516" s="302" t="s">
        <v>874</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25">
      <c r="A517" s="250"/>
      <c r="B517" s="259"/>
      <c r="C517" s="252">
        <f t="shared" si="108"/>
        <v>4</v>
      </c>
      <c r="D517" s="275"/>
      <c r="E517" s="330"/>
      <c r="F517" s="330"/>
      <c r="G517" s="275"/>
      <c r="H517" s="280"/>
      <c r="I517" s="296"/>
      <c r="J517" s="302" t="s">
        <v>875</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25">
      <c r="A518" s="250"/>
      <c r="B518" s="259"/>
      <c r="C518" s="252">
        <f t="shared" si="108"/>
        <v>4</v>
      </c>
      <c r="D518" s="275"/>
      <c r="E518" s="330"/>
      <c r="F518" s="330"/>
      <c r="G518" s="275"/>
      <c r="H518" s="280"/>
      <c r="I518" s="296"/>
      <c r="J518" s="302" t="s">
        <v>139</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25">
      <c r="A519" s="250"/>
      <c r="B519" s="259"/>
      <c r="C519" s="252">
        <f t="shared" si="108"/>
        <v>4</v>
      </c>
      <c r="D519" s="275"/>
      <c r="E519" s="330"/>
      <c r="F519" s="330"/>
      <c r="G519" s="275"/>
      <c r="H519" s="280"/>
      <c r="I519" s="296"/>
      <c r="J519" s="302" t="s">
        <v>582</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25">
      <c r="A520" s="250"/>
      <c r="B520" s="259"/>
      <c r="C520" s="252">
        <f t="shared" si="108"/>
        <v>4</v>
      </c>
      <c r="D520" s="275"/>
      <c r="E520" s="330"/>
      <c r="F520" s="330"/>
      <c r="G520" s="275"/>
      <c r="H520" s="280"/>
      <c r="I520" s="296"/>
      <c r="J520" s="302" t="s">
        <v>583</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25">
      <c r="A521" s="250"/>
      <c r="B521" s="259"/>
      <c r="C521" s="252">
        <f t="shared" si="108"/>
        <v>4</v>
      </c>
      <c r="D521" s="275"/>
      <c r="E521" s="330"/>
      <c r="F521" s="330"/>
      <c r="G521" s="275"/>
      <c r="H521" s="280"/>
      <c r="I521" s="296"/>
      <c r="J521" s="302" t="s">
        <v>584</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25">
      <c r="A522" s="250"/>
      <c r="B522" s="259"/>
      <c r="C522" s="252">
        <f t="shared" si="108"/>
        <v>4</v>
      </c>
      <c r="D522" s="275"/>
      <c r="E522" s="330"/>
      <c r="F522" s="330"/>
      <c r="G522" s="275"/>
      <c r="H522" s="280"/>
      <c r="I522" s="296"/>
      <c r="J522" s="302" t="s">
        <v>585</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25">
      <c r="A523" s="250"/>
      <c r="B523" s="259"/>
      <c r="C523" s="252">
        <f t="shared" si="108"/>
        <v>4</v>
      </c>
      <c r="D523" s="275"/>
      <c r="E523" s="330"/>
      <c r="F523" s="330"/>
      <c r="G523" s="275"/>
      <c r="H523" s="280"/>
      <c r="I523" s="296"/>
      <c r="J523" s="302" t="s">
        <v>558</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25">
      <c r="A524" s="250"/>
      <c r="B524" s="259"/>
      <c r="C524" s="252">
        <f t="shared" si="108"/>
        <v>4</v>
      </c>
      <c r="D524" s="275"/>
      <c r="E524" s="330"/>
      <c r="F524" s="330"/>
      <c r="G524" s="275"/>
      <c r="H524" s="296"/>
      <c r="I524" s="296">
        <v>4</v>
      </c>
      <c r="J524" s="302" t="s">
        <v>874</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25">
      <c r="A525" s="250"/>
      <c r="B525" s="259"/>
      <c r="C525" s="252">
        <f t="shared" si="108"/>
        <v>4</v>
      </c>
      <c r="D525" s="275"/>
      <c r="E525" s="330"/>
      <c r="F525" s="330"/>
      <c r="G525" s="275"/>
      <c r="H525" s="280"/>
      <c r="I525" s="296"/>
      <c r="J525" s="302" t="s">
        <v>875</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25">
      <c r="A526" s="250"/>
      <c r="B526" s="259"/>
      <c r="C526" s="252">
        <f t="shared" si="108"/>
        <v>4</v>
      </c>
      <c r="D526" s="275"/>
      <c r="E526" s="330"/>
      <c r="F526" s="330"/>
      <c r="G526" s="275"/>
      <c r="H526" s="280"/>
      <c r="I526" s="296"/>
      <c r="J526" s="302" t="s">
        <v>139</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25">
      <c r="A527" s="250"/>
      <c r="B527" s="259"/>
      <c r="C527" s="252">
        <f t="shared" si="108"/>
        <v>4</v>
      </c>
      <c r="D527" s="275"/>
      <c r="E527" s="330"/>
      <c r="F527" s="330"/>
      <c r="G527" s="275"/>
      <c r="H527" s="280"/>
      <c r="I527" s="296"/>
      <c r="J527" s="302" t="s">
        <v>582</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25">
      <c r="A528" s="250"/>
      <c r="B528" s="259"/>
      <c r="C528" s="252">
        <f t="shared" si="108"/>
        <v>4</v>
      </c>
      <c r="D528" s="275"/>
      <c r="E528" s="330"/>
      <c r="F528" s="330"/>
      <c r="G528" s="275"/>
      <c r="H528" s="280"/>
      <c r="I528" s="296"/>
      <c r="J528" s="302" t="s">
        <v>583</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25">
      <c r="A529" s="250"/>
      <c r="B529" s="259"/>
      <c r="C529" s="252">
        <f t="shared" si="108"/>
        <v>4</v>
      </c>
      <c r="D529" s="275"/>
      <c r="E529" s="330"/>
      <c r="F529" s="330"/>
      <c r="G529" s="275"/>
      <c r="H529" s="280"/>
      <c r="I529" s="296"/>
      <c r="J529" s="302" t="s">
        <v>584</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25">
      <c r="A530" s="250"/>
      <c r="B530" s="259"/>
      <c r="C530" s="252">
        <f t="shared" si="108"/>
        <v>4</v>
      </c>
      <c r="D530" s="275"/>
      <c r="E530" s="330"/>
      <c r="F530" s="330"/>
      <c r="G530" s="275"/>
      <c r="H530" s="280"/>
      <c r="I530" s="296"/>
      <c r="J530" s="302" t="s">
        <v>585</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25">
      <c r="A531" s="250"/>
      <c r="B531" s="259"/>
      <c r="C531" s="252">
        <f t="shared" si="108"/>
        <v>4</v>
      </c>
      <c r="D531" s="275"/>
      <c r="E531" s="330"/>
      <c r="F531" s="330"/>
      <c r="G531" s="275"/>
      <c r="H531" s="280"/>
      <c r="I531" s="296"/>
      <c r="J531" s="302" t="s">
        <v>558</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25">
      <c r="A532" s="250"/>
      <c r="B532" s="259"/>
      <c r="C532" s="252">
        <f>INT($C$232)+4</f>
        <v>5</v>
      </c>
      <c r="D532" s="275"/>
      <c r="E532" s="330"/>
      <c r="F532" s="330"/>
      <c r="G532" s="275"/>
      <c r="H532" s="296" t="str">
        <f>H$252</f>
        <v>Win</v>
      </c>
      <c r="I532" s="296">
        <v>0</v>
      </c>
      <c r="J532" s="302" t="s">
        <v>576</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25">
      <c r="A533" s="250"/>
      <c r="B533" s="259"/>
      <c r="C533" s="252">
        <f t="shared" si="108"/>
        <v>4</v>
      </c>
      <c r="D533" s="275"/>
      <c r="E533" s="330"/>
      <c r="F533" s="330"/>
      <c r="G533" s="275"/>
      <c r="H533" s="280"/>
      <c r="I533" s="296"/>
      <c r="J533" s="302" t="s">
        <v>875</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25">
      <c r="A534" s="250"/>
      <c r="B534" s="259"/>
      <c r="C534" s="252">
        <f t="shared" ref="C534:C606" si="143">INT($C$232)+4</f>
        <v>5</v>
      </c>
      <c r="D534" s="275"/>
      <c r="E534" s="330"/>
      <c r="F534" s="330"/>
      <c r="G534" s="275"/>
      <c r="H534" s="280"/>
      <c r="I534" s="296"/>
      <c r="J534" s="302" t="s">
        <v>139</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2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25">
      <c r="A536" s="250"/>
      <c r="B536" s="259"/>
      <c r="C536" s="252">
        <f t="shared" si="143"/>
        <v>5</v>
      </c>
      <c r="D536" s="275"/>
      <c r="E536" s="330"/>
      <c r="F536" s="330"/>
      <c r="G536" s="275"/>
      <c r="H536" s="280"/>
      <c r="I536" s="296"/>
      <c r="J536" s="302" t="s">
        <v>583</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25">
      <c r="A537" s="250"/>
      <c r="B537" s="259"/>
      <c r="C537" s="252">
        <f t="shared" si="143"/>
        <v>5</v>
      </c>
      <c r="D537" s="275"/>
      <c r="E537" s="330"/>
      <c r="F537" s="330"/>
      <c r="G537" s="275"/>
      <c r="H537" s="280"/>
      <c r="I537" s="296"/>
      <c r="J537" s="302" t="s">
        <v>584</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25">
      <c r="A538" s="250"/>
      <c r="B538" s="259"/>
      <c r="C538" s="252">
        <f t="shared" si="143"/>
        <v>5</v>
      </c>
      <c r="D538" s="275"/>
      <c r="E538" s="330"/>
      <c r="F538" s="330"/>
      <c r="G538" s="275"/>
      <c r="H538" s="280"/>
      <c r="I538" s="296"/>
      <c r="J538" s="302" t="s">
        <v>585</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25">
      <c r="A539" s="250"/>
      <c r="B539" s="259"/>
      <c r="C539" s="252">
        <f t="shared" si="143"/>
        <v>5</v>
      </c>
      <c r="D539" s="275"/>
      <c r="E539" s="330"/>
      <c r="F539" s="330"/>
      <c r="G539" s="275"/>
      <c r="H539" s="280"/>
      <c r="I539" s="296"/>
      <c r="J539" s="302" t="s">
        <v>558</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25">
      <c r="A540" s="250"/>
      <c r="B540" s="259"/>
      <c r="C540" s="252">
        <f t="shared" si="143"/>
        <v>5</v>
      </c>
      <c r="D540" s="275"/>
      <c r="E540" s="330"/>
      <c r="F540" s="330"/>
      <c r="G540" s="275"/>
      <c r="H540" s="296"/>
      <c r="I540" s="296">
        <v>1</v>
      </c>
      <c r="J540" s="302" t="s">
        <v>576</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25">
      <c r="A541" s="250"/>
      <c r="B541" s="259"/>
      <c r="C541" s="252">
        <f t="shared" ref="C541" si="147">INT($C$232)+3</f>
        <v>4</v>
      </c>
      <c r="D541" s="275"/>
      <c r="E541" s="330"/>
      <c r="F541" s="330"/>
      <c r="G541" s="275"/>
      <c r="H541" s="280"/>
      <c r="I541" s="296"/>
      <c r="J541" s="302" t="s">
        <v>875</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25">
      <c r="A542" s="250"/>
      <c r="B542" s="259"/>
      <c r="C542" s="252">
        <f t="shared" si="143"/>
        <v>5</v>
      </c>
      <c r="D542" s="275"/>
      <c r="E542" s="330"/>
      <c r="F542" s="330"/>
      <c r="G542" s="275"/>
      <c r="H542" s="280"/>
      <c r="I542" s="296"/>
      <c r="J542" s="302" t="s">
        <v>139</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2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25">
      <c r="A544" s="250"/>
      <c r="B544" s="259"/>
      <c r="C544" s="252">
        <f t="shared" si="143"/>
        <v>5</v>
      </c>
      <c r="D544" s="275"/>
      <c r="E544" s="330"/>
      <c r="F544" s="330"/>
      <c r="G544" s="275"/>
      <c r="H544" s="280"/>
      <c r="I544" s="296"/>
      <c r="J544" s="302" t="s">
        <v>583</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25">
      <c r="A545" s="250"/>
      <c r="B545" s="259"/>
      <c r="C545" s="252">
        <f t="shared" si="143"/>
        <v>5</v>
      </c>
      <c r="D545" s="275"/>
      <c r="E545" s="330"/>
      <c r="F545" s="330"/>
      <c r="G545" s="275"/>
      <c r="H545" s="280"/>
      <c r="I545" s="296"/>
      <c r="J545" s="302" t="s">
        <v>584</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25">
      <c r="A546" s="250"/>
      <c r="B546" s="259"/>
      <c r="C546" s="252">
        <f t="shared" si="143"/>
        <v>5</v>
      </c>
      <c r="D546" s="275"/>
      <c r="E546" s="330"/>
      <c r="F546" s="330"/>
      <c r="G546" s="275"/>
      <c r="H546" s="280"/>
      <c r="I546" s="296"/>
      <c r="J546" s="302" t="s">
        <v>585</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25">
      <c r="A547" s="250"/>
      <c r="B547" s="259"/>
      <c r="C547" s="252">
        <f t="shared" si="143"/>
        <v>5</v>
      </c>
      <c r="D547" s="275"/>
      <c r="E547" s="330"/>
      <c r="F547" s="330"/>
      <c r="G547" s="275"/>
      <c r="H547" s="280"/>
      <c r="I547" s="296"/>
      <c r="J547" s="302" t="s">
        <v>558</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25">
      <c r="A548" s="250"/>
      <c r="B548" s="259"/>
      <c r="C548" s="252">
        <f t="shared" si="143"/>
        <v>5</v>
      </c>
      <c r="D548" s="275"/>
      <c r="E548" s="330"/>
      <c r="F548" s="330"/>
      <c r="G548" s="275"/>
      <c r="H548" s="296"/>
      <c r="I548" s="296">
        <v>2</v>
      </c>
      <c r="J548" s="302" t="s">
        <v>576</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25">
      <c r="A549" s="250"/>
      <c r="B549" s="259"/>
      <c r="C549" s="252">
        <f t="shared" ref="C549" si="155">INT($C$232)+3</f>
        <v>4</v>
      </c>
      <c r="D549" s="275"/>
      <c r="E549" s="330"/>
      <c r="F549" s="330"/>
      <c r="G549" s="275"/>
      <c r="H549" s="280"/>
      <c r="I549" s="296"/>
      <c r="J549" s="302" t="s">
        <v>875</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25">
      <c r="A550" s="250"/>
      <c r="B550" s="259"/>
      <c r="C550" s="252">
        <f t="shared" si="143"/>
        <v>5</v>
      </c>
      <c r="D550" s="275"/>
      <c r="E550" s="330"/>
      <c r="F550" s="330"/>
      <c r="G550" s="275"/>
      <c r="H550" s="280"/>
      <c r="I550" s="296"/>
      <c r="J550" s="302" t="s">
        <v>139</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25">
      <c r="A551" s="250"/>
      <c r="B551" s="259"/>
      <c r="C551" s="252">
        <f t="shared" si="143"/>
        <v>5</v>
      </c>
      <c r="D551" s="275"/>
      <c r="E551" s="330"/>
      <c r="F551" s="330"/>
      <c r="G551" s="275"/>
      <c r="H551" s="280"/>
      <c r="I551" s="296"/>
      <c r="J551" s="302" t="s">
        <v>582</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25">
      <c r="A552" s="250"/>
      <c r="B552" s="259"/>
      <c r="C552" s="252">
        <f t="shared" si="143"/>
        <v>5</v>
      </c>
      <c r="D552" s="275"/>
      <c r="E552" s="330"/>
      <c r="F552" s="330"/>
      <c r="G552" s="275"/>
      <c r="H552" s="280"/>
      <c r="I552" s="296"/>
      <c r="J552" s="302" t="s">
        <v>583</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25">
      <c r="A553" s="250"/>
      <c r="B553" s="259"/>
      <c r="C553" s="252">
        <f t="shared" si="143"/>
        <v>5</v>
      </c>
      <c r="D553" s="275"/>
      <c r="E553" s="330"/>
      <c r="F553" s="330"/>
      <c r="G553" s="275"/>
      <c r="H553" s="280"/>
      <c r="I553" s="296"/>
      <c r="J553" s="302" t="s">
        <v>584</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25">
      <c r="A554" s="250"/>
      <c r="B554" s="259"/>
      <c r="C554" s="252">
        <f t="shared" si="143"/>
        <v>5</v>
      </c>
      <c r="D554" s="275"/>
      <c r="E554" s="330"/>
      <c r="F554" s="330"/>
      <c r="G554" s="275"/>
      <c r="H554" s="280"/>
      <c r="I554" s="296"/>
      <c r="J554" s="302" t="s">
        <v>585</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25">
      <c r="A555" s="250"/>
      <c r="B555" s="259"/>
      <c r="C555" s="252">
        <f t="shared" si="143"/>
        <v>5</v>
      </c>
      <c r="D555" s="275"/>
      <c r="E555" s="330"/>
      <c r="F555" s="330"/>
      <c r="G555" s="275"/>
      <c r="H555" s="280"/>
      <c r="I555" s="296"/>
      <c r="J555" s="302" t="s">
        <v>558</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25">
      <c r="A556" s="250"/>
      <c r="B556" s="259"/>
      <c r="C556" s="252">
        <f t="shared" si="143"/>
        <v>5</v>
      </c>
      <c r="D556" s="275"/>
      <c r="E556" s="330"/>
      <c r="F556" s="330"/>
      <c r="G556" s="275"/>
      <c r="H556" s="296"/>
      <c r="I556" s="296">
        <v>3</v>
      </c>
      <c r="J556" s="302" t="s">
        <v>576</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25">
      <c r="A557" s="250"/>
      <c r="B557" s="259"/>
      <c r="C557" s="252">
        <f t="shared" ref="C557" si="163">INT($C$232)+3</f>
        <v>4</v>
      </c>
      <c r="D557" s="275"/>
      <c r="E557" s="330"/>
      <c r="F557" s="330"/>
      <c r="G557" s="275"/>
      <c r="H557" s="280"/>
      <c r="I557" s="296"/>
      <c r="J557" s="302" t="s">
        <v>875</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25">
      <c r="A558" s="250"/>
      <c r="B558" s="259"/>
      <c r="C558" s="252">
        <f t="shared" si="143"/>
        <v>5</v>
      </c>
      <c r="D558" s="275"/>
      <c r="E558" s="330"/>
      <c r="F558" s="330"/>
      <c r="G558" s="275"/>
      <c r="H558" s="280"/>
      <c r="I558" s="296"/>
      <c r="J558" s="302" t="s">
        <v>139</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25">
      <c r="A559" s="250"/>
      <c r="B559" s="259"/>
      <c r="C559" s="252">
        <f t="shared" si="143"/>
        <v>5</v>
      </c>
      <c r="D559" s="275"/>
      <c r="E559" s="330"/>
      <c r="F559" s="330"/>
      <c r="G559" s="275"/>
      <c r="H559" s="280"/>
      <c r="I559" s="296"/>
      <c r="J559" s="302" t="s">
        <v>582</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25">
      <c r="A560" s="250"/>
      <c r="B560" s="259"/>
      <c r="C560" s="252">
        <f t="shared" si="143"/>
        <v>5</v>
      </c>
      <c r="D560" s="275"/>
      <c r="E560" s="330"/>
      <c r="F560" s="330"/>
      <c r="G560" s="275"/>
      <c r="H560" s="280"/>
      <c r="I560" s="296"/>
      <c r="J560" s="302" t="s">
        <v>583</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25">
      <c r="A561" s="250"/>
      <c r="B561" s="259"/>
      <c r="C561" s="252">
        <f t="shared" si="143"/>
        <v>5</v>
      </c>
      <c r="D561" s="275"/>
      <c r="E561" s="330"/>
      <c r="F561" s="330"/>
      <c r="G561" s="275"/>
      <c r="H561" s="280"/>
      <c r="I561" s="296"/>
      <c r="J561" s="302" t="s">
        <v>584</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25">
      <c r="A562" s="250"/>
      <c r="B562" s="259"/>
      <c r="C562" s="252">
        <f t="shared" si="143"/>
        <v>5</v>
      </c>
      <c r="D562" s="275"/>
      <c r="E562" s="330"/>
      <c r="F562" s="330"/>
      <c r="G562" s="275"/>
      <c r="H562" s="280"/>
      <c r="I562" s="296"/>
      <c r="J562" s="302" t="s">
        <v>585</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25">
      <c r="A563" s="250"/>
      <c r="B563" s="259"/>
      <c r="C563" s="252">
        <f t="shared" si="143"/>
        <v>5</v>
      </c>
      <c r="D563" s="275"/>
      <c r="E563" s="330"/>
      <c r="F563" s="330"/>
      <c r="G563" s="275"/>
      <c r="H563" s="280"/>
      <c r="I563" s="296"/>
      <c r="J563" s="302" t="s">
        <v>558</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25">
      <c r="A564" s="250"/>
      <c r="B564" s="259"/>
      <c r="C564" s="252">
        <f t="shared" si="143"/>
        <v>5</v>
      </c>
      <c r="D564" s="275"/>
      <c r="E564" s="330"/>
      <c r="F564" s="330"/>
      <c r="G564" s="275"/>
      <c r="H564" s="296"/>
      <c r="I564" s="296">
        <v>4</v>
      </c>
      <c r="J564" s="302" t="s">
        <v>576</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25">
      <c r="A565" s="250"/>
      <c r="B565" s="259"/>
      <c r="C565" s="252">
        <f t="shared" ref="C565" si="171">INT($C$232)+3</f>
        <v>4</v>
      </c>
      <c r="D565" s="275"/>
      <c r="E565" s="330"/>
      <c r="F565" s="330"/>
      <c r="G565" s="275"/>
      <c r="H565" s="280"/>
      <c r="I565" s="296"/>
      <c r="J565" s="302" t="s">
        <v>875</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25">
      <c r="A566" s="250"/>
      <c r="B566" s="259"/>
      <c r="C566" s="252">
        <f t="shared" si="143"/>
        <v>5</v>
      </c>
      <c r="D566" s="275"/>
      <c r="E566" s="330"/>
      <c r="F566" s="330"/>
      <c r="G566" s="275"/>
      <c r="H566" s="280"/>
      <c r="I566" s="296"/>
      <c r="J566" s="302" t="s">
        <v>139</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25">
      <c r="A567" s="250"/>
      <c r="B567" s="259"/>
      <c r="C567" s="252">
        <f t="shared" si="143"/>
        <v>5</v>
      </c>
      <c r="D567" s="275"/>
      <c r="E567" s="330"/>
      <c r="F567" s="330"/>
      <c r="G567" s="275"/>
      <c r="H567" s="280"/>
      <c r="I567" s="296"/>
      <c r="J567" s="302" t="s">
        <v>582</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25">
      <c r="A568" s="250"/>
      <c r="B568" s="259"/>
      <c r="C568" s="252">
        <f t="shared" si="143"/>
        <v>5</v>
      </c>
      <c r="D568" s="275"/>
      <c r="E568" s="330"/>
      <c r="F568" s="330"/>
      <c r="G568" s="275"/>
      <c r="H568" s="280"/>
      <c r="I568" s="296"/>
      <c r="J568" s="302" t="s">
        <v>583</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25">
      <c r="A569" s="250"/>
      <c r="B569" s="259"/>
      <c r="C569" s="252">
        <f t="shared" si="143"/>
        <v>5</v>
      </c>
      <c r="D569" s="275"/>
      <c r="E569" s="330"/>
      <c r="F569" s="330"/>
      <c r="G569" s="275"/>
      <c r="H569" s="280"/>
      <c r="I569" s="296"/>
      <c r="J569" s="302" t="s">
        <v>584</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25">
      <c r="A570" s="250"/>
      <c r="B570" s="259"/>
      <c r="C570" s="252">
        <f t="shared" si="143"/>
        <v>5</v>
      </c>
      <c r="D570" s="275"/>
      <c r="E570" s="330"/>
      <c r="F570" s="330"/>
      <c r="G570" s="275"/>
      <c r="H570" s="280"/>
      <c r="I570" s="296"/>
      <c r="J570" s="302" t="s">
        <v>585</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25">
      <c r="A571" s="250"/>
      <c r="B571" s="259"/>
      <c r="C571" s="252">
        <f t="shared" si="143"/>
        <v>5</v>
      </c>
      <c r="D571" s="275"/>
      <c r="E571" s="330"/>
      <c r="F571" s="330"/>
      <c r="G571" s="275"/>
      <c r="H571" s="280"/>
      <c r="I571" s="296"/>
      <c r="J571" s="302" t="s">
        <v>558</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25">
      <c r="A572" s="250"/>
      <c r="B572" s="259"/>
      <c r="C572" s="252">
        <f t="shared" si="143"/>
        <v>5</v>
      </c>
      <c r="D572" s="275"/>
      <c r="E572" s="330"/>
      <c r="F572" s="330"/>
      <c r="G572" s="275"/>
      <c r="H572" s="296" t="str">
        <f>H$253</f>
        <v>Spr</v>
      </c>
      <c r="I572" s="296">
        <v>0</v>
      </c>
      <c r="J572" s="302" t="s">
        <v>576</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25">
      <c r="A573" s="250"/>
      <c r="B573" s="259"/>
      <c r="C573" s="252">
        <f t="shared" ref="C573" si="178">INT($C$232)+3</f>
        <v>4</v>
      </c>
      <c r="D573" s="275"/>
      <c r="E573" s="330"/>
      <c r="F573" s="330"/>
      <c r="G573" s="275"/>
      <c r="H573" s="280"/>
      <c r="I573" s="296"/>
      <c r="J573" s="302" t="s">
        <v>875</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25">
      <c r="A574" s="250"/>
      <c r="B574" s="259"/>
      <c r="C574" s="252">
        <f t="shared" si="143"/>
        <v>5</v>
      </c>
      <c r="D574" s="275"/>
      <c r="E574" s="330"/>
      <c r="F574" s="330"/>
      <c r="G574" s="275"/>
      <c r="H574" s="280"/>
      <c r="I574" s="296"/>
      <c r="J574" s="302" t="s">
        <v>139</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2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25">
      <c r="A576" s="250"/>
      <c r="B576" s="259"/>
      <c r="C576" s="252">
        <f t="shared" si="143"/>
        <v>5</v>
      </c>
      <c r="D576" s="275"/>
      <c r="E576" s="330"/>
      <c r="F576" s="330"/>
      <c r="G576" s="275"/>
      <c r="H576" s="280"/>
      <c r="I576" s="296"/>
      <c r="J576" s="302" t="s">
        <v>583</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25">
      <c r="A577" s="250"/>
      <c r="B577" s="259"/>
      <c r="C577" s="252">
        <f t="shared" si="143"/>
        <v>5</v>
      </c>
      <c r="D577" s="275"/>
      <c r="E577" s="330"/>
      <c r="F577" s="330"/>
      <c r="G577" s="275"/>
      <c r="H577" s="280"/>
      <c r="I577" s="296"/>
      <c r="J577" s="302" t="s">
        <v>584</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25">
      <c r="A578" s="250"/>
      <c r="B578" s="259"/>
      <c r="C578" s="252">
        <f t="shared" si="143"/>
        <v>5</v>
      </c>
      <c r="D578" s="275"/>
      <c r="E578" s="330"/>
      <c r="F578" s="330"/>
      <c r="G578" s="275"/>
      <c r="H578" s="280"/>
      <c r="I578" s="296"/>
      <c r="J578" s="302" t="s">
        <v>585</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25">
      <c r="A579" s="250"/>
      <c r="B579" s="259"/>
      <c r="C579" s="252">
        <f t="shared" si="143"/>
        <v>5</v>
      </c>
      <c r="D579" s="275"/>
      <c r="E579" s="330"/>
      <c r="F579" s="330"/>
      <c r="G579" s="275"/>
      <c r="H579" s="280"/>
      <c r="I579" s="296"/>
      <c r="J579" s="302" t="s">
        <v>558</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25">
      <c r="A580" s="250"/>
      <c r="B580" s="259"/>
      <c r="C580" s="252">
        <f t="shared" si="143"/>
        <v>5</v>
      </c>
      <c r="D580" s="275"/>
      <c r="E580" s="330"/>
      <c r="F580" s="330"/>
      <c r="G580" s="275"/>
      <c r="H580" s="296"/>
      <c r="I580" s="296">
        <v>1</v>
      </c>
      <c r="J580" s="302" t="s">
        <v>576</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25">
      <c r="A581" s="250"/>
      <c r="B581" s="259"/>
      <c r="C581" s="252">
        <f t="shared" ref="C581" si="186">INT($C$232)+3</f>
        <v>4</v>
      </c>
      <c r="D581" s="275"/>
      <c r="E581" s="330"/>
      <c r="F581" s="330"/>
      <c r="G581" s="275"/>
      <c r="H581" s="280"/>
      <c r="I581" s="296"/>
      <c r="J581" s="302" t="s">
        <v>875</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25">
      <c r="A582" s="250"/>
      <c r="B582" s="259"/>
      <c r="C582" s="252">
        <f t="shared" si="143"/>
        <v>5</v>
      </c>
      <c r="D582" s="275"/>
      <c r="E582" s="330"/>
      <c r="F582" s="330"/>
      <c r="G582" s="275"/>
      <c r="H582" s="280"/>
      <c r="I582" s="296"/>
      <c r="J582" s="302" t="s">
        <v>139</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2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25">
      <c r="A584" s="250"/>
      <c r="B584" s="259"/>
      <c r="C584" s="252">
        <f t="shared" si="143"/>
        <v>5</v>
      </c>
      <c r="D584" s="275"/>
      <c r="E584" s="330"/>
      <c r="F584" s="330"/>
      <c r="G584" s="275"/>
      <c r="H584" s="280"/>
      <c r="I584" s="296"/>
      <c r="J584" s="302" t="s">
        <v>583</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25">
      <c r="A585" s="250"/>
      <c r="B585" s="259"/>
      <c r="C585" s="252">
        <f t="shared" si="143"/>
        <v>5</v>
      </c>
      <c r="D585" s="275"/>
      <c r="E585" s="330"/>
      <c r="F585" s="330"/>
      <c r="G585" s="275"/>
      <c r="H585" s="280"/>
      <c r="I585" s="296"/>
      <c r="J585" s="302" t="s">
        <v>584</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25">
      <c r="A586" s="250"/>
      <c r="B586" s="259"/>
      <c r="C586" s="252">
        <f t="shared" si="143"/>
        <v>5</v>
      </c>
      <c r="D586" s="275"/>
      <c r="E586" s="330"/>
      <c r="F586" s="330"/>
      <c r="G586" s="275"/>
      <c r="H586" s="280"/>
      <c r="I586" s="296"/>
      <c r="J586" s="302" t="s">
        <v>585</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25">
      <c r="A587" s="250"/>
      <c r="B587" s="259"/>
      <c r="C587" s="252">
        <f t="shared" si="143"/>
        <v>5</v>
      </c>
      <c r="D587" s="275"/>
      <c r="E587" s="330"/>
      <c r="F587" s="330"/>
      <c r="G587" s="275"/>
      <c r="H587" s="280"/>
      <c r="I587" s="296"/>
      <c r="J587" s="302" t="s">
        <v>558</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25">
      <c r="A588" s="250"/>
      <c r="B588" s="259"/>
      <c r="C588" s="252">
        <f t="shared" si="143"/>
        <v>5</v>
      </c>
      <c r="D588" s="275"/>
      <c r="E588" s="330"/>
      <c r="F588" s="330"/>
      <c r="G588" s="275"/>
      <c r="H588" s="296"/>
      <c r="I588" s="296">
        <v>2</v>
      </c>
      <c r="J588" s="302" t="s">
        <v>576</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25">
      <c r="A589" s="250"/>
      <c r="B589" s="259"/>
      <c r="C589" s="252">
        <f t="shared" ref="C589" si="194">INT($C$232)+3</f>
        <v>4</v>
      </c>
      <c r="D589" s="275"/>
      <c r="E589" s="330"/>
      <c r="F589" s="330"/>
      <c r="G589" s="275"/>
      <c r="H589" s="280"/>
      <c r="I589" s="296"/>
      <c r="J589" s="302" t="s">
        <v>875</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25">
      <c r="A590" s="250"/>
      <c r="B590" s="259"/>
      <c r="C590" s="252">
        <f t="shared" si="143"/>
        <v>5</v>
      </c>
      <c r="D590" s="275"/>
      <c r="E590" s="330"/>
      <c r="F590" s="330"/>
      <c r="G590" s="275"/>
      <c r="H590" s="280"/>
      <c r="I590" s="296"/>
      <c r="J590" s="302" t="s">
        <v>139</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25">
      <c r="A591" s="250"/>
      <c r="B591" s="259"/>
      <c r="C591" s="252">
        <f t="shared" si="143"/>
        <v>5</v>
      </c>
      <c r="D591" s="275"/>
      <c r="E591" s="330"/>
      <c r="F591" s="330"/>
      <c r="G591" s="275"/>
      <c r="H591" s="280"/>
      <c r="I591" s="296"/>
      <c r="J591" s="302" t="s">
        <v>582</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25">
      <c r="A592" s="250"/>
      <c r="B592" s="259"/>
      <c r="C592" s="252">
        <f t="shared" si="143"/>
        <v>5</v>
      </c>
      <c r="D592" s="275"/>
      <c r="E592" s="330"/>
      <c r="F592" s="330"/>
      <c r="G592" s="275"/>
      <c r="H592" s="280"/>
      <c r="I592" s="296"/>
      <c r="J592" s="302" t="s">
        <v>583</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25">
      <c r="A593" s="250"/>
      <c r="B593" s="259"/>
      <c r="C593" s="252">
        <f t="shared" si="143"/>
        <v>5</v>
      </c>
      <c r="D593" s="275"/>
      <c r="E593" s="330"/>
      <c r="F593" s="330"/>
      <c r="G593" s="275"/>
      <c r="H593" s="280"/>
      <c r="I593" s="296"/>
      <c r="J593" s="302" t="s">
        <v>584</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25">
      <c r="A594" s="250"/>
      <c r="B594" s="259"/>
      <c r="C594" s="252">
        <f t="shared" si="143"/>
        <v>5</v>
      </c>
      <c r="D594" s="275"/>
      <c r="E594" s="330"/>
      <c r="F594" s="330"/>
      <c r="G594" s="275"/>
      <c r="H594" s="280"/>
      <c r="I594" s="296"/>
      <c r="J594" s="302" t="s">
        <v>585</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25">
      <c r="A595" s="250"/>
      <c r="B595" s="259"/>
      <c r="C595" s="252">
        <f t="shared" si="143"/>
        <v>5</v>
      </c>
      <c r="D595" s="275"/>
      <c r="E595" s="330"/>
      <c r="F595" s="330"/>
      <c r="G595" s="275"/>
      <c r="H595" s="280"/>
      <c r="I595" s="296"/>
      <c r="J595" s="302" t="s">
        <v>558</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25">
      <c r="A596" s="250"/>
      <c r="B596" s="259"/>
      <c r="C596" s="252">
        <f t="shared" si="143"/>
        <v>5</v>
      </c>
      <c r="D596" s="275"/>
      <c r="E596" s="330"/>
      <c r="F596" s="330"/>
      <c r="G596" s="275"/>
      <c r="H596" s="296"/>
      <c r="I596" s="296">
        <v>3</v>
      </c>
      <c r="J596" s="302" t="s">
        <v>576</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25">
      <c r="A597" s="250"/>
      <c r="B597" s="259"/>
      <c r="C597" s="252">
        <f t="shared" ref="C597" si="202">INT($C$232)+3</f>
        <v>4</v>
      </c>
      <c r="D597" s="275"/>
      <c r="E597" s="330"/>
      <c r="F597" s="330"/>
      <c r="G597" s="275"/>
      <c r="H597" s="280"/>
      <c r="I597" s="296"/>
      <c r="J597" s="302" t="s">
        <v>875</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25">
      <c r="A598" s="250"/>
      <c r="B598" s="259"/>
      <c r="C598" s="252">
        <f t="shared" si="143"/>
        <v>5</v>
      </c>
      <c r="D598" s="275"/>
      <c r="E598" s="330"/>
      <c r="F598" s="330"/>
      <c r="G598" s="275"/>
      <c r="H598" s="280"/>
      <c r="I598" s="296"/>
      <c r="J598" s="302" t="s">
        <v>139</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25">
      <c r="A599" s="250"/>
      <c r="B599" s="259"/>
      <c r="C599" s="252">
        <f t="shared" si="143"/>
        <v>5</v>
      </c>
      <c r="D599" s="275"/>
      <c r="E599" s="330"/>
      <c r="F599" s="330"/>
      <c r="G599" s="275"/>
      <c r="H599" s="280"/>
      <c r="I599" s="296"/>
      <c r="J599" s="302" t="s">
        <v>582</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25">
      <c r="A600" s="250"/>
      <c r="B600" s="259"/>
      <c r="C600" s="252">
        <f t="shared" si="143"/>
        <v>5</v>
      </c>
      <c r="D600" s="275"/>
      <c r="E600" s="330"/>
      <c r="F600" s="330"/>
      <c r="G600" s="275"/>
      <c r="H600" s="280"/>
      <c r="I600" s="296"/>
      <c r="J600" s="302" t="s">
        <v>583</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25">
      <c r="A601" s="250"/>
      <c r="B601" s="259"/>
      <c r="C601" s="252">
        <f t="shared" si="143"/>
        <v>5</v>
      </c>
      <c r="D601" s="275"/>
      <c r="E601" s="330"/>
      <c r="F601" s="330"/>
      <c r="G601" s="275"/>
      <c r="H601" s="280"/>
      <c r="I601" s="296"/>
      <c r="J601" s="302" t="s">
        <v>584</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25">
      <c r="A602" s="250"/>
      <c r="B602" s="259"/>
      <c r="C602" s="252">
        <f t="shared" si="143"/>
        <v>5</v>
      </c>
      <c r="D602" s="275"/>
      <c r="E602" s="330"/>
      <c r="F602" s="330"/>
      <c r="G602" s="275"/>
      <c r="H602" s="280"/>
      <c r="I602" s="296"/>
      <c r="J602" s="302" t="s">
        <v>585</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25">
      <c r="A603" s="250"/>
      <c r="B603" s="259"/>
      <c r="C603" s="252">
        <f t="shared" si="143"/>
        <v>5</v>
      </c>
      <c r="D603" s="275"/>
      <c r="E603" s="330"/>
      <c r="F603" s="330"/>
      <c r="G603" s="275"/>
      <c r="H603" s="280"/>
      <c r="I603" s="296"/>
      <c r="J603" s="302" t="s">
        <v>558</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25">
      <c r="A604" s="250"/>
      <c r="B604" s="259"/>
      <c r="C604" s="252">
        <f t="shared" si="143"/>
        <v>5</v>
      </c>
      <c r="D604" s="275"/>
      <c r="E604" s="330"/>
      <c r="F604" s="330"/>
      <c r="G604" s="275"/>
      <c r="H604" s="296"/>
      <c r="I604" s="296">
        <v>4</v>
      </c>
      <c r="J604" s="302" t="s">
        <v>576</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25">
      <c r="A605" s="250"/>
      <c r="B605" s="259"/>
      <c r="C605" s="252">
        <f t="shared" ref="C605" si="210">INT($C$232)+3</f>
        <v>4</v>
      </c>
      <c r="D605" s="275"/>
      <c r="E605" s="330"/>
      <c r="F605" s="330"/>
      <c r="G605" s="275"/>
      <c r="H605" s="280"/>
      <c r="I605" s="296"/>
      <c r="J605" s="302" t="s">
        <v>875</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25">
      <c r="A606" s="250"/>
      <c r="B606" s="259"/>
      <c r="C606" s="252">
        <f t="shared" si="143"/>
        <v>5</v>
      </c>
      <c r="D606" s="275"/>
      <c r="E606" s="330"/>
      <c r="F606" s="330"/>
      <c r="G606" s="275"/>
      <c r="H606" s="280"/>
      <c r="I606" s="296"/>
      <c r="J606" s="302" t="s">
        <v>139</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25">
      <c r="A607" s="250"/>
      <c r="B607" s="259"/>
      <c r="C607" s="252">
        <f t="shared" ref="C607:C611" si="218">INT($C$232)+4</f>
        <v>5</v>
      </c>
      <c r="D607" s="275"/>
      <c r="E607" s="330"/>
      <c r="F607" s="330"/>
      <c r="G607" s="275"/>
      <c r="H607" s="280"/>
      <c r="I607" s="296"/>
      <c r="J607" s="302" t="s">
        <v>582</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25">
      <c r="A608" s="250"/>
      <c r="B608" s="259"/>
      <c r="C608" s="252">
        <f t="shared" si="218"/>
        <v>5</v>
      </c>
      <c r="D608" s="275"/>
      <c r="E608" s="330"/>
      <c r="F608" s="330"/>
      <c r="G608" s="275"/>
      <c r="H608" s="280"/>
      <c r="I608" s="296"/>
      <c r="J608" s="302" t="s">
        <v>583</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25">
      <c r="A609" s="250"/>
      <c r="B609" s="259"/>
      <c r="C609" s="252">
        <f t="shared" si="218"/>
        <v>5</v>
      </c>
      <c r="D609" s="275"/>
      <c r="E609" s="330"/>
      <c r="F609" s="330"/>
      <c r="G609" s="275"/>
      <c r="H609" s="280"/>
      <c r="I609" s="296"/>
      <c r="J609" s="302" t="s">
        <v>584</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25">
      <c r="A610" s="250"/>
      <c r="B610" s="259"/>
      <c r="C610" s="252">
        <f t="shared" si="218"/>
        <v>5</v>
      </c>
      <c r="D610" s="275"/>
      <c r="E610" s="330"/>
      <c r="F610" s="330"/>
      <c r="G610" s="275"/>
      <c r="H610" s="280"/>
      <c r="I610" s="296"/>
      <c r="J610" s="302" t="s">
        <v>585</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25">
      <c r="A611" s="250"/>
      <c r="B611" s="259"/>
      <c r="C611" s="252">
        <f t="shared" si="218"/>
        <v>5</v>
      </c>
      <c r="D611" s="275"/>
      <c r="E611" s="330"/>
      <c r="F611" s="330"/>
      <c r="G611" s="275"/>
      <c r="H611" s="280"/>
      <c r="I611" s="296"/>
      <c r="J611" s="302" t="s">
        <v>558</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0999999999999996" hidden="1" customHeight="1" outlineLevel="2" x14ac:dyDescent="0.2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395</v>
      </c>
      <c r="AR612" s="262"/>
      <c r="AS612" s="250"/>
      <c r="AT612" s="250"/>
      <c r="AU612" s="250"/>
    </row>
    <row r="613" spans="1:47" hidden="1" outlineLevel="2" x14ac:dyDescent="0.25">
      <c r="A613" s="250"/>
      <c r="B613" s="259"/>
      <c r="C613" s="252">
        <f>INT($C$232)+2</f>
        <v>3</v>
      </c>
      <c r="D613" s="275"/>
      <c r="E613" s="330"/>
      <c r="F613" s="330"/>
      <c r="G613" s="275"/>
      <c r="H613" s="343" t="s">
        <v>569</v>
      </c>
      <c r="I613" s="303" t="s">
        <v>586</v>
      </c>
      <c r="J613" s="303"/>
      <c r="K613" s="393"/>
      <c r="L613" s="391">
        <f>COUNTA($I614:$I$638)/COUNTA($H614:$H$638)</f>
        <v>8</v>
      </c>
      <c r="M613" s="280"/>
      <c r="N613" s="303"/>
      <c r="O613" s="303"/>
      <c r="P613" s="303"/>
      <c r="Q613" s="303"/>
      <c r="R613" s="303" t="s">
        <v>587</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25">
      <c r="A614" s="250"/>
      <c r="B614" s="259"/>
      <c r="C614" s="252">
        <f t="shared" ref="C614:C637" si="219">INT($C$232)+3</f>
        <v>4</v>
      </c>
      <c r="D614" s="275"/>
      <c r="E614" s="330"/>
      <c r="F614" s="330"/>
      <c r="G614" s="275"/>
      <c r="H614" s="296" t="str">
        <f>H$251</f>
        <v>Aut</v>
      </c>
      <c r="I614" s="302" t="s">
        <v>534</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25">
      <c r="A615" s="250"/>
      <c r="B615" s="259"/>
      <c r="C615" s="252">
        <f t="shared" si="219"/>
        <v>4</v>
      </c>
      <c r="D615" s="275"/>
      <c r="E615" s="330"/>
      <c r="F615" s="330"/>
      <c r="G615" s="275"/>
      <c r="H615" s="296"/>
      <c r="I615" s="302" t="s">
        <v>535</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25">
      <c r="A616" s="250"/>
      <c r="B616" s="259"/>
      <c r="C616" s="252">
        <f t="shared" si="219"/>
        <v>4</v>
      </c>
      <c r="D616" s="275"/>
      <c r="E616" s="330"/>
      <c r="F616" s="330"/>
      <c r="G616" s="275"/>
      <c r="H616" s="296"/>
      <c r="I616" s="302" t="s">
        <v>536</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2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2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25">
      <c r="A619" s="250"/>
      <c r="B619" s="259"/>
      <c r="C619" s="252">
        <f t="shared" si="219"/>
        <v>4</v>
      </c>
      <c r="D619" s="275"/>
      <c r="E619" s="330"/>
      <c r="F619" s="330"/>
      <c r="G619" s="275"/>
      <c r="H619" s="296"/>
      <c r="I619" s="302" t="s">
        <v>523</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25">
      <c r="A620" s="250"/>
      <c r="B620" s="259"/>
      <c r="C620" s="252">
        <f t="shared" si="219"/>
        <v>4</v>
      </c>
      <c r="D620" s="275"/>
      <c r="E620" s="330"/>
      <c r="F620" s="330"/>
      <c r="G620" s="275"/>
      <c r="H620" s="296"/>
      <c r="I620" s="302" t="s">
        <v>524</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25">
      <c r="A621" s="250"/>
      <c r="B621" s="259"/>
      <c r="C621" s="252">
        <f t="shared" si="219"/>
        <v>4</v>
      </c>
      <c r="D621" s="275"/>
      <c r="E621" s="330"/>
      <c r="F621" s="330"/>
      <c r="G621" s="275"/>
      <c r="H621" s="296"/>
      <c r="I621" s="302" t="s">
        <v>525</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25">
      <c r="A622" s="250"/>
      <c r="B622" s="259"/>
      <c r="C622" s="252">
        <f t="shared" si="219"/>
        <v>4</v>
      </c>
      <c r="D622" s="275"/>
      <c r="E622" s="330"/>
      <c r="F622" s="330"/>
      <c r="G622" s="275"/>
      <c r="H622" s="296" t="str">
        <f>H$252</f>
        <v>Win</v>
      </c>
      <c r="I622" s="302" t="s">
        <v>534</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25">
      <c r="A623" s="250"/>
      <c r="B623" s="259"/>
      <c r="C623" s="252">
        <f t="shared" si="219"/>
        <v>4</v>
      </c>
      <c r="D623" s="275"/>
      <c r="E623" s="330"/>
      <c r="F623" s="330"/>
      <c r="G623" s="275"/>
      <c r="H623" s="296"/>
      <c r="I623" s="302" t="s">
        <v>535</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25">
      <c r="A624" s="250"/>
      <c r="B624" s="259"/>
      <c r="C624" s="252">
        <f t="shared" si="219"/>
        <v>4</v>
      </c>
      <c r="D624" s="275"/>
      <c r="E624" s="330"/>
      <c r="F624" s="330"/>
      <c r="G624" s="275"/>
      <c r="H624" s="296"/>
      <c r="I624" s="302" t="s">
        <v>536</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2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2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25">
      <c r="A627" s="250"/>
      <c r="B627" s="259"/>
      <c r="C627" s="252">
        <f t="shared" si="219"/>
        <v>4</v>
      </c>
      <c r="D627" s="275"/>
      <c r="E627" s="330"/>
      <c r="F627" s="330"/>
      <c r="G627" s="275"/>
      <c r="H627" s="296"/>
      <c r="I627" s="302" t="s">
        <v>523</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25">
      <c r="A628" s="250"/>
      <c r="B628" s="259"/>
      <c r="C628" s="252">
        <f t="shared" si="219"/>
        <v>4</v>
      </c>
      <c r="D628" s="275"/>
      <c r="E628" s="330"/>
      <c r="F628" s="330"/>
      <c r="G628" s="275"/>
      <c r="H628" s="296"/>
      <c r="I628" s="302" t="s">
        <v>524</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25">
      <c r="A629" s="250"/>
      <c r="B629" s="259"/>
      <c r="C629" s="252">
        <f t="shared" si="219"/>
        <v>4</v>
      </c>
      <c r="D629" s="275"/>
      <c r="E629" s="330"/>
      <c r="F629" s="330"/>
      <c r="G629" s="275"/>
      <c r="H629" s="296"/>
      <c r="I629" s="302" t="s">
        <v>525</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25">
      <c r="A630" s="250"/>
      <c r="B630" s="259"/>
      <c r="C630" s="252">
        <f t="shared" si="219"/>
        <v>4</v>
      </c>
      <c r="D630" s="275"/>
      <c r="E630" s="330"/>
      <c r="F630" s="330"/>
      <c r="G630" s="275"/>
      <c r="H630" s="296" t="str">
        <f>H$253</f>
        <v>Spr</v>
      </c>
      <c r="I630" s="302" t="s">
        <v>534</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25">
      <c r="A631" s="250"/>
      <c r="B631" s="259"/>
      <c r="C631" s="252">
        <f t="shared" si="219"/>
        <v>4</v>
      </c>
      <c r="D631" s="275"/>
      <c r="E631" s="330"/>
      <c r="F631" s="330"/>
      <c r="G631" s="275"/>
      <c r="H631" s="296"/>
      <c r="I631" s="302" t="s">
        <v>535</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25">
      <c r="A632" s="250"/>
      <c r="B632" s="259"/>
      <c r="C632" s="252">
        <f t="shared" si="219"/>
        <v>4</v>
      </c>
      <c r="D632" s="275"/>
      <c r="E632" s="330"/>
      <c r="F632" s="330"/>
      <c r="G632" s="275"/>
      <c r="H632" s="296"/>
      <c r="I632" s="302" t="s">
        <v>536</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2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2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25">
      <c r="A635" s="250"/>
      <c r="B635" s="259"/>
      <c r="C635" s="252">
        <f t="shared" si="219"/>
        <v>4</v>
      </c>
      <c r="D635" s="275"/>
      <c r="E635" s="330"/>
      <c r="F635" s="330"/>
      <c r="G635" s="275"/>
      <c r="H635" s="296"/>
      <c r="I635" s="302" t="s">
        <v>523</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25">
      <c r="A636" s="250"/>
      <c r="B636" s="259"/>
      <c r="C636" s="252">
        <f t="shared" si="219"/>
        <v>4</v>
      </c>
      <c r="D636" s="275"/>
      <c r="E636" s="330"/>
      <c r="F636" s="330"/>
      <c r="G636" s="275"/>
      <c r="H636" s="296"/>
      <c r="I636" s="302" t="s">
        <v>524</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25">
      <c r="A637" s="250"/>
      <c r="B637" s="259"/>
      <c r="C637" s="252">
        <f t="shared" si="219"/>
        <v>4</v>
      </c>
      <c r="D637" s="275"/>
      <c r="E637" s="330"/>
      <c r="F637" s="330"/>
      <c r="G637" s="275"/>
      <c r="H637" s="296"/>
      <c r="I637" s="302" t="s">
        <v>525</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0999999999999996" hidden="1" customHeight="1" outlineLevel="2" x14ac:dyDescent="0.2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395</v>
      </c>
      <c r="AR638" s="262"/>
      <c r="AS638" s="250"/>
      <c r="AT638" s="250"/>
      <c r="AU638" s="250"/>
    </row>
    <row r="639" spans="1:47" hidden="1" outlineLevel="2" x14ac:dyDescent="0.25">
      <c r="A639" s="250"/>
      <c r="B639" s="259"/>
      <c r="C639" s="252">
        <f>INT($C$232)+2</f>
        <v>3</v>
      </c>
      <c r="D639" s="275"/>
      <c r="E639" s="330"/>
      <c r="F639" s="330"/>
      <c r="G639" s="275"/>
      <c r="H639" s="343" t="s">
        <v>569</v>
      </c>
      <c r="I639" s="303" t="s">
        <v>899</v>
      </c>
      <c r="J639" s="303"/>
      <c r="K639" s="393"/>
      <c r="L639" s="391">
        <f>COUNTA($I640:$I$652)/COUNTA($H640:$H$652)</f>
        <v>4</v>
      </c>
      <c r="M639" s="280"/>
      <c r="N639" s="303"/>
      <c r="O639" s="303"/>
      <c r="P639" s="303"/>
      <c r="Q639" s="303"/>
      <c r="R639" s="303" t="s">
        <v>587</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25">
      <c r="A640" s="250"/>
      <c r="B640" s="259"/>
      <c r="C640" s="252">
        <f t="shared" ref="C640:C651" si="223">INT($C$232)+3</f>
        <v>4</v>
      </c>
      <c r="D640" s="275"/>
      <c r="E640" s="330"/>
      <c r="F640" s="330"/>
      <c r="G640" s="275"/>
      <c r="H640" s="296" t="str">
        <f>H$251</f>
        <v>Aut</v>
      </c>
      <c r="I640" s="302" t="s">
        <v>576</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25">
      <c r="A641" s="250"/>
      <c r="B641" s="259"/>
      <c r="C641" s="252">
        <f t="shared" si="223"/>
        <v>4</v>
      </c>
      <c r="D641" s="275"/>
      <c r="E641" s="330"/>
      <c r="F641" s="330"/>
      <c r="G641" s="275"/>
      <c r="H641" s="296"/>
      <c r="I641" s="302" t="s">
        <v>589</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25">
      <c r="A642" s="250"/>
      <c r="B642" s="259"/>
      <c r="C642" s="252">
        <f t="shared" si="223"/>
        <v>4</v>
      </c>
      <c r="D642" s="275"/>
      <c r="E642" s="330"/>
      <c r="F642" s="330"/>
      <c r="G642" s="275"/>
      <c r="H642" s="296"/>
      <c r="I642" s="302" t="s">
        <v>590</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25">
      <c r="A643" s="250"/>
      <c r="B643" s="259"/>
      <c r="C643" s="252">
        <f t="shared" si="223"/>
        <v>4</v>
      </c>
      <c r="D643" s="275"/>
      <c r="E643" s="330"/>
      <c r="F643" s="330"/>
      <c r="G643" s="275"/>
      <c r="H643" s="296"/>
      <c r="I643" s="302" t="s">
        <v>591</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25">
      <c r="A644" s="250"/>
      <c r="B644" s="259"/>
      <c r="C644" s="252">
        <f t="shared" si="223"/>
        <v>4</v>
      </c>
      <c r="D644" s="275"/>
      <c r="E644" s="330"/>
      <c r="F644" s="330"/>
      <c r="G644" s="275"/>
      <c r="H644" s="296" t="str">
        <f>H$252</f>
        <v>Win</v>
      </c>
      <c r="I644" s="302" t="s">
        <v>576</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25">
      <c r="A645" s="250"/>
      <c r="B645" s="259"/>
      <c r="C645" s="252">
        <f t="shared" si="223"/>
        <v>4</v>
      </c>
      <c r="D645" s="275"/>
      <c r="E645" s="330"/>
      <c r="F645" s="330"/>
      <c r="G645" s="275"/>
      <c r="H645" s="296"/>
      <c r="I645" s="302" t="s">
        <v>589</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25">
      <c r="A646" s="250"/>
      <c r="B646" s="259"/>
      <c r="C646" s="252">
        <f t="shared" si="223"/>
        <v>4</v>
      </c>
      <c r="D646" s="275"/>
      <c r="E646" s="330"/>
      <c r="F646" s="330"/>
      <c r="G646" s="275"/>
      <c r="H646" s="296"/>
      <c r="I646" s="302" t="s">
        <v>590</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25">
      <c r="A647" s="250"/>
      <c r="B647" s="259"/>
      <c r="C647" s="252">
        <f t="shared" si="223"/>
        <v>4</v>
      </c>
      <c r="D647" s="275"/>
      <c r="E647" s="330"/>
      <c r="F647" s="330"/>
      <c r="G647" s="275"/>
      <c r="H647" s="296"/>
      <c r="I647" s="302" t="s">
        <v>591</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25">
      <c r="A648" s="250"/>
      <c r="B648" s="259"/>
      <c r="C648" s="252">
        <f t="shared" si="223"/>
        <v>4</v>
      </c>
      <c r="D648" s="275"/>
      <c r="E648" s="330"/>
      <c r="F648" s="330"/>
      <c r="G648" s="275"/>
      <c r="H648" s="296" t="str">
        <f>H$253</f>
        <v>Spr</v>
      </c>
      <c r="I648" s="302" t="s">
        <v>576</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25">
      <c r="A649" s="250"/>
      <c r="B649" s="259"/>
      <c r="C649" s="252">
        <f t="shared" si="223"/>
        <v>4</v>
      </c>
      <c r="D649" s="275"/>
      <c r="E649" s="330"/>
      <c r="F649" s="330"/>
      <c r="G649" s="275"/>
      <c r="H649" s="296"/>
      <c r="I649" s="302" t="s">
        <v>589</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25">
      <c r="A650" s="250"/>
      <c r="B650" s="259"/>
      <c r="C650" s="252">
        <f t="shared" si="223"/>
        <v>4</v>
      </c>
      <c r="D650" s="275"/>
      <c r="E650" s="330"/>
      <c r="F650" s="330"/>
      <c r="G650" s="275"/>
      <c r="H650" s="296"/>
      <c r="I650" s="302" t="s">
        <v>590</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25">
      <c r="A651" s="250"/>
      <c r="B651" s="259"/>
      <c r="C651" s="252">
        <f t="shared" si="223"/>
        <v>4</v>
      </c>
      <c r="D651" s="275"/>
      <c r="E651" s="330"/>
      <c r="F651" s="330"/>
      <c r="G651" s="275"/>
      <c r="H651" s="296"/>
      <c r="I651" s="302" t="s">
        <v>591</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0999999999999996" hidden="1" customHeight="1" outlineLevel="2" x14ac:dyDescent="0.2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395</v>
      </c>
      <c r="AR652" s="262"/>
      <c r="AS652" s="250"/>
      <c r="AT652" s="250"/>
      <c r="AU652" s="250"/>
    </row>
    <row r="653" spans="1:47" hidden="1" outlineLevel="2" x14ac:dyDescent="0.25">
      <c r="A653" s="250"/>
      <c r="B653" s="259"/>
      <c r="C653" s="252">
        <f>INT($C$232)+2</f>
        <v>3</v>
      </c>
      <c r="D653" s="275"/>
      <c r="E653" s="330"/>
      <c r="F653" s="330"/>
      <c r="G653" s="275"/>
      <c r="H653" s="343" t="s">
        <v>569</v>
      </c>
      <c r="I653" s="303" t="s">
        <v>900</v>
      </c>
      <c r="J653" s="303"/>
      <c r="K653" s="393"/>
      <c r="L653" s="391">
        <f>COUNTA($I654:$I$669)/COUNTA($H654:$H$669)</f>
        <v>5</v>
      </c>
      <c r="M653" s="280"/>
      <c r="N653" s="303"/>
      <c r="O653" s="303"/>
      <c r="P653" s="303"/>
      <c r="Q653" s="303"/>
      <c r="R653" s="303" t="s">
        <v>587</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25">
      <c r="A654" s="250"/>
      <c r="B654" s="259"/>
      <c r="C654" s="252">
        <f t="shared" ref="C654:C668" si="227">INT($C$232)+3</f>
        <v>4</v>
      </c>
      <c r="D654" s="275"/>
      <c r="E654" s="330"/>
      <c r="F654" s="330"/>
      <c r="G654" s="275"/>
      <c r="H654" s="296" t="str">
        <f>H$251</f>
        <v>Aut</v>
      </c>
      <c r="I654" s="302" t="s">
        <v>576</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25">
      <c r="A655" s="250"/>
      <c r="B655" s="259"/>
      <c r="C655" s="252">
        <f t="shared" si="227"/>
        <v>4</v>
      </c>
      <c r="D655" s="275"/>
      <c r="E655" s="330"/>
      <c r="F655" s="330"/>
      <c r="G655" s="275"/>
      <c r="H655" s="296"/>
      <c r="I655" s="302" t="s">
        <v>588</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25">
      <c r="A656" s="250"/>
      <c r="B656" s="259"/>
      <c r="C656" s="252">
        <f t="shared" si="227"/>
        <v>4</v>
      </c>
      <c r="D656" s="275"/>
      <c r="E656" s="330"/>
      <c r="F656" s="330"/>
      <c r="G656" s="275"/>
      <c r="H656" s="296"/>
      <c r="I656" s="302" t="s">
        <v>557</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25">
      <c r="A657" s="250"/>
      <c r="B657" s="259"/>
      <c r="C657" s="252">
        <f t="shared" si="227"/>
        <v>4</v>
      </c>
      <c r="D657" s="275"/>
      <c r="E657" s="330"/>
      <c r="F657" s="330"/>
      <c r="G657" s="275"/>
      <c r="H657" s="296"/>
      <c r="I657" s="302" t="s">
        <v>585</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25">
      <c r="A658" s="250"/>
      <c r="B658" s="259"/>
      <c r="C658" s="252">
        <f t="shared" si="227"/>
        <v>4</v>
      </c>
      <c r="D658" s="275"/>
      <c r="E658" s="330"/>
      <c r="F658" s="330"/>
      <c r="G658" s="275"/>
      <c r="H658" s="296"/>
      <c r="I658" s="302" t="s">
        <v>558</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25">
      <c r="A659" s="250"/>
      <c r="B659" s="259"/>
      <c r="C659" s="252">
        <f t="shared" si="227"/>
        <v>4</v>
      </c>
      <c r="D659" s="275"/>
      <c r="E659" s="330"/>
      <c r="F659" s="330"/>
      <c r="G659" s="275"/>
      <c r="H659" s="296" t="str">
        <f>H$252</f>
        <v>Win</v>
      </c>
      <c r="I659" s="302" t="s">
        <v>576</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25">
      <c r="A660" s="250"/>
      <c r="B660" s="259"/>
      <c r="C660" s="252">
        <f t="shared" si="227"/>
        <v>4</v>
      </c>
      <c r="D660" s="275"/>
      <c r="E660" s="330"/>
      <c r="F660" s="330"/>
      <c r="G660" s="275"/>
      <c r="H660" s="296"/>
      <c r="I660" s="302" t="s">
        <v>588</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25">
      <c r="A661" s="250"/>
      <c r="B661" s="259"/>
      <c r="C661" s="252">
        <f t="shared" si="227"/>
        <v>4</v>
      </c>
      <c r="D661" s="275"/>
      <c r="E661" s="330"/>
      <c r="F661" s="330"/>
      <c r="G661" s="275"/>
      <c r="H661" s="296"/>
      <c r="I661" s="302" t="s">
        <v>557</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2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25">
      <c r="A663" s="250"/>
      <c r="B663" s="259"/>
      <c r="C663" s="252">
        <f t="shared" si="227"/>
        <v>4</v>
      </c>
      <c r="D663" s="275"/>
      <c r="E663" s="330"/>
      <c r="F663" s="330"/>
      <c r="G663" s="275"/>
      <c r="H663" s="296"/>
      <c r="I663" s="302" t="s">
        <v>558</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25">
      <c r="A664" s="250"/>
      <c r="B664" s="259"/>
      <c r="C664" s="252">
        <f t="shared" si="227"/>
        <v>4</v>
      </c>
      <c r="D664" s="275"/>
      <c r="E664" s="330"/>
      <c r="F664" s="330"/>
      <c r="G664" s="275"/>
      <c r="H664" s="296" t="str">
        <f>H$253</f>
        <v>Spr</v>
      </c>
      <c r="I664" s="302" t="s">
        <v>576</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25">
      <c r="A665" s="250"/>
      <c r="B665" s="259"/>
      <c r="C665" s="252">
        <f t="shared" si="227"/>
        <v>4</v>
      </c>
      <c r="D665" s="275"/>
      <c r="E665" s="330"/>
      <c r="F665" s="330"/>
      <c r="G665" s="275"/>
      <c r="H665" s="296"/>
      <c r="I665" s="302" t="s">
        <v>588</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25">
      <c r="A666" s="250"/>
      <c r="B666" s="259"/>
      <c r="C666" s="252">
        <f t="shared" si="227"/>
        <v>4</v>
      </c>
      <c r="D666" s="275"/>
      <c r="E666" s="330"/>
      <c r="F666" s="330"/>
      <c r="G666" s="275"/>
      <c r="H666" s="296"/>
      <c r="I666" s="302" t="s">
        <v>557</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25">
      <c r="A667" s="250"/>
      <c r="B667" s="259"/>
      <c r="C667" s="252">
        <f t="shared" si="227"/>
        <v>4</v>
      </c>
      <c r="D667" s="275"/>
      <c r="E667" s="330"/>
      <c r="F667" s="330"/>
      <c r="G667" s="275"/>
      <c r="H667" s="296"/>
      <c r="I667" s="302" t="s">
        <v>585</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25">
      <c r="A668" s="250"/>
      <c r="B668" s="259"/>
      <c r="C668" s="252">
        <f t="shared" si="227"/>
        <v>4</v>
      </c>
      <c r="D668" s="275"/>
      <c r="E668" s="330"/>
      <c r="F668" s="330"/>
      <c r="G668" s="275"/>
      <c r="H668" s="296"/>
      <c r="I668" s="302" t="s">
        <v>558</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0999999999999996" hidden="1" customHeight="1" outlineLevel="2" x14ac:dyDescent="0.2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395</v>
      </c>
      <c r="AR669" s="262"/>
      <c r="AS669" s="250"/>
      <c r="AT669" s="250"/>
      <c r="AU669" s="250"/>
    </row>
    <row r="670" spans="1:47" outlineLevel="1" x14ac:dyDescent="0.25">
      <c r="A670" s="250"/>
      <c r="B670" s="259"/>
      <c r="C670" s="252">
        <f>INT($C$232)+1</f>
        <v>2</v>
      </c>
      <c r="D670" s="275"/>
      <c r="E670" s="330"/>
      <c r="F670" s="330"/>
      <c r="G670" s="275"/>
      <c r="H670" s="333" t="s">
        <v>592</v>
      </c>
      <c r="I670" s="293" t="s">
        <v>593</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0999999999999996" customHeight="1" outlineLevel="3" x14ac:dyDescent="0.25">
      <c r="A671" s="250"/>
      <c r="B671" s="259"/>
      <c r="C671" s="252">
        <f>INT($C$232)+3.005</f>
        <v>4.0049999999999999</v>
      </c>
      <c r="D671" s="275" t="s">
        <v>391</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outlineLevel="3" x14ac:dyDescent="0.25">
      <c r="A672" s="250"/>
      <c r="B672" s="259"/>
      <c r="C672" s="252">
        <f t="shared" ref="C672:C681" si="231">INT($C$232)+2</f>
        <v>3</v>
      </c>
      <c r="D672" s="275"/>
      <c r="E672" s="330"/>
      <c r="F672" s="330"/>
      <c r="G672" s="275"/>
      <c r="H672" s="296" t="str">
        <f>"Birth: "&amp;H$251</f>
        <v>Birth: Aut</v>
      </c>
      <c r="I672" s="302" t="s">
        <v>505</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826</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outlineLevel="3" x14ac:dyDescent="0.25">
      <c r="A673" s="250"/>
      <c r="B673" s="259"/>
      <c r="C673" s="252">
        <f t="shared" si="231"/>
        <v>3</v>
      </c>
      <c r="D673" s="275"/>
      <c r="E673" s="330"/>
      <c r="F673" s="330"/>
      <c r="G673" s="275"/>
      <c r="H673" s="343"/>
      <c r="I673" s="302" t="s">
        <v>594</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outlineLevel="3" x14ac:dyDescent="0.25">
      <c r="A674" s="250"/>
      <c r="B674" s="259"/>
      <c r="C674" s="252">
        <f t="shared" si="231"/>
        <v>3</v>
      </c>
      <c r="D674" s="275"/>
      <c r="E674" s="330"/>
      <c r="F674" s="330"/>
      <c r="G674" s="275"/>
      <c r="H674" s="296" t="str">
        <f>"Birth: "&amp;H$252</f>
        <v>Birth: Win</v>
      </c>
      <c r="I674" s="302" t="s">
        <v>505</v>
      </c>
      <c r="J674" s="302"/>
      <c r="K674" s="342">
        <f t="shared" ref="K674:Q674" si="234">K252</f>
        <v>43647</v>
      </c>
      <c r="L674" s="342">
        <f t="shared" si="234"/>
        <v>43647</v>
      </c>
      <c r="M674" s="342">
        <f t="shared" si="234"/>
        <v>43647</v>
      </c>
      <c r="N674" s="342">
        <f t="shared" si="234"/>
        <v>43647</v>
      </c>
      <c r="O674" s="342">
        <f t="shared" si="234"/>
        <v>43647</v>
      </c>
      <c r="P674" s="342">
        <f t="shared" si="234"/>
        <v>43647</v>
      </c>
      <c r="Q674" s="342">
        <f t="shared" si="234"/>
        <v>43647</v>
      </c>
      <c r="R674" s="352">
        <f>R268</f>
        <v>43647</v>
      </c>
      <c r="S674" s="352">
        <f>S268</f>
        <v>43647</v>
      </c>
      <c r="T674" s="352">
        <f>T268</f>
        <v>43647</v>
      </c>
      <c r="U674" s="352">
        <f>U268</f>
        <v>43647</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outlineLevel="3" x14ac:dyDescent="0.25">
      <c r="A675" s="250"/>
      <c r="B675" s="259"/>
      <c r="C675" s="252">
        <f t="shared" si="231"/>
        <v>3</v>
      </c>
      <c r="D675" s="275"/>
      <c r="E675" s="330"/>
      <c r="F675" s="330"/>
      <c r="G675" s="275"/>
      <c r="H675" s="343"/>
      <c r="I675" s="302" t="s">
        <v>594</v>
      </c>
      <c r="J675" s="302"/>
      <c r="K675" s="397">
        <f t="shared" ref="K675:U675" si="235">K674+INDEX($R$354:$U$354,1,K$240+1)</f>
        <v>43738</v>
      </c>
      <c r="L675" s="397">
        <f t="shared" si="235"/>
        <v>43738</v>
      </c>
      <c r="M675" s="396">
        <f t="shared" si="235"/>
        <v>43738</v>
      </c>
      <c r="N675" s="396">
        <f t="shared" si="235"/>
        <v>43738</v>
      </c>
      <c r="O675" s="396">
        <f t="shared" si="235"/>
        <v>43738</v>
      </c>
      <c r="P675" s="396">
        <f t="shared" si="235"/>
        <v>43738</v>
      </c>
      <c r="Q675" s="396">
        <f t="shared" si="235"/>
        <v>43738</v>
      </c>
      <c r="R675" s="396">
        <f t="shared" si="235"/>
        <v>43738</v>
      </c>
      <c r="S675" s="396">
        <f t="shared" si="235"/>
        <v>43738</v>
      </c>
      <c r="T675" s="396">
        <f t="shared" si="235"/>
        <v>43738</v>
      </c>
      <c r="U675" s="396">
        <f t="shared" si="235"/>
        <v>43738</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25">
      <c r="A676" s="250"/>
      <c r="B676" s="259"/>
      <c r="C676" s="252">
        <f t="shared" si="231"/>
        <v>3</v>
      </c>
      <c r="D676" s="275"/>
      <c r="E676" s="330"/>
      <c r="F676" s="330"/>
      <c r="G676" s="275"/>
      <c r="H676" s="296" t="str">
        <f>"Birth: "&amp;H$253</f>
        <v>Birth: Spr</v>
      </c>
      <c r="I676" s="302" t="s">
        <v>505</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outlineLevel="3" x14ac:dyDescent="0.25">
      <c r="A677" s="250"/>
      <c r="B677" s="259"/>
      <c r="C677" s="252">
        <f t="shared" si="231"/>
        <v>3</v>
      </c>
      <c r="D677" s="275"/>
      <c r="E677" s="330"/>
      <c r="F677" s="330"/>
      <c r="G677" s="275"/>
      <c r="H677" s="343"/>
      <c r="I677" s="302" t="s">
        <v>594</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1037</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25">
      <c r="A678" s="250"/>
      <c r="B678" s="259"/>
      <c r="C678" s="252">
        <f t="shared" si="231"/>
        <v>3</v>
      </c>
      <c r="D678" s="275"/>
      <c r="E678" s="330"/>
      <c r="F678" s="330"/>
      <c r="G678" s="275"/>
      <c r="H678" s="343" t="s">
        <v>511</v>
      </c>
      <c r="I678" s="303" t="s">
        <v>595</v>
      </c>
      <c r="J678" s="390" t="s">
        <v>596</v>
      </c>
      <c r="K678" s="391">
        <f>COUNTA($H$679:$H$750)</f>
        <v>3</v>
      </c>
      <c r="L678" s="391">
        <f>COUNTA($I$679:$I$750)/K678</f>
        <v>8</v>
      </c>
      <c r="M678" s="345">
        <f>COUNTA($J$679:$J$750)/(L678*K678)</f>
        <v>3</v>
      </c>
      <c r="N678" s="398" t="s">
        <v>597</v>
      </c>
      <c r="O678" s="399"/>
      <c r="P678" s="399"/>
      <c r="Q678" s="399"/>
      <c r="R678" s="399"/>
      <c r="S678" s="399"/>
      <c r="T678" s="399"/>
      <c r="U678" s="373"/>
      <c r="V678" s="296" t="s">
        <v>598</v>
      </c>
      <c r="W678" s="280"/>
      <c r="X678" s="302" t="s">
        <v>599</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25">
      <c r="A679" s="250"/>
      <c r="B679" s="259"/>
      <c r="C679" s="252">
        <f t="shared" si="231"/>
        <v>3</v>
      </c>
      <c r="D679" s="275"/>
      <c r="E679" s="330"/>
      <c r="F679" s="330"/>
      <c r="G679" s="275"/>
      <c r="H679" s="296" t="str">
        <f>H$251</f>
        <v>Aut</v>
      </c>
      <c r="I679" s="296">
        <v>0</v>
      </c>
      <c r="J679" s="320" t="s">
        <v>493</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699">
        <f t="shared" ref="AC679:AC710" si="239">MIN(363,INT((K679 - DATE(YEAR(K679),1,1))))+364*(YEAR(K679)-i_startyear)</f>
        <v>318</v>
      </c>
      <c r="AD679" s="699">
        <f t="shared" ref="AD679:AD710" si="240">MIN(363,INT((L679 - DATE(YEAR(L679),1,1))))+364*(YEAR(L679)-i_startyear)</f>
        <v>318</v>
      </c>
      <c r="AE679" s="699">
        <f t="shared" ref="AE679:AE710" si="241">MIN(363,INT((M679 - DATE(YEAR(M679),1,1))))+364*(YEAR(M679)-i_startyear)</f>
        <v>318</v>
      </c>
      <c r="AF679" s="699">
        <f t="shared" ref="AF679:AF710" si="242">MIN(363,INT((N679 - DATE(YEAR(N679),1,1))))+364*(YEAR(N679)-i_startyear)</f>
        <v>-43317</v>
      </c>
      <c r="AG679" s="699">
        <f t="shared" ref="AG679:AG710" si="243">MIN(363,INT((O679 - DATE(YEAR(O679),1,1))))+364*(YEAR(O679)-i_startyear)</f>
        <v>-43317</v>
      </c>
      <c r="AH679" s="699">
        <f t="shared" ref="AH679:AH710" si="244">MIN(363,INT((P679 - DATE(YEAR(P679),1,1))))+364*(YEAR(P679)-i_startyear)</f>
        <v>-43317</v>
      </c>
      <c r="AI679" s="699">
        <f t="shared" ref="AI679:AI710" si="245">MIN(363,INT((Q679 - DATE(YEAR(Q679),1,1))))+364*(YEAR(Q679)-i_startyear)</f>
        <v>-43317</v>
      </c>
      <c r="AJ679" s="699">
        <f t="shared" ref="AJ679:AJ710" si="246">MIN(363,INT((R679 - DATE(YEAR(R679),1,1))))+364*(YEAR(R679)-i_startyear)</f>
        <v>318</v>
      </c>
      <c r="AK679" s="699">
        <f t="shared" ref="AK679:AK710" si="247">MIN(363,INT((S679 - DATE(YEAR(S679),1,1))))+364*(YEAR(S679)-i_startyear)</f>
        <v>318</v>
      </c>
      <c r="AL679" s="699">
        <f t="shared" ref="AL679:AL710" si="248">MIN(363,INT((T679 - DATE(YEAR(T679),1,1))))+364*(YEAR(T679)-i_startyear)</f>
        <v>318</v>
      </c>
      <c r="AM679" s="699">
        <f t="shared" ref="AM679:AM710" si="249">MIN(363,INT((U679 - DATE(YEAR(U679),1,1))))+364*(YEAR(U679)-i_startyear)</f>
        <v>318</v>
      </c>
      <c r="AN679" s="280"/>
      <c r="AO679" s="280"/>
      <c r="AP679" s="280"/>
      <c r="AQ679" s="275"/>
      <c r="AR679" s="262"/>
      <c r="AS679" s="250"/>
      <c r="AT679" s="250"/>
      <c r="AU679" s="250"/>
    </row>
    <row r="680" spans="1:47" outlineLevel="3" x14ac:dyDescent="0.2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699">
        <f t="shared" si="239"/>
        <v>-43317</v>
      </c>
      <c r="AD680" s="699">
        <f t="shared" si="240"/>
        <v>-43317</v>
      </c>
      <c r="AE680" s="699">
        <f t="shared" si="241"/>
        <v>-43317</v>
      </c>
      <c r="AF680" s="699">
        <f t="shared" si="242"/>
        <v>318</v>
      </c>
      <c r="AG680" s="699">
        <f t="shared" si="243"/>
        <v>318</v>
      </c>
      <c r="AH680" s="699">
        <f t="shared" si="244"/>
        <v>318</v>
      </c>
      <c r="AI680" s="699">
        <f t="shared" si="245"/>
        <v>318</v>
      </c>
      <c r="AJ680" s="699">
        <f t="shared" si="246"/>
        <v>318</v>
      </c>
      <c r="AK680" s="699">
        <f t="shared" si="247"/>
        <v>318</v>
      </c>
      <c r="AL680" s="699">
        <f t="shared" si="248"/>
        <v>318</v>
      </c>
      <c r="AM680" s="699">
        <f t="shared" si="249"/>
        <v>318</v>
      </c>
      <c r="AN680" s="280"/>
      <c r="AO680" s="280"/>
      <c r="AP680" s="280"/>
      <c r="AQ680" s="275"/>
      <c r="AR680" s="262"/>
      <c r="AS680" s="250"/>
      <c r="AT680" s="250"/>
      <c r="AU680" s="250"/>
    </row>
    <row r="681" spans="1:47" outlineLevel="3" x14ac:dyDescent="0.25">
      <c r="A681" s="250"/>
      <c r="B681" s="259"/>
      <c r="C681" s="252">
        <f t="shared" si="231"/>
        <v>3</v>
      </c>
      <c r="D681" s="275"/>
      <c r="E681" s="330"/>
      <c r="F681" s="330"/>
      <c r="G681" s="275"/>
      <c r="H681" s="296"/>
      <c r="I681" s="296"/>
      <c r="J681" s="320" t="s">
        <v>795</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318</v>
      </c>
      <c r="AK681" s="699">
        <f t="shared" si="247"/>
        <v>318</v>
      </c>
      <c r="AL681" s="699">
        <f t="shared" si="248"/>
        <v>318</v>
      </c>
      <c r="AM681" s="699">
        <f t="shared" si="249"/>
        <v>318</v>
      </c>
      <c r="AN681" s="280"/>
      <c r="AO681" s="280"/>
      <c r="AP681" s="280"/>
      <c r="AQ681" s="275"/>
      <c r="AR681" s="262"/>
      <c r="AS681" s="250"/>
      <c r="AT681" s="250"/>
      <c r="AU681" s="250"/>
    </row>
    <row r="682" spans="1:47" outlineLevel="3" x14ac:dyDescent="0.25">
      <c r="A682" s="250"/>
      <c r="B682" s="259"/>
      <c r="C682" s="252">
        <f>INT($C$232)+3</f>
        <v>4</v>
      </c>
      <c r="D682" s="275"/>
      <c r="E682" s="330"/>
      <c r="F682" s="330"/>
      <c r="G682" s="275"/>
      <c r="H682" s="280"/>
      <c r="I682" s="296">
        <v>1</v>
      </c>
      <c r="J682" s="296" t="s">
        <v>600</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699">
        <f t="shared" si="239"/>
        <v>683</v>
      </c>
      <c r="AD682" s="699">
        <f t="shared" si="240"/>
        <v>683</v>
      </c>
      <c r="AE682" s="699">
        <f t="shared" si="241"/>
        <v>683</v>
      </c>
      <c r="AF682" s="699">
        <f t="shared" si="242"/>
        <v>-43317</v>
      </c>
      <c r="AG682" s="699">
        <f t="shared" si="243"/>
        <v>-43317</v>
      </c>
      <c r="AH682" s="699">
        <f t="shared" si="244"/>
        <v>-43317</v>
      </c>
      <c r="AI682" s="699">
        <f t="shared" si="245"/>
        <v>-43317</v>
      </c>
      <c r="AJ682" s="699">
        <f t="shared" si="246"/>
        <v>683</v>
      </c>
      <c r="AK682" s="699">
        <f t="shared" si="247"/>
        <v>683</v>
      </c>
      <c r="AL682" s="699">
        <f t="shared" si="248"/>
        <v>683</v>
      </c>
      <c r="AM682" s="699">
        <f t="shared" si="249"/>
        <v>683</v>
      </c>
      <c r="AN682" s="280"/>
      <c r="AO682" s="280"/>
      <c r="AP682" s="280"/>
      <c r="AQ682" s="275"/>
      <c r="AR682" s="262"/>
      <c r="AS682" s="250"/>
      <c r="AT682" s="250"/>
      <c r="AU682" s="250"/>
    </row>
    <row r="683" spans="1:47" outlineLevel="3" x14ac:dyDescent="0.25">
      <c r="A683" s="250"/>
      <c r="B683" s="259"/>
      <c r="C683" s="252">
        <f>INT($C$232)+3</f>
        <v>4</v>
      </c>
      <c r="D683" s="275"/>
      <c r="E683" s="330"/>
      <c r="F683" s="330"/>
      <c r="G683" s="275"/>
      <c r="H683" s="280"/>
      <c r="I683" s="296"/>
      <c r="J683" s="296" t="s">
        <v>590</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699">
        <f t="shared" si="239"/>
        <v>-43317</v>
      </c>
      <c r="AD683" s="699">
        <f t="shared" si="240"/>
        <v>-43317</v>
      </c>
      <c r="AE683" s="699">
        <f t="shared" si="241"/>
        <v>-43317</v>
      </c>
      <c r="AF683" s="699">
        <f t="shared" si="242"/>
        <v>683</v>
      </c>
      <c r="AG683" s="699">
        <f t="shared" si="243"/>
        <v>683</v>
      </c>
      <c r="AH683" s="699">
        <f t="shared" si="244"/>
        <v>683</v>
      </c>
      <c r="AI683" s="699">
        <f t="shared" si="245"/>
        <v>683</v>
      </c>
      <c r="AJ683" s="699">
        <f t="shared" si="246"/>
        <v>683</v>
      </c>
      <c r="AK683" s="699">
        <f t="shared" si="247"/>
        <v>683</v>
      </c>
      <c r="AL683" s="699">
        <f t="shared" si="248"/>
        <v>683</v>
      </c>
      <c r="AM683" s="699">
        <f t="shared" si="249"/>
        <v>683</v>
      </c>
      <c r="AN683" s="280"/>
      <c r="AO683" s="280"/>
      <c r="AP683" s="280"/>
      <c r="AQ683" s="275"/>
      <c r="AR683" s="262"/>
      <c r="AS683" s="250"/>
      <c r="AT683" s="250"/>
      <c r="AU683" s="250"/>
    </row>
    <row r="684" spans="1:47" outlineLevel="3" x14ac:dyDescent="0.25">
      <c r="A684" s="250"/>
      <c r="B684" s="259"/>
      <c r="C684" s="252">
        <f>INT($C$232)+3</f>
        <v>4</v>
      </c>
      <c r="D684" s="275"/>
      <c r="E684" s="330"/>
      <c r="F684" s="330"/>
      <c r="G684" s="275"/>
      <c r="H684" s="280"/>
      <c r="I684" s="296"/>
      <c r="J684" s="296" t="s">
        <v>591</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683</v>
      </c>
      <c r="AK684" s="699">
        <f t="shared" si="247"/>
        <v>683</v>
      </c>
      <c r="AL684" s="699">
        <f t="shared" si="248"/>
        <v>683</v>
      </c>
      <c r="AM684" s="699">
        <f t="shared" si="249"/>
        <v>683</v>
      </c>
      <c r="AN684" s="280"/>
      <c r="AO684" s="280"/>
      <c r="AP684" s="280"/>
      <c r="AQ684" s="275"/>
      <c r="AR684" s="262"/>
      <c r="AS684" s="250"/>
      <c r="AT684" s="250"/>
      <c r="AU684" s="250"/>
    </row>
    <row r="685" spans="1:47" outlineLevel="3" x14ac:dyDescent="0.25">
      <c r="A685" s="250"/>
      <c r="B685" s="259"/>
      <c r="C685" s="252">
        <f t="shared" ref="C685:C741" si="251">INT($C$232+3)</f>
        <v>4</v>
      </c>
      <c r="D685" s="275"/>
      <c r="E685" s="330"/>
      <c r="F685" s="330"/>
      <c r="G685" s="275"/>
      <c r="H685" s="280"/>
      <c r="I685" s="296">
        <v>2</v>
      </c>
      <c r="J685" s="296" t="s">
        <v>600</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699">
        <f t="shared" si="239"/>
        <v>1046</v>
      </c>
      <c r="AD685" s="699">
        <f t="shared" si="240"/>
        <v>1046</v>
      </c>
      <c r="AE685" s="699">
        <f t="shared" si="241"/>
        <v>1046</v>
      </c>
      <c r="AF685" s="699">
        <f t="shared" si="242"/>
        <v>-43317</v>
      </c>
      <c r="AG685" s="699">
        <f t="shared" si="243"/>
        <v>-43317</v>
      </c>
      <c r="AH685" s="699">
        <f t="shared" si="244"/>
        <v>-43317</v>
      </c>
      <c r="AI685" s="699">
        <f t="shared" si="245"/>
        <v>-43317</v>
      </c>
      <c r="AJ685" s="699">
        <f t="shared" si="246"/>
        <v>1046</v>
      </c>
      <c r="AK685" s="699">
        <f t="shared" si="247"/>
        <v>1046</v>
      </c>
      <c r="AL685" s="699">
        <f t="shared" si="248"/>
        <v>1046</v>
      </c>
      <c r="AM685" s="699">
        <f t="shared" si="249"/>
        <v>1046</v>
      </c>
      <c r="AN685" s="280"/>
      <c r="AO685" s="280"/>
      <c r="AP685" s="280"/>
      <c r="AQ685" s="275"/>
      <c r="AR685" s="262"/>
      <c r="AS685" s="250"/>
      <c r="AT685" s="250"/>
      <c r="AU685" s="250"/>
    </row>
    <row r="686" spans="1:47" outlineLevel="3" x14ac:dyDescent="0.25">
      <c r="A686" s="250"/>
      <c r="B686" s="259"/>
      <c r="C686" s="252">
        <f t="shared" si="251"/>
        <v>4</v>
      </c>
      <c r="D686" s="275"/>
      <c r="E686" s="330"/>
      <c r="F686" s="330"/>
      <c r="G686" s="275"/>
      <c r="H686" s="280"/>
      <c r="I686" s="296"/>
      <c r="J686" s="296" t="s">
        <v>590</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699">
        <f t="shared" si="239"/>
        <v>-43317</v>
      </c>
      <c r="AD686" s="699">
        <f t="shared" si="240"/>
        <v>-43317</v>
      </c>
      <c r="AE686" s="699">
        <f t="shared" si="241"/>
        <v>-43317</v>
      </c>
      <c r="AF686" s="699">
        <f t="shared" si="242"/>
        <v>1046</v>
      </c>
      <c r="AG686" s="699">
        <f t="shared" si="243"/>
        <v>1046</v>
      </c>
      <c r="AH686" s="699">
        <f t="shared" si="244"/>
        <v>1046</v>
      </c>
      <c r="AI686" s="699">
        <f t="shared" si="245"/>
        <v>1046</v>
      </c>
      <c r="AJ686" s="699">
        <f t="shared" si="246"/>
        <v>1046</v>
      </c>
      <c r="AK686" s="699">
        <f t="shared" si="247"/>
        <v>1046</v>
      </c>
      <c r="AL686" s="699">
        <f t="shared" si="248"/>
        <v>1046</v>
      </c>
      <c r="AM686" s="699">
        <f t="shared" si="249"/>
        <v>1046</v>
      </c>
      <c r="AN686" s="280"/>
      <c r="AO686" s="280"/>
      <c r="AP686" s="280"/>
      <c r="AQ686" s="275"/>
      <c r="AR686" s="262"/>
      <c r="AS686" s="250"/>
      <c r="AT686" s="250"/>
      <c r="AU686" s="250"/>
    </row>
    <row r="687" spans="1:47" outlineLevel="3" x14ac:dyDescent="0.25">
      <c r="A687" s="250"/>
      <c r="B687" s="259"/>
      <c r="C687" s="252">
        <f t="shared" si="251"/>
        <v>4</v>
      </c>
      <c r="D687" s="275"/>
      <c r="E687" s="330"/>
      <c r="F687" s="330"/>
      <c r="G687" s="275"/>
      <c r="H687" s="280"/>
      <c r="I687" s="296"/>
      <c r="J687" s="296" t="s">
        <v>591</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1046</v>
      </c>
      <c r="AK687" s="699">
        <f t="shared" si="247"/>
        <v>1046</v>
      </c>
      <c r="AL687" s="699">
        <f t="shared" si="248"/>
        <v>1046</v>
      </c>
      <c r="AM687" s="699">
        <f t="shared" si="249"/>
        <v>1046</v>
      </c>
      <c r="AN687" s="280"/>
      <c r="AO687" s="280"/>
      <c r="AP687" s="280"/>
      <c r="AQ687" s="275"/>
      <c r="AR687" s="262"/>
      <c r="AS687" s="250"/>
      <c r="AT687" s="250"/>
      <c r="AU687" s="250"/>
    </row>
    <row r="688" spans="1:47" outlineLevel="3" x14ac:dyDescent="0.25">
      <c r="A688" s="250"/>
      <c r="B688" s="259"/>
      <c r="C688" s="252">
        <f t="shared" si="251"/>
        <v>4</v>
      </c>
      <c r="D688" s="275"/>
      <c r="E688" s="330"/>
      <c r="F688" s="330"/>
      <c r="G688" s="275"/>
      <c r="H688" s="280"/>
      <c r="I688" s="296">
        <v>3</v>
      </c>
      <c r="J688" s="296" t="s">
        <v>600</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699">
        <f t="shared" si="239"/>
        <v>1410</v>
      </c>
      <c r="AD688" s="699">
        <f t="shared" si="240"/>
        <v>1410</v>
      </c>
      <c r="AE688" s="699">
        <f t="shared" si="241"/>
        <v>1410</v>
      </c>
      <c r="AF688" s="699">
        <f t="shared" si="242"/>
        <v>-43317</v>
      </c>
      <c r="AG688" s="699">
        <f t="shared" si="243"/>
        <v>-43317</v>
      </c>
      <c r="AH688" s="699">
        <f t="shared" si="244"/>
        <v>-43317</v>
      </c>
      <c r="AI688" s="699">
        <f t="shared" si="245"/>
        <v>-43317</v>
      </c>
      <c r="AJ688" s="699">
        <f t="shared" si="246"/>
        <v>1410</v>
      </c>
      <c r="AK688" s="699">
        <f t="shared" si="247"/>
        <v>1410</v>
      </c>
      <c r="AL688" s="699">
        <f t="shared" si="248"/>
        <v>1410</v>
      </c>
      <c r="AM688" s="699">
        <f t="shared" si="249"/>
        <v>1410</v>
      </c>
      <c r="AN688" s="280"/>
      <c r="AO688" s="280"/>
      <c r="AP688" s="280"/>
      <c r="AQ688" s="275"/>
      <c r="AR688" s="262"/>
      <c r="AS688" s="250"/>
      <c r="AT688" s="250"/>
      <c r="AU688" s="250"/>
    </row>
    <row r="689" spans="1:47" outlineLevel="3" x14ac:dyDescent="0.25">
      <c r="A689" s="250"/>
      <c r="B689" s="259"/>
      <c r="C689" s="252">
        <f t="shared" si="251"/>
        <v>4</v>
      </c>
      <c r="D689" s="275"/>
      <c r="E689" s="330"/>
      <c r="F689" s="330"/>
      <c r="G689" s="275"/>
      <c r="H689" s="280"/>
      <c r="I689" s="296"/>
      <c r="J689" s="296" t="s">
        <v>590</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699">
        <f t="shared" si="239"/>
        <v>-43317</v>
      </c>
      <c r="AD689" s="699">
        <f t="shared" si="240"/>
        <v>-43317</v>
      </c>
      <c r="AE689" s="699">
        <f t="shared" si="241"/>
        <v>-43317</v>
      </c>
      <c r="AF689" s="699">
        <f t="shared" si="242"/>
        <v>1410</v>
      </c>
      <c r="AG689" s="699">
        <f t="shared" si="243"/>
        <v>1410</v>
      </c>
      <c r="AH689" s="699">
        <f t="shared" si="244"/>
        <v>1410</v>
      </c>
      <c r="AI689" s="699">
        <f t="shared" si="245"/>
        <v>1410</v>
      </c>
      <c r="AJ689" s="699">
        <f t="shared" si="246"/>
        <v>1410</v>
      </c>
      <c r="AK689" s="699">
        <f t="shared" si="247"/>
        <v>1410</v>
      </c>
      <c r="AL689" s="699">
        <f t="shared" si="248"/>
        <v>1410</v>
      </c>
      <c r="AM689" s="699">
        <f t="shared" si="249"/>
        <v>1410</v>
      </c>
      <c r="AN689" s="280"/>
      <c r="AO689" s="280"/>
      <c r="AP689" s="280"/>
      <c r="AQ689" s="275"/>
      <c r="AR689" s="262"/>
      <c r="AS689" s="250"/>
      <c r="AT689" s="250"/>
      <c r="AU689" s="250"/>
    </row>
    <row r="690" spans="1:47" outlineLevel="3" x14ac:dyDescent="0.25">
      <c r="A690" s="250"/>
      <c r="B690" s="259"/>
      <c r="C690" s="252">
        <f t="shared" si="251"/>
        <v>4</v>
      </c>
      <c r="D690" s="275"/>
      <c r="E690" s="330"/>
      <c r="F690" s="330"/>
      <c r="G690" s="275"/>
      <c r="H690" s="280"/>
      <c r="I690" s="296"/>
      <c r="J690" s="296" t="s">
        <v>591</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1410</v>
      </c>
      <c r="AK690" s="699">
        <f t="shared" si="247"/>
        <v>1410</v>
      </c>
      <c r="AL690" s="699">
        <f t="shared" si="248"/>
        <v>1410</v>
      </c>
      <c r="AM690" s="699">
        <f t="shared" si="249"/>
        <v>1410</v>
      </c>
      <c r="AN690" s="280"/>
      <c r="AO690" s="280"/>
      <c r="AP690" s="280"/>
      <c r="AQ690" s="275"/>
      <c r="AR690" s="262"/>
      <c r="AS690" s="250"/>
      <c r="AT690" s="250"/>
      <c r="AU690" s="250"/>
    </row>
    <row r="691" spans="1:47" outlineLevel="3" x14ac:dyDescent="0.25">
      <c r="A691" s="250"/>
      <c r="B691" s="259"/>
      <c r="C691" s="252">
        <f t="shared" si="251"/>
        <v>4</v>
      </c>
      <c r="D691" s="275"/>
      <c r="E691" s="330"/>
      <c r="F691" s="330"/>
      <c r="G691" s="275"/>
      <c r="H691" s="280"/>
      <c r="I691" s="296">
        <v>4</v>
      </c>
      <c r="J691" s="296" t="s">
        <v>600</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699">
        <f t="shared" si="239"/>
        <v>1774</v>
      </c>
      <c r="AD691" s="699">
        <f t="shared" si="240"/>
        <v>1774</v>
      </c>
      <c r="AE691" s="699">
        <f t="shared" si="241"/>
        <v>1774</v>
      </c>
      <c r="AF691" s="699">
        <f t="shared" si="242"/>
        <v>-43317</v>
      </c>
      <c r="AG691" s="699">
        <f t="shared" si="243"/>
        <v>-43317</v>
      </c>
      <c r="AH691" s="699">
        <f t="shared" si="244"/>
        <v>-43317</v>
      </c>
      <c r="AI691" s="699">
        <f t="shared" si="245"/>
        <v>-43317</v>
      </c>
      <c r="AJ691" s="699">
        <f t="shared" si="246"/>
        <v>1774</v>
      </c>
      <c r="AK691" s="699">
        <f t="shared" si="247"/>
        <v>1774</v>
      </c>
      <c r="AL691" s="699">
        <f t="shared" si="248"/>
        <v>1774</v>
      </c>
      <c r="AM691" s="699">
        <f t="shared" si="249"/>
        <v>1774</v>
      </c>
      <c r="AN691" s="280"/>
      <c r="AO691" s="280"/>
      <c r="AP691" s="280"/>
      <c r="AQ691" s="275"/>
      <c r="AR691" s="262"/>
      <c r="AS691" s="250"/>
      <c r="AT691" s="250"/>
      <c r="AU691" s="250"/>
    </row>
    <row r="692" spans="1:47" outlineLevel="3" x14ac:dyDescent="0.25">
      <c r="A692" s="250"/>
      <c r="B692" s="259"/>
      <c r="C692" s="252">
        <f t="shared" si="251"/>
        <v>4</v>
      </c>
      <c r="D692" s="275"/>
      <c r="E692" s="330"/>
      <c r="F692" s="330"/>
      <c r="G692" s="275"/>
      <c r="H692" s="280"/>
      <c r="I692" s="296"/>
      <c r="J692" s="296" t="s">
        <v>590</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699">
        <f t="shared" si="239"/>
        <v>-43317</v>
      </c>
      <c r="AD692" s="699">
        <f t="shared" si="240"/>
        <v>-43317</v>
      </c>
      <c r="AE692" s="699">
        <f t="shared" si="241"/>
        <v>-43317</v>
      </c>
      <c r="AF692" s="699">
        <f t="shared" si="242"/>
        <v>1774</v>
      </c>
      <c r="AG692" s="699">
        <f t="shared" si="243"/>
        <v>1774</v>
      </c>
      <c r="AH692" s="699">
        <f t="shared" si="244"/>
        <v>1774</v>
      </c>
      <c r="AI692" s="699">
        <f t="shared" si="245"/>
        <v>1774</v>
      </c>
      <c r="AJ692" s="699">
        <f t="shared" si="246"/>
        <v>1774</v>
      </c>
      <c r="AK692" s="699">
        <f t="shared" si="247"/>
        <v>1774</v>
      </c>
      <c r="AL692" s="699">
        <f t="shared" si="248"/>
        <v>1774</v>
      </c>
      <c r="AM692" s="699">
        <f t="shared" si="249"/>
        <v>1774</v>
      </c>
      <c r="AN692" s="280"/>
      <c r="AO692" s="280"/>
      <c r="AP692" s="280"/>
      <c r="AQ692" s="275"/>
      <c r="AR692" s="262"/>
      <c r="AS692" s="250"/>
      <c r="AT692" s="250"/>
      <c r="AU692" s="250"/>
    </row>
    <row r="693" spans="1:47" outlineLevel="3" x14ac:dyDescent="0.25">
      <c r="A693" s="250"/>
      <c r="B693" s="259"/>
      <c r="C693" s="252">
        <f t="shared" si="251"/>
        <v>4</v>
      </c>
      <c r="D693" s="275"/>
      <c r="E693" s="330"/>
      <c r="F693" s="330"/>
      <c r="G693" s="275"/>
      <c r="H693" s="280"/>
      <c r="I693" s="296"/>
      <c r="J693" s="296" t="s">
        <v>591</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1774</v>
      </c>
      <c r="AK693" s="699">
        <f t="shared" si="247"/>
        <v>1774</v>
      </c>
      <c r="AL693" s="699">
        <f t="shared" si="248"/>
        <v>1774</v>
      </c>
      <c r="AM693" s="699">
        <f t="shared" si="249"/>
        <v>1774</v>
      </c>
      <c r="AN693" s="280"/>
      <c r="AO693" s="280"/>
      <c r="AP693" s="280"/>
      <c r="AQ693" s="275"/>
      <c r="AR693" s="262"/>
      <c r="AS693" s="250"/>
      <c r="AT693" s="250"/>
      <c r="AU693" s="250"/>
    </row>
    <row r="694" spans="1:47" outlineLevel="3" x14ac:dyDescent="0.25">
      <c r="A694" s="250"/>
      <c r="B694" s="259"/>
      <c r="C694" s="252">
        <f t="shared" si="251"/>
        <v>4</v>
      </c>
      <c r="D694" s="275"/>
      <c r="E694" s="330"/>
      <c r="F694" s="330"/>
      <c r="G694" s="275"/>
      <c r="H694" s="280"/>
      <c r="I694" s="296">
        <v>5</v>
      </c>
      <c r="J694" s="296" t="s">
        <v>600</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699">
        <f t="shared" si="239"/>
        <v>2139</v>
      </c>
      <c r="AD694" s="699">
        <f t="shared" si="240"/>
        <v>2139</v>
      </c>
      <c r="AE694" s="699">
        <f t="shared" si="241"/>
        <v>2139</v>
      </c>
      <c r="AF694" s="699">
        <f t="shared" si="242"/>
        <v>-43317</v>
      </c>
      <c r="AG694" s="699">
        <f t="shared" si="243"/>
        <v>-43317</v>
      </c>
      <c r="AH694" s="699">
        <f t="shared" si="244"/>
        <v>-43317</v>
      </c>
      <c r="AI694" s="699">
        <f t="shared" si="245"/>
        <v>-43317</v>
      </c>
      <c r="AJ694" s="699">
        <f t="shared" si="246"/>
        <v>2139</v>
      </c>
      <c r="AK694" s="699">
        <f t="shared" si="247"/>
        <v>2139</v>
      </c>
      <c r="AL694" s="699">
        <f t="shared" si="248"/>
        <v>2139</v>
      </c>
      <c r="AM694" s="699">
        <f t="shared" si="249"/>
        <v>2139</v>
      </c>
      <c r="AN694" s="280"/>
      <c r="AO694" s="280"/>
      <c r="AP694" s="280"/>
      <c r="AQ694" s="275"/>
      <c r="AR694" s="262"/>
      <c r="AS694" s="250"/>
      <c r="AT694" s="250"/>
      <c r="AU694" s="250"/>
    </row>
    <row r="695" spans="1:47" outlineLevel="3" x14ac:dyDescent="0.25">
      <c r="A695" s="250"/>
      <c r="B695" s="259"/>
      <c r="C695" s="252">
        <f t="shared" si="251"/>
        <v>4</v>
      </c>
      <c r="D695" s="275"/>
      <c r="E695" s="330"/>
      <c r="F695" s="330"/>
      <c r="G695" s="275"/>
      <c r="H695" s="280"/>
      <c r="I695" s="296"/>
      <c r="J695" s="296" t="s">
        <v>590</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699">
        <f t="shared" si="239"/>
        <v>-43317</v>
      </c>
      <c r="AD695" s="699">
        <f t="shared" si="240"/>
        <v>-43317</v>
      </c>
      <c r="AE695" s="699">
        <f t="shared" si="241"/>
        <v>-43317</v>
      </c>
      <c r="AF695" s="699">
        <f t="shared" si="242"/>
        <v>2139</v>
      </c>
      <c r="AG695" s="699">
        <f t="shared" si="243"/>
        <v>2139</v>
      </c>
      <c r="AH695" s="699">
        <f t="shared" si="244"/>
        <v>2139</v>
      </c>
      <c r="AI695" s="699">
        <f t="shared" si="245"/>
        <v>2139</v>
      </c>
      <c r="AJ695" s="699">
        <f t="shared" si="246"/>
        <v>2139</v>
      </c>
      <c r="AK695" s="699">
        <f t="shared" si="247"/>
        <v>2139</v>
      </c>
      <c r="AL695" s="699">
        <f t="shared" si="248"/>
        <v>2139</v>
      </c>
      <c r="AM695" s="699">
        <f t="shared" si="249"/>
        <v>2139</v>
      </c>
      <c r="AN695" s="280"/>
      <c r="AO695" s="280"/>
      <c r="AP695" s="280"/>
      <c r="AQ695" s="275"/>
      <c r="AR695" s="262"/>
      <c r="AS695" s="250"/>
      <c r="AT695" s="250"/>
      <c r="AU695" s="250"/>
    </row>
    <row r="696" spans="1:47" outlineLevel="3" x14ac:dyDescent="0.25">
      <c r="A696" s="250"/>
      <c r="B696" s="259"/>
      <c r="C696" s="252">
        <f t="shared" si="251"/>
        <v>4</v>
      </c>
      <c r="D696" s="275"/>
      <c r="E696" s="330"/>
      <c r="F696" s="330"/>
      <c r="G696" s="275"/>
      <c r="H696" s="280"/>
      <c r="I696" s="296"/>
      <c r="J696" s="296" t="s">
        <v>591</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2139</v>
      </c>
      <c r="AK696" s="699">
        <f t="shared" si="247"/>
        <v>2139</v>
      </c>
      <c r="AL696" s="699">
        <f t="shared" si="248"/>
        <v>2139</v>
      </c>
      <c r="AM696" s="699">
        <f t="shared" si="249"/>
        <v>2139</v>
      </c>
      <c r="AN696" s="280"/>
      <c r="AO696" s="280"/>
      <c r="AP696" s="280"/>
      <c r="AQ696" s="275"/>
      <c r="AR696" s="262"/>
      <c r="AS696" s="250"/>
      <c r="AT696" s="250"/>
      <c r="AU696" s="250"/>
    </row>
    <row r="697" spans="1:47" outlineLevel="3" x14ac:dyDescent="0.25">
      <c r="A697" s="250"/>
      <c r="B697" s="259"/>
      <c r="C697" s="252">
        <f t="shared" si="251"/>
        <v>4</v>
      </c>
      <c r="D697" s="275"/>
      <c r="E697" s="330"/>
      <c r="F697" s="330"/>
      <c r="G697" s="275"/>
      <c r="H697" s="280"/>
      <c r="I697" s="296">
        <v>6</v>
      </c>
      <c r="J697" s="296" t="s">
        <v>600</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699">
        <f t="shared" si="239"/>
        <v>2502</v>
      </c>
      <c r="AD697" s="699">
        <f t="shared" si="240"/>
        <v>2502</v>
      </c>
      <c r="AE697" s="699">
        <f t="shared" si="241"/>
        <v>2502</v>
      </c>
      <c r="AF697" s="699">
        <f t="shared" si="242"/>
        <v>-43317</v>
      </c>
      <c r="AG697" s="699">
        <f t="shared" si="243"/>
        <v>-43317</v>
      </c>
      <c r="AH697" s="699">
        <f t="shared" si="244"/>
        <v>-43317</v>
      </c>
      <c r="AI697" s="699">
        <f t="shared" si="245"/>
        <v>-43317</v>
      </c>
      <c r="AJ697" s="699">
        <f t="shared" si="246"/>
        <v>2502</v>
      </c>
      <c r="AK697" s="699">
        <f t="shared" si="247"/>
        <v>2502</v>
      </c>
      <c r="AL697" s="699">
        <f t="shared" si="248"/>
        <v>2502</v>
      </c>
      <c r="AM697" s="699">
        <f t="shared" si="249"/>
        <v>2502</v>
      </c>
      <c r="AN697" s="280"/>
      <c r="AO697" s="280"/>
      <c r="AP697" s="280"/>
      <c r="AQ697" s="275"/>
      <c r="AR697" s="262"/>
      <c r="AS697" s="250"/>
      <c r="AT697" s="250"/>
      <c r="AU697" s="250"/>
    </row>
    <row r="698" spans="1:47" outlineLevel="3" x14ac:dyDescent="0.25">
      <c r="A698" s="250"/>
      <c r="B698" s="259"/>
      <c r="C698" s="252">
        <f t="shared" si="251"/>
        <v>4</v>
      </c>
      <c r="D698" s="275"/>
      <c r="E698" s="330"/>
      <c r="F698" s="330"/>
      <c r="G698" s="275"/>
      <c r="H698" s="280"/>
      <c r="I698" s="296"/>
      <c r="J698" s="296" t="s">
        <v>590</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699">
        <f t="shared" si="239"/>
        <v>-43317</v>
      </c>
      <c r="AD698" s="699">
        <f t="shared" si="240"/>
        <v>-43317</v>
      </c>
      <c r="AE698" s="699">
        <f t="shared" si="241"/>
        <v>-43317</v>
      </c>
      <c r="AF698" s="699">
        <f t="shared" si="242"/>
        <v>2502</v>
      </c>
      <c r="AG698" s="699">
        <f t="shared" si="243"/>
        <v>2502</v>
      </c>
      <c r="AH698" s="699">
        <f t="shared" si="244"/>
        <v>2502</v>
      </c>
      <c r="AI698" s="699">
        <f t="shared" si="245"/>
        <v>2502</v>
      </c>
      <c r="AJ698" s="699">
        <f t="shared" si="246"/>
        <v>2502</v>
      </c>
      <c r="AK698" s="699">
        <f t="shared" si="247"/>
        <v>2502</v>
      </c>
      <c r="AL698" s="699">
        <f t="shared" si="248"/>
        <v>2502</v>
      </c>
      <c r="AM698" s="699">
        <f t="shared" si="249"/>
        <v>2502</v>
      </c>
      <c r="AN698" s="280"/>
      <c r="AO698" s="280"/>
      <c r="AP698" s="280"/>
      <c r="AQ698" s="275"/>
      <c r="AR698" s="262"/>
      <c r="AS698" s="250"/>
      <c r="AT698" s="250"/>
      <c r="AU698" s="250"/>
    </row>
    <row r="699" spans="1:47" outlineLevel="3" x14ac:dyDescent="0.25">
      <c r="A699" s="250"/>
      <c r="B699" s="259"/>
      <c r="C699" s="252">
        <f t="shared" si="251"/>
        <v>4</v>
      </c>
      <c r="D699" s="275"/>
      <c r="E699" s="330"/>
      <c r="F699" s="330"/>
      <c r="G699" s="275"/>
      <c r="H699" s="280"/>
      <c r="I699" s="296"/>
      <c r="J699" s="296" t="s">
        <v>591</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2502</v>
      </c>
      <c r="AK699" s="699">
        <f t="shared" si="247"/>
        <v>2502</v>
      </c>
      <c r="AL699" s="699">
        <f t="shared" si="248"/>
        <v>2502</v>
      </c>
      <c r="AM699" s="699">
        <f t="shared" si="249"/>
        <v>2502</v>
      </c>
      <c r="AN699" s="280"/>
      <c r="AO699" s="280"/>
      <c r="AP699" s="280"/>
      <c r="AQ699" s="275"/>
      <c r="AR699" s="262"/>
      <c r="AS699" s="250"/>
      <c r="AT699" s="250"/>
      <c r="AU699" s="250"/>
    </row>
    <row r="700" spans="1:47" outlineLevel="3" x14ac:dyDescent="0.25">
      <c r="A700" s="250"/>
      <c r="B700" s="259"/>
      <c r="C700" s="252">
        <f t="shared" si="251"/>
        <v>4</v>
      </c>
      <c r="D700" s="275"/>
      <c r="E700" s="330"/>
      <c r="F700" s="330"/>
      <c r="G700" s="275"/>
      <c r="H700" s="280"/>
      <c r="I700" s="296">
        <v>7</v>
      </c>
      <c r="J700" s="296" t="s">
        <v>600</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699">
        <f t="shared" si="239"/>
        <v>2866</v>
      </c>
      <c r="AD700" s="699">
        <f t="shared" si="240"/>
        <v>2866</v>
      </c>
      <c r="AE700" s="699">
        <f t="shared" si="241"/>
        <v>2866</v>
      </c>
      <c r="AF700" s="699">
        <f t="shared" si="242"/>
        <v>-43317</v>
      </c>
      <c r="AG700" s="699">
        <f t="shared" si="243"/>
        <v>-43317</v>
      </c>
      <c r="AH700" s="699">
        <f t="shared" si="244"/>
        <v>-43317</v>
      </c>
      <c r="AI700" s="699">
        <f t="shared" si="245"/>
        <v>-43317</v>
      </c>
      <c r="AJ700" s="699">
        <f t="shared" si="246"/>
        <v>2866</v>
      </c>
      <c r="AK700" s="699">
        <f t="shared" si="247"/>
        <v>2866</v>
      </c>
      <c r="AL700" s="699">
        <f t="shared" si="248"/>
        <v>2866</v>
      </c>
      <c r="AM700" s="699">
        <f t="shared" si="249"/>
        <v>2866</v>
      </c>
      <c r="AN700" s="280"/>
      <c r="AO700" s="280"/>
      <c r="AP700" s="280"/>
      <c r="AQ700" s="275"/>
      <c r="AR700" s="262"/>
      <c r="AS700" s="250"/>
      <c r="AT700" s="250"/>
      <c r="AU700" s="250"/>
    </row>
    <row r="701" spans="1:47" outlineLevel="3" x14ac:dyDescent="0.25">
      <c r="A701" s="250"/>
      <c r="B701" s="259"/>
      <c r="C701" s="252">
        <f t="shared" si="251"/>
        <v>4</v>
      </c>
      <c r="D701" s="275"/>
      <c r="E701" s="330"/>
      <c r="F701" s="330"/>
      <c r="G701" s="275"/>
      <c r="H701" s="280"/>
      <c r="I701" s="296"/>
      <c r="J701" s="296" t="s">
        <v>590</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699">
        <f t="shared" si="239"/>
        <v>-43317</v>
      </c>
      <c r="AD701" s="699">
        <f t="shared" si="240"/>
        <v>-43317</v>
      </c>
      <c r="AE701" s="699">
        <f t="shared" si="241"/>
        <v>-43317</v>
      </c>
      <c r="AF701" s="699">
        <f t="shared" si="242"/>
        <v>2866</v>
      </c>
      <c r="AG701" s="699">
        <f t="shared" si="243"/>
        <v>2866</v>
      </c>
      <c r="AH701" s="699">
        <f t="shared" si="244"/>
        <v>2866</v>
      </c>
      <c r="AI701" s="699">
        <f t="shared" si="245"/>
        <v>2866</v>
      </c>
      <c r="AJ701" s="699">
        <f t="shared" si="246"/>
        <v>2866</v>
      </c>
      <c r="AK701" s="699">
        <f t="shared" si="247"/>
        <v>2866</v>
      </c>
      <c r="AL701" s="699">
        <f t="shared" si="248"/>
        <v>2866</v>
      </c>
      <c r="AM701" s="699">
        <f t="shared" si="249"/>
        <v>2866</v>
      </c>
      <c r="AN701" s="280"/>
      <c r="AO701" s="280"/>
      <c r="AP701" s="280"/>
      <c r="AQ701" s="275"/>
      <c r="AR701" s="262"/>
      <c r="AS701" s="250"/>
      <c r="AT701" s="250"/>
      <c r="AU701" s="250"/>
    </row>
    <row r="702" spans="1:47" outlineLevel="3" x14ac:dyDescent="0.25">
      <c r="A702" s="250"/>
      <c r="B702" s="259"/>
      <c r="C702" s="252">
        <f t="shared" si="251"/>
        <v>4</v>
      </c>
      <c r="D702" s="275"/>
      <c r="E702" s="330"/>
      <c r="F702" s="330"/>
      <c r="G702" s="275"/>
      <c r="H702" s="280"/>
      <c r="I702" s="296"/>
      <c r="J702" s="296" t="s">
        <v>591</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2866</v>
      </c>
      <c r="AK702" s="699">
        <f t="shared" si="247"/>
        <v>2866</v>
      </c>
      <c r="AL702" s="699">
        <f t="shared" si="248"/>
        <v>2866</v>
      </c>
      <c r="AM702" s="699">
        <f t="shared" si="249"/>
        <v>2866</v>
      </c>
      <c r="AN702" s="280"/>
      <c r="AO702" s="280"/>
      <c r="AP702" s="280"/>
      <c r="AQ702" s="275"/>
      <c r="AR702" s="262"/>
      <c r="AS702" s="250"/>
      <c r="AT702" s="250"/>
      <c r="AU702" s="250"/>
    </row>
    <row r="703" spans="1:47" outlineLevel="3" x14ac:dyDescent="0.25">
      <c r="A703" s="250"/>
      <c r="B703" s="259"/>
      <c r="C703" s="252">
        <f t="shared" si="251"/>
        <v>4</v>
      </c>
      <c r="D703" s="275"/>
      <c r="E703" s="330"/>
      <c r="F703" s="330"/>
      <c r="G703" s="275"/>
      <c r="H703" s="296" t="str">
        <f>H$252</f>
        <v>Win</v>
      </c>
      <c r="I703" s="296">
        <v>0</v>
      </c>
      <c r="J703" s="296" t="s">
        <v>600</v>
      </c>
      <c r="K703" s="401">
        <v>43802</v>
      </c>
      <c r="L703" s="401">
        <v>43802</v>
      </c>
      <c r="M703" s="401">
        <v>43802</v>
      </c>
      <c r="N703" s="280"/>
      <c r="O703" s="280"/>
      <c r="P703" s="280"/>
      <c r="Q703" s="280"/>
      <c r="R703" s="401">
        <v>43802</v>
      </c>
      <c r="S703" s="401">
        <v>43802</v>
      </c>
      <c r="T703" s="401">
        <v>43802</v>
      </c>
      <c r="U703" s="401">
        <v>43802</v>
      </c>
      <c r="V703" s="280"/>
      <c r="W703" s="280"/>
      <c r="X703" s="280" t="b">
        <f t="shared" ref="X703:AA705" si="252">R703&lt;(MAX(R$273:R$280)+MAX($I$354*R$354,$I$355*R$355,$I$356*R$356))</f>
        <v>0</v>
      </c>
      <c r="Y703" s="280" t="b">
        <f t="shared" si="252"/>
        <v>0</v>
      </c>
      <c r="Z703" s="280" t="b">
        <f t="shared" si="252"/>
        <v>0</v>
      </c>
      <c r="AA703" s="280" t="b">
        <f t="shared" si="252"/>
        <v>0</v>
      </c>
      <c r="AB703" s="280"/>
      <c r="AC703" s="699">
        <f t="shared" si="239"/>
        <v>336</v>
      </c>
      <c r="AD703" s="699">
        <f t="shared" si="240"/>
        <v>336</v>
      </c>
      <c r="AE703" s="699">
        <f t="shared" si="241"/>
        <v>336</v>
      </c>
      <c r="AF703" s="699">
        <f t="shared" si="242"/>
        <v>-43317</v>
      </c>
      <c r="AG703" s="699">
        <f t="shared" si="243"/>
        <v>-43317</v>
      </c>
      <c r="AH703" s="699">
        <f t="shared" si="244"/>
        <v>-43317</v>
      </c>
      <c r="AI703" s="699">
        <f t="shared" si="245"/>
        <v>-43317</v>
      </c>
      <c r="AJ703" s="699">
        <f t="shared" si="246"/>
        <v>336</v>
      </c>
      <c r="AK703" s="699">
        <f t="shared" si="247"/>
        <v>336</v>
      </c>
      <c r="AL703" s="699">
        <f t="shared" si="248"/>
        <v>336</v>
      </c>
      <c r="AM703" s="699">
        <f t="shared" si="249"/>
        <v>336</v>
      </c>
      <c r="AN703" s="280"/>
      <c r="AO703" s="280"/>
      <c r="AP703" s="280"/>
      <c r="AQ703" s="275"/>
      <c r="AR703" s="262"/>
      <c r="AS703" s="250"/>
      <c r="AT703" s="250"/>
      <c r="AU703" s="250"/>
    </row>
    <row r="704" spans="1:47" outlineLevel="3" x14ac:dyDescent="0.25">
      <c r="A704" s="250"/>
      <c r="B704" s="259"/>
      <c r="C704" s="252">
        <f t="shared" si="251"/>
        <v>4</v>
      </c>
      <c r="D704" s="275"/>
      <c r="E704" s="330"/>
      <c r="F704" s="330"/>
      <c r="G704" s="275"/>
      <c r="H704" s="296"/>
      <c r="I704" s="296"/>
      <c r="J704" s="296" t="s">
        <v>590</v>
      </c>
      <c r="K704" s="280"/>
      <c r="L704" s="280"/>
      <c r="M704" s="280"/>
      <c r="N704" s="401">
        <v>43802</v>
      </c>
      <c r="O704" s="401">
        <v>43802</v>
      </c>
      <c r="P704" s="401">
        <v>43802</v>
      </c>
      <c r="Q704" s="401">
        <v>43802</v>
      </c>
      <c r="R704" s="401">
        <v>43802</v>
      </c>
      <c r="S704" s="401">
        <v>43802</v>
      </c>
      <c r="T704" s="401">
        <v>43802</v>
      </c>
      <c r="U704" s="401">
        <v>43802</v>
      </c>
      <c r="V704" s="280"/>
      <c r="W704" s="280"/>
      <c r="X704" s="280" t="b">
        <f t="shared" si="252"/>
        <v>0</v>
      </c>
      <c r="Y704" s="280" t="b">
        <f t="shared" si="252"/>
        <v>0</v>
      </c>
      <c r="Z704" s="280" t="b">
        <f t="shared" si="252"/>
        <v>0</v>
      </c>
      <c r="AA704" s="280" t="b">
        <f t="shared" si="252"/>
        <v>0</v>
      </c>
      <c r="AB704" s="280"/>
      <c r="AC704" s="699">
        <f t="shared" si="239"/>
        <v>-43317</v>
      </c>
      <c r="AD704" s="699">
        <f t="shared" si="240"/>
        <v>-43317</v>
      </c>
      <c r="AE704" s="699">
        <f t="shared" si="241"/>
        <v>-43317</v>
      </c>
      <c r="AF704" s="699">
        <f t="shared" si="242"/>
        <v>336</v>
      </c>
      <c r="AG704" s="699">
        <f t="shared" si="243"/>
        <v>336</v>
      </c>
      <c r="AH704" s="699">
        <f t="shared" si="244"/>
        <v>336</v>
      </c>
      <c r="AI704" s="699">
        <f t="shared" si="245"/>
        <v>336</v>
      </c>
      <c r="AJ704" s="699">
        <f t="shared" si="246"/>
        <v>336</v>
      </c>
      <c r="AK704" s="699">
        <f t="shared" si="247"/>
        <v>336</v>
      </c>
      <c r="AL704" s="699">
        <f t="shared" si="248"/>
        <v>336</v>
      </c>
      <c r="AM704" s="699">
        <f t="shared" si="249"/>
        <v>336</v>
      </c>
      <c r="AN704" s="280"/>
      <c r="AO704" s="280"/>
      <c r="AP704" s="280"/>
      <c r="AQ704" s="275"/>
      <c r="AR704" s="262"/>
      <c r="AS704" s="250"/>
      <c r="AT704" s="250"/>
      <c r="AU704" s="250"/>
    </row>
    <row r="705" spans="1:47" outlineLevel="3" x14ac:dyDescent="0.25">
      <c r="A705" s="250"/>
      <c r="B705" s="259"/>
      <c r="C705" s="252">
        <f t="shared" si="251"/>
        <v>4</v>
      </c>
      <c r="D705" s="275"/>
      <c r="E705" s="330"/>
      <c r="F705" s="330"/>
      <c r="G705" s="275"/>
      <c r="H705" s="296"/>
      <c r="I705" s="296"/>
      <c r="J705" s="296" t="s">
        <v>591</v>
      </c>
      <c r="K705" s="280"/>
      <c r="L705" s="280"/>
      <c r="M705" s="280"/>
      <c r="N705" s="280"/>
      <c r="O705" s="280"/>
      <c r="P705" s="280"/>
      <c r="Q705" s="280"/>
      <c r="R705" s="401">
        <v>43802</v>
      </c>
      <c r="S705" s="401">
        <v>43802</v>
      </c>
      <c r="T705" s="401">
        <v>43802</v>
      </c>
      <c r="U705" s="401">
        <v>43802</v>
      </c>
      <c r="V705" s="280"/>
      <c r="W705" s="280"/>
      <c r="X705" s="280" t="b">
        <f t="shared" si="252"/>
        <v>0</v>
      </c>
      <c r="Y705" s="280" t="b">
        <f t="shared" si="252"/>
        <v>0</v>
      </c>
      <c r="Z705" s="280" t="b">
        <f t="shared" si="252"/>
        <v>0</v>
      </c>
      <c r="AA705" s="280" t="b">
        <f t="shared" si="252"/>
        <v>0</v>
      </c>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336</v>
      </c>
      <c r="AK705" s="699">
        <f t="shared" si="247"/>
        <v>336</v>
      </c>
      <c r="AL705" s="699">
        <f t="shared" si="248"/>
        <v>336</v>
      </c>
      <c r="AM705" s="699">
        <f t="shared" si="249"/>
        <v>336</v>
      </c>
      <c r="AN705" s="280"/>
      <c r="AO705" s="280"/>
      <c r="AP705" s="280"/>
      <c r="AQ705" s="275"/>
      <c r="AR705" s="262"/>
      <c r="AS705" s="250"/>
      <c r="AT705" s="250"/>
      <c r="AU705" s="250"/>
    </row>
    <row r="706" spans="1:47" outlineLevel="3" x14ac:dyDescent="0.25">
      <c r="A706" s="250"/>
      <c r="B706" s="259"/>
      <c r="C706" s="252">
        <f t="shared" si="251"/>
        <v>4</v>
      </c>
      <c r="D706" s="275"/>
      <c r="E706" s="330"/>
      <c r="F706" s="330"/>
      <c r="G706" s="275"/>
      <c r="H706" s="280"/>
      <c r="I706" s="296">
        <v>1</v>
      </c>
      <c r="J706" s="296" t="s">
        <v>600</v>
      </c>
      <c r="K706" s="366">
        <f>DATE(YEAR(K703)+1,MONTH(K703),DAY(K703))</f>
        <v>44168</v>
      </c>
      <c r="L706" s="366">
        <f>DATE(YEAR(L703)+1,MONTH(L703),DAY(L703))</f>
        <v>44168</v>
      </c>
      <c r="M706" s="366">
        <f>DATE(YEAR(M703)+1,MONTH(M703),DAY(M703))</f>
        <v>44168</v>
      </c>
      <c r="N706" s="280"/>
      <c r="O706" s="280"/>
      <c r="P706" s="280"/>
      <c r="Q706" s="280"/>
      <c r="R706" s="366">
        <f t="shared" ref="R706:U706" si="253">DATE(YEAR(R703)+1,MONTH(R703),DAY(R703))</f>
        <v>44168</v>
      </c>
      <c r="S706" s="366">
        <f t="shared" si="253"/>
        <v>44168</v>
      </c>
      <c r="T706" s="366">
        <f t="shared" si="253"/>
        <v>44168</v>
      </c>
      <c r="U706" s="366">
        <f t="shared" si="253"/>
        <v>44168</v>
      </c>
      <c r="V706" s="280"/>
      <c r="W706" s="280"/>
      <c r="X706" s="280"/>
      <c r="Y706" s="280"/>
      <c r="Z706" s="280"/>
      <c r="AA706" s="280"/>
      <c r="AB706" s="280"/>
      <c r="AC706" s="699">
        <f t="shared" si="239"/>
        <v>701</v>
      </c>
      <c r="AD706" s="699">
        <f t="shared" si="240"/>
        <v>701</v>
      </c>
      <c r="AE706" s="699">
        <f t="shared" si="241"/>
        <v>701</v>
      </c>
      <c r="AF706" s="699">
        <f t="shared" si="242"/>
        <v>-43317</v>
      </c>
      <c r="AG706" s="699">
        <f t="shared" si="243"/>
        <v>-43317</v>
      </c>
      <c r="AH706" s="699">
        <f t="shared" si="244"/>
        <v>-43317</v>
      </c>
      <c r="AI706" s="699">
        <f t="shared" si="245"/>
        <v>-43317</v>
      </c>
      <c r="AJ706" s="699">
        <f t="shared" si="246"/>
        <v>701</v>
      </c>
      <c r="AK706" s="699">
        <f t="shared" si="247"/>
        <v>701</v>
      </c>
      <c r="AL706" s="699">
        <f t="shared" si="248"/>
        <v>701</v>
      </c>
      <c r="AM706" s="699">
        <f t="shared" si="249"/>
        <v>701</v>
      </c>
      <c r="AN706" s="280"/>
      <c r="AO706" s="280"/>
      <c r="AP706" s="280"/>
      <c r="AQ706" s="275"/>
      <c r="AR706" s="262"/>
      <c r="AS706" s="250"/>
      <c r="AT706" s="250"/>
      <c r="AU706" s="250"/>
    </row>
    <row r="707" spans="1:47" outlineLevel="3" x14ac:dyDescent="0.25">
      <c r="A707" s="250"/>
      <c r="B707" s="259"/>
      <c r="C707" s="252">
        <f t="shared" si="251"/>
        <v>4</v>
      </c>
      <c r="D707" s="275"/>
      <c r="E707" s="330"/>
      <c r="F707" s="330"/>
      <c r="G707" s="275"/>
      <c r="H707" s="280"/>
      <c r="I707" s="296"/>
      <c r="J707" s="296" t="s">
        <v>590</v>
      </c>
      <c r="K707" s="280"/>
      <c r="L707" s="280"/>
      <c r="M707" s="280"/>
      <c r="N707" s="366">
        <f>DATE(YEAR(N704)+1,MONTH(N704),DAY(N704))</f>
        <v>44168</v>
      </c>
      <c r="O707" s="366">
        <f>DATE(YEAR(O704)+1,MONTH(O704),DAY(O704))</f>
        <v>44168</v>
      </c>
      <c r="P707" s="366">
        <f>DATE(YEAR(P704)+1,MONTH(P704),DAY(P704))</f>
        <v>44168</v>
      </c>
      <c r="Q707" s="366">
        <f>DATE(YEAR(Q704)+1,MONTH(Q704),DAY(Q704))</f>
        <v>44168</v>
      </c>
      <c r="R707" s="366">
        <f t="shared" ref="R707:U707" si="254">DATE(YEAR(R704)+1,MONTH(R704),DAY(R704))</f>
        <v>44168</v>
      </c>
      <c r="S707" s="366">
        <f t="shared" si="254"/>
        <v>44168</v>
      </c>
      <c r="T707" s="366">
        <f t="shared" si="254"/>
        <v>44168</v>
      </c>
      <c r="U707" s="366">
        <f t="shared" si="254"/>
        <v>44168</v>
      </c>
      <c r="V707" s="280"/>
      <c r="W707" s="280"/>
      <c r="X707" s="280"/>
      <c r="Y707" s="280"/>
      <c r="Z707" s="280"/>
      <c r="AA707" s="280"/>
      <c r="AB707" s="280"/>
      <c r="AC707" s="699">
        <f t="shared" si="239"/>
        <v>-43317</v>
      </c>
      <c r="AD707" s="699">
        <f t="shared" si="240"/>
        <v>-43317</v>
      </c>
      <c r="AE707" s="699">
        <f t="shared" si="241"/>
        <v>-43317</v>
      </c>
      <c r="AF707" s="699">
        <f t="shared" si="242"/>
        <v>701</v>
      </c>
      <c r="AG707" s="699">
        <f t="shared" si="243"/>
        <v>701</v>
      </c>
      <c r="AH707" s="699">
        <f t="shared" si="244"/>
        <v>701</v>
      </c>
      <c r="AI707" s="699">
        <f t="shared" si="245"/>
        <v>701</v>
      </c>
      <c r="AJ707" s="699">
        <f t="shared" si="246"/>
        <v>701</v>
      </c>
      <c r="AK707" s="699">
        <f t="shared" si="247"/>
        <v>701</v>
      </c>
      <c r="AL707" s="699">
        <f t="shared" si="248"/>
        <v>701</v>
      </c>
      <c r="AM707" s="699">
        <f t="shared" si="249"/>
        <v>701</v>
      </c>
      <c r="AN707" s="280"/>
      <c r="AO707" s="280"/>
      <c r="AP707" s="280"/>
      <c r="AQ707" s="275"/>
      <c r="AR707" s="262"/>
      <c r="AS707" s="250"/>
      <c r="AT707" s="250"/>
      <c r="AU707" s="250"/>
    </row>
    <row r="708" spans="1:47" outlineLevel="3" x14ac:dyDescent="0.25">
      <c r="A708" s="250"/>
      <c r="B708" s="259"/>
      <c r="C708" s="252">
        <f t="shared" si="251"/>
        <v>4</v>
      </c>
      <c r="D708" s="275"/>
      <c r="E708" s="330"/>
      <c r="F708" s="330"/>
      <c r="G708" s="275"/>
      <c r="H708" s="280"/>
      <c r="I708" s="296"/>
      <c r="J708" s="296" t="s">
        <v>591</v>
      </c>
      <c r="K708" s="280"/>
      <c r="L708" s="280"/>
      <c r="M708" s="280"/>
      <c r="N708" s="280"/>
      <c r="O708" s="280"/>
      <c r="P708" s="280"/>
      <c r="Q708" s="280"/>
      <c r="R708" s="366">
        <f t="shared" ref="R708:U708" si="255">DATE(YEAR(R705)+1,MONTH(R705),DAY(R705))</f>
        <v>44168</v>
      </c>
      <c r="S708" s="366">
        <f t="shared" si="255"/>
        <v>44168</v>
      </c>
      <c r="T708" s="366">
        <f t="shared" si="255"/>
        <v>44168</v>
      </c>
      <c r="U708" s="366">
        <f t="shared" si="255"/>
        <v>44168</v>
      </c>
      <c r="V708" s="280"/>
      <c r="W708" s="280"/>
      <c r="X708" s="280"/>
      <c r="Y708" s="280"/>
      <c r="Z708" s="280"/>
      <c r="AA708" s="280"/>
      <c r="AB708" s="280"/>
      <c r="AC708" s="699">
        <f t="shared" si="239"/>
        <v>-43317</v>
      </c>
      <c r="AD708" s="699">
        <f t="shared" si="240"/>
        <v>-43317</v>
      </c>
      <c r="AE708" s="699">
        <f t="shared" si="241"/>
        <v>-43317</v>
      </c>
      <c r="AF708" s="699">
        <f t="shared" si="242"/>
        <v>-43317</v>
      </c>
      <c r="AG708" s="699">
        <f t="shared" si="243"/>
        <v>-43317</v>
      </c>
      <c r="AH708" s="699">
        <f t="shared" si="244"/>
        <v>-43317</v>
      </c>
      <c r="AI708" s="699">
        <f t="shared" si="245"/>
        <v>-43317</v>
      </c>
      <c r="AJ708" s="699">
        <f t="shared" si="246"/>
        <v>701</v>
      </c>
      <c r="AK708" s="699">
        <f t="shared" si="247"/>
        <v>701</v>
      </c>
      <c r="AL708" s="699">
        <f t="shared" si="248"/>
        <v>701</v>
      </c>
      <c r="AM708" s="699">
        <f t="shared" si="249"/>
        <v>701</v>
      </c>
      <c r="AN708" s="280"/>
      <c r="AO708" s="280"/>
      <c r="AP708" s="280"/>
      <c r="AQ708" s="275"/>
      <c r="AR708" s="262"/>
      <c r="AS708" s="250"/>
      <c r="AT708" s="250"/>
      <c r="AU708" s="250"/>
    </row>
    <row r="709" spans="1:47" outlineLevel="3" x14ac:dyDescent="0.25">
      <c r="A709" s="250"/>
      <c r="B709" s="259"/>
      <c r="C709" s="252">
        <f t="shared" si="251"/>
        <v>4</v>
      </c>
      <c r="D709" s="275"/>
      <c r="E709" s="330"/>
      <c r="F709" s="330"/>
      <c r="G709" s="275"/>
      <c r="H709" s="280"/>
      <c r="I709" s="296">
        <v>2</v>
      </c>
      <c r="J709" s="296" t="s">
        <v>600</v>
      </c>
      <c r="K709" s="366">
        <f>DATE(YEAR(K706)+1,MONTH(K706),DAY(K706))</f>
        <v>44533</v>
      </c>
      <c r="L709" s="366">
        <f>DATE(YEAR(L706)+1,MONTH(L706),DAY(L706))</f>
        <v>44533</v>
      </c>
      <c r="M709" s="366">
        <f>DATE(YEAR(M706)+1,MONTH(M706),DAY(M706))</f>
        <v>44533</v>
      </c>
      <c r="N709" s="280"/>
      <c r="O709" s="280"/>
      <c r="P709" s="280"/>
      <c r="Q709" s="280"/>
      <c r="R709" s="366">
        <f t="shared" ref="R709:U709" si="256">DATE(YEAR(R706)+1,MONTH(R706),DAY(R706))</f>
        <v>44533</v>
      </c>
      <c r="S709" s="366">
        <f t="shared" si="256"/>
        <v>44533</v>
      </c>
      <c r="T709" s="366">
        <f t="shared" si="256"/>
        <v>44533</v>
      </c>
      <c r="U709" s="366">
        <f t="shared" si="256"/>
        <v>44533</v>
      </c>
      <c r="V709" s="280"/>
      <c r="W709" s="280"/>
      <c r="X709" s="280"/>
      <c r="Y709" s="280"/>
      <c r="Z709" s="280"/>
      <c r="AA709" s="280"/>
      <c r="AB709" s="280"/>
      <c r="AC709" s="699">
        <f t="shared" si="239"/>
        <v>1064</v>
      </c>
      <c r="AD709" s="699">
        <f t="shared" si="240"/>
        <v>1064</v>
      </c>
      <c r="AE709" s="699">
        <f t="shared" si="241"/>
        <v>1064</v>
      </c>
      <c r="AF709" s="699">
        <f t="shared" si="242"/>
        <v>-43317</v>
      </c>
      <c r="AG709" s="699">
        <f t="shared" si="243"/>
        <v>-43317</v>
      </c>
      <c r="AH709" s="699">
        <f t="shared" si="244"/>
        <v>-43317</v>
      </c>
      <c r="AI709" s="699">
        <f t="shared" si="245"/>
        <v>-43317</v>
      </c>
      <c r="AJ709" s="699">
        <f t="shared" si="246"/>
        <v>1064</v>
      </c>
      <c r="AK709" s="699">
        <f t="shared" si="247"/>
        <v>1064</v>
      </c>
      <c r="AL709" s="699">
        <f t="shared" si="248"/>
        <v>1064</v>
      </c>
      <c r="AM709" s="699">
        <f t="shared" si="249"/>
        <v>1064</v>
      </c>
      <c r="AN709" s="280"/>
      <c r="AO709" s="280"/>
      <c r="AP709" s="280"/>
      <c r="AQ709" s="275"/>
      <c r="AR709" s="262"/>
      <c r="AS709" s="250"/>
      <c r="AT709" s="250"/>
      <c r="AU709" s="250"/>
    </row>
    <row r="710" spans="1:47" outlineLevel="3" x14ac:dyDescent="0.25">
      <c r="A710" s="250"/>
      <c r="B710" s="259"/>
      <c r="C710" s="252">
        <f t="shared" si="251"/>
        <v>4</v>
      </c>
      <c r="D710" s="275"/>
      <c r="E710" s="330"/>
      <c r="F710" s="330"/>
      <c r="G710" s="275"/>
      <c r="H710" s="280"/>
      <c r="I710" s="296"/>
      <c r="J710" s="296" t="s">
        <v>590</v>
      </c>
      <c r="K710" s="280"/>
      <c r="L710" s="280"/>
      <c r="M710" s="280"/>
      <c r="N710" s="366">
        <f>DATE(YEAR(N707)+1,MONTH(N707),DAY(N707))</f>
        <v>44533</v>
      </c>
      <c r="O710" s="366">
        <f>DATE(YEAR(O707)+1,MONTH(O707),DAY(O707))</f>
        <v>44533</v>
      </c>
      <c r="P710" s="366">
        <f>DATE(YEAR(P707)+1,MONTH(P707),DAY(P707))</f>
        <v>44533</v>
      </c>
      <c r="Q710" s="366">
        <f>DATE(YEAR(Q707)+1,MONTH(Q707),DAY(Q707))</f>
        <v>44533</v>
      </c>
      <c r="R710" s="366">
        <f t="shared" ref="R710:U710" si="257">DATE(YEAR(R707)+1,MONTH(R707),DAY(R707))</f>
        <v>44533</v>
      </c>
      <c r="S710" s="366">
        <f t="shared" si="257"/>
        <v>44533</v>
      </c>
      <c r="T710" s="366">
        <f t="shared" si="257"/>
        <v>44533</v>
      </c>
      <c r="U710" s="366">
        <f t="shared" si="257"/>
        <v>44533</v>
      </c>
      <c r="V710" s="280"/>
      <c r="W710" s="280"/>
      <c r="X710" s="280"/>
      <c r="Y710" s="280"/>
      <c r="Z710" s="280"/>
      <c r="AA710" s="280"/>
      <c r="AB710" s="280"/>
      <c r="AC710" s="699">
        <f t="shared" si="239"/>
        <v>-43317</v>
      </c>
      <c r="AD710" s="699">
        <f t="shared" si="240"/>
        <v>-43317</v>
      </c>
      <c r="AE710" s="699">
        <f t="shared" si="241"/>
        <v>-43317</v>
      </c>
      <c r="AF710" s="699">
        <f t="shared" si="242"/>
        <v>1064</v>
      </c>
      <c r="AG710" s="699">
        <f t="shared" si="243"/>
        <v>1064</v>
      </c>
      <c r="AH710" s="699">
        <f t="shared" si="244"/>
        <v>1064</v>
      </c>
      <c r="AI710" s="699">
        <f t="shared" si="245"/>
        <v>1064</v>
      </c>
      <c r="AJ710" s="699">
        <f t="shared" si="246"/>
        <v>1064</v>
      </c>
      <c r="AK710" s="699">
        <f t="shared" si="247"/>
        <v>1064</v>
      </c>
      <c r="AL710" s="699">
        <f t="shared" si="248"/>
        <v>1064</v>
      </c>
      <c r="AM710" s="699">
        <f t="shared" si="249"/>
        <v>1064</v>
      </c>
      <c r="AN710" s="280"/>
      <c r="AO710" s="280"/>
      <c r="AP710" s="280"/>
      <c r="AQ710" s="275"/>
      <c r="AR710" s="262"/>
      <c r="AS710" s="250"/>
      <c r="AT710" s="250"/>
      <c r="AU710" s="250"/>
    </row>
    <row r="711" spans="1:47" outlineLevel="3" x14ac:dyDescent="0.25">
      <c r="A711" s="250"/>
      <c r="B711" s="259"/>
      <c r="C711" s="252">
        <f t="shared" si="251"/>
        <v>4</v>
      </c>
      <c r="D711" s="275"/>
      <c r="E711" s="330"/>
      <c r="F711" s="330"/>
      <c r="G711" s="275"/>
      <c r="H711" s="280"/>
      <c r="I711" s="296"/>
      <c r="J711" s="296" t="s">
        <v>591</v>
      </c>
      <c r="K711" s="280"/>
      <c r="L711" s="280"/>
      <c r="M711" s="280"/>
      <c r="N711" s="280"/>
      <c r="O711" s="280"/>
      <c r="P711" s="280"/>
      <c r="Q711" s="280"/>
      <c r="R711" s="366">
        <f t="shared" ref="R711:U711" si="258">DATE(YEAR(R708)+1,MONTH(R708),DAY(R708))</f>
        <v>44533</v>
      </c>
      <c r="S711" s="366">
        <f t="shared" si="258"/>
        <v>44533</v>
      </c>
      <c r="T711" s="366">
        <f t="shared" si="258"/>
        <v>44533</v>
      </c>
      <c r="U711" s="366">
        <f t="shared" si="258"/>
        <v>44533</v>
      </c>
      <c r="V711" s="280"/>
      <c r="W711" s="280"/>
      <c r="X711" s="280"/>
      <c r="Y711" s="280"/>
      <c r="Z711" s="280"/>
      <c r="AA711" s="280"/>
      <c r="AB711" s="280"/>
      <c r="AC711" s="699">
        <f t="shared" ref="AC711:AC742" si="259">MIN(363,INT((K711 - DATE(YEAR(K711),1,1))))+364*(YEAR(K711)-i_startyear)</f>
        <v>-43317</v>
      </c>
      <c r="AD711" s="699">
        <f t="shared" ref="AD711:AD742" si="260">MIN(363,INT((L711 - DATE(YEAR(L711),1,1))))+364*(YEAR(L711)-i_startyear)</f>
        <v>-43317</v>
      </c>
      <c r="AE711" s="699">
        <f t="shared" ref="AE711:AE742" si="261">MIN(363,INT((M711 - DATE(YEAR(M711),1,1))))+364*(YEAR(M711)-i_startyear)</f>
        <v>-43317</v>
      </c>
      <c r="AF711" s="699">
        <f t="shared" ref="AF711:AF742" si="262">MIN(363,INT((N711 - DATE(YEAR(N711),1,1))))+364*(YEAR(N711)-i_startyear)</f>
        <v>-43317</v>
      </c>
      <c r="AG711" s="699">
        <f t="shared" ref="AG711:AG742" si="263">MIN(363,INT((O711 - DATE(YEAR(O711),1,1))))+364*(YEAR(O711)-i_startyear)</f>
        <v>-43317</v>
      </c>
      <c r="AH711" s="699">
        <f t="shared" ref="AH711:AH742" si="264">MIN(363,INT((P711 - DATE(YEAR(P711),1,1))))+364*(YEAR(P711)-i_startyear)</f>
        <v>-43317</v>
      </c>
      <c r="AI711" s="699">
        <f t="shared" ref="AI711:AI742" si="265">MIN(363,INT((Q711 - DATE(YEAR(Q711),1,1))))+364*(YEAR(Q711)-i_startyear)</f>
        <v>-43317</v>
      </c>
      <c r="AJ711" s="699">
        <f t="shared" ref="AJ711:AJ742" si="266">MIN(363,INT((R711 - DATE(YEAR(R711),1,1))))+364*(YEAR(R711)-i_startyear)</f>
        <v>1064</v>
      </c>
      <c r="AK711" s="699">
        <f t="shared" ref="AK711:AK742" si="267">MIN(363,INT((S711 - DATE(YEAR(S711),1,1))))+364*(YEAR(S711)-i_startyear)</f>
        <v>1064</v>
      </c>
      <c r="AL711" s="699">
        <f t="shared" ref="AL711:AL742" si="268">MIN(363,INT((T711 - DATE(YEAR(T711),1,1))))+364*(YEAR(T711)-i_startyear)</f>
        <v>1064</v>
      </c>
      <c r="AM711" s="699">
        <f t="shared" ref="AM711:AM742" si="269">MIN(363,INT((U711 - DATE(YEAR(U711),1,1))))+364*(YEAR(U711)-i_startyear)</f>
        <v>1064</v>
      </c>
      <c r="AN711" s="280"/>
      <c r="AO711" s="280"/>
      <c r="AP711" s="280"/>
      <c r="AQ711" s="275"/>
      <c r="AR711" s="262"/>
      <c r="AS711" s="250"/>
      <c r="AT711" s="250"/>
      <c r="AU711" s="250"/>
    </row>
    <row r="712" spans="1:47" outlineLevel="3" x14ac:dyDescent="0.25">
      <c r="A712" s="250"/>
      <c r="B712" s="259"/>
      <c r="C712" s="252">
        <f t="shared" si="251"/>
        <v>4</v>
      </c>
      <c r="D712" s="275"/>
      <c r="E712" s="330"/>
      <c r="F712" s="330"/>
      <c r="G712" s="275"/>
      <c r="H712" s="280"/>
      <c r="I712" s="296">
        <v>3</v>
      </c>
      <c r="J712" s="296" t="s">
        <v>600</v>
      </c>
      <c r="K712" s="366">
        <f>DATE(YEAR(K709)+1,MONTH(K709),DAY(K709))</f>
        <v>44898</v>
      </c>
      <c r="L712" s="366">
        <f>DATE(YEAR(L709)+1,MONTH(L709),DAY(L709))</f>
        <v>44898</v>
      </c>
      <c r="M712" s="366">
        <f>DATE(YEAR(M709)+1,MONTH(M709),DAY(M709))</f>
        <v>44898</v>
      </c>
      <c r="N712" s="280"/>
      <c r="O712" s="280"/>
      <c r="P712" s="280"/>
      <c r="Q712" s="280"/>
      <c r="R712" s="366">
        <f t="shared" ref="R712:U712" si="270">DATE(YEAR(R709)+1,MONTH(R709),DAY(R709))</f>
        <v>44898</v>
      </c>
      <c r="S712" s="366">
        <f t="shared" si="270"/>
        <v>44898</v>
      </c>
      <c r="T712" s="366">
        <f t="shared" si="270"/>
        <v>44898</v>
      </c>
      <c r="U712" s="366">
        <f t="shared" si="270"/>
        <v>44898</v>
      </c>
      <c r="V712" s="280"/>
      <c r="W712" s="280"/>
      <c r="X712" s="280"/>
      <c r="Y712" s="280"/>
      <c r="Z712" s="280"/>
      <c r="AA712" s="280"/>
      <c r="AB712" s="280"/>
      <c r="AC712" s="699">
        <f t="shared" si="259"/>
        <v>1428</v>
      </c>
      <c r="AD712" s="699">
        <f t="shared" si="260"/>
        <v>1428</v>
      </c>
      <c r="AE712" s="699">
        <f t="shared" si="261"/>
        <v>1428</v>
      </c>
      <c r="AF712" s="699">
        <f t="shared" si="262"/>
        <v>-43317</v>
      </c>
      <c r="AG712" s="699">
        <f t="shared" si="263"/>
        <v>-43317</v>
      </c>
      <c r="AH712" s="699">
        <f t="shared" si="264"/>
        <v>-43317</v>
      </c>
      <c r="AI712" s="699">
        <f t="shared" si="265"/>
        <v>-43317</v>
      </c>
      <c r="AJ712" s="699">
        <f t="shared" si="266"/>
        <v>1428</v>
      </c>
      <c r="AK712" s="699">
        <f t="shared" si="267"/>
        <v>1428</v>
      </c>
      <c r="AL712" s="699">
        <f t="shared" si="268"/>
        <v>1428</v>
      </c>
      <c r="AM712" s="699">
        <f t="shared" si="269"/>
        <v>1428</v>
      </c>
      <c r="AN712" s="280"/>
      <c r="AO712" s="280"/>
      <c r="AP712" s="280"/>
      <c r="AQ712" s="275"/>
      <c r="AR712" s="262"/>
      <c r="AS712" s="250"/>
      <c r="AT712" s="250"/>
      <c r="AU712" s="250"/>
    </row>
    <row r="713" spans="1:47" outlineLevel="3" x14ac:dyDescent="0.25">
      <c r="A713" s="250"/>
      <c r="B713" s="259"/>
      <c r="C713" s="252">
        <f t="shared" si="251"/>
        <v>4</v>
      </c>
      <c r="D713" s="275"/>
      <c r="E713" s="330"/>
      <c r="F713" s="330"/>
      <c r="G713" s="275"/>
      <c r="H713" s="280"/>
      <c r="I713" s="296"/>
      <c r="J713" s="296" t="s">
        <v>590</v>
      </c>
      <c r="K713" s="280"/>
      <c r="L713" s="280"/>
      <c r="M713" s="280"/>
      <c r="N713" s="366">
        <f>DATE(YEAR(N710)+1,MONTH(N710),DAY(N710))</f>
        <v>44898</v>
      </c>
      <c r="O713" s="366">
        <f>DATE(YEAR(O710)+1,MONTH(O710),DAY(O710))</f>
        <v>44898</v>
      </c>
      <c r="P713" s="366">
        <f>DATE(YEAR(P710)+1,MONTH(P710),DAY(P710))</f>
        <v>44898</v>
      </c>
      <c r="Q713" s="366">
        <f>DATE(YEAR(Q710)+1,MONTH(Q710),DAY(Q710))</f>
        <v>44898</v>
      </c>
      <c r="R713" s="366">
        <f t="shared" ref="R713:U713" si="271">DATE(YEAR(R710)+1,MONTH(R710),DAY(R710))</f>
        <v>44898</v>
      </c>
      <c r="S713" s="366">
        <f t="shared" si="271"/>
        <v>44898</v>
      </c>
      <c r="T713" s="366">
        <f t="shared" si="271"/>
        <v>44898</v>
      </c>
      <c r="U713" s="366">
        <f t="shared" si="271"/>
        <v>44898</v>
      </c>
      <c r="V713" s="280"/>
      <c r="W713" s="280"/>
      <c r="X713" s="280"/>
      <c r="Y713" s="280"/>
      <c r="Z713" s="280"/>
      <c r="AA713" s="280"/>
      <c r="AB713" s="280"/>
      <c r="AC713" s="699">
        <f t="shared" si="259"/>
        <v>-43317</v>
      </c>
      <c r="AD713" s="699">
        <f t="shared" si="260"/>
        <v>-43317</v>
      </c>
      <c r="AE713" s="699">
        <f t="shared" si="261"/>
        <v>-43317</v>
      </c>
      <c r="AF713" s="699">
        <f t="shared" si="262"/>
        <v>1428</v>
      </c>
      <c r="AG713" s="699">
        <f t="shared" si="263"/>
        <v>1428</v>
      </c>
      <c r="AH713" s="699">
        <f t="shared" si="264"/>
        <v>1428</v>
      </c>
      <c r="AI713" s="699">
        <f t="shared" si="265"/>
        <v>1428</v>
      </c>
      <c r="AJ713" s="699">
        <f t="shared" si="266"/>
        <v>1428</v>
      </c>
      <c r="AK713" s="699">
        <f t="shared" si="267"/>
        <v>1428</v>
      </c>
      <c r="AL713" s="699">
        <f t="shared" si="268"/>
        <v>1428</v>
      </c>
      <c r="AM713" s="699">
        <f t="shared" si="269"/>
        <v>1428</v>
      </c>
      <c r="AN713" s="280"/>
      <c r="AO713" s="280"/>
      <c r="AP713" s="280"/>
      <c r="AQ713" s="275"/>
      <c r="AR713" s="262"/>
      <c r="AS713" s="250"/>
      <c r="AT713" s="250"/>
      <c r="AU713" s="250"/>
    </row>
    <row r="714" spans="1:47" outlineLevel="3" x14ac:dyDescent="0.25">
      <c r="A714" s="250"/>
      <c r="B714" s="259"/>
      <c r="C714" s="252">
        <f t="shared" si="251"/>
        <v>4</v>
      </c>
      <c r="D714" s="275"/>
      <c r="E714" s="330"/>
      <c r="F714" s="330"/>
      <c r="G714" s="275"/>
      <c r="H714" s="280"/>
      <c r="I714" s="296"/>
      <c r="J714" s="296" t="s">
        <v>591</v>
      </c>
      <c r="K714" s="280"/>
      <c r="L714" s="280"/>
      <c r="M714" s="280"/>
      <c r="N714" s="280"/>
      <c r="O714" s="280"/>
      <c r="P714" s="280"/>
      <c r="Q714" s="280"/>
      <c r="R714" s="366">
        <f t="shared" ref="R714:U714" si="272">DATE(YEAR(R711)+1,MONTH(R711),DAY(R711))</f>
        <v>44898</v>
      </c>
      <c r="S714" s="366">
        <f t="shared" si="272"/>
        <v>44898</v>
      </c>
      <c r="T714" s="366">
        <f t="shared" si="272"/>
        <v>44898</v>
      </c>
      <c r="U714" s="366">
        <f t="shared" si="272"/>
        <v>44898</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1428</v>
      </c>
      <c r="AK714" s="699">
        <f t="shared" si="267"/>
        <v>1428</v>
      </c>
      <c r="AL714" s="699">
        <f t="shared" si="268"/>
        <v>1428</v>
      </c>
      <c r="AM714" s="699">
        <f t="shared" si="269"/>
        <v>1428</v>
      </c>
      <c r="AN714" s="280"/>
      <c r="AO714" s="280"/>
      <c r="AP714" s="280"/>
      <c r="AQ714" s="275"/>
      <c r="AR714" s="262"/>
      <c r="AS714" s="250"/>
      <c r="AT714" s="250"/>
      <c r="AU714" s="250"/>
    </row>
    <row r="715" spans="1:47" outlineLevel="3" x14ac:dyDescent="0.25">
      <c r="A715" s="250"/>
      <c r="B715" s="259"/>
      <c r="C715" s="252">
        <f t="shared" si="251"/>
        <v>4</v>
      </c>
      <c r="D715" s="275"/>
      <c r="E715" s="330"/>
      <c r="F715" s="330"/>
      <c r="G715" s="275"/>
      <c r="H715" s="280"/>
      <c r="I715" s="296">
        <v>4</v>
      </c>
      <c r="J715" s="296" t="s">
        <v>600</v>
      </c>
      <c r="K715" s="366">
        <f>DATE(YEAR(K712)+1,MONTH(K712),DAY(K712))</f>
        <v>45263</v>
      </c>
      <c r="L715" s="366">
        <f>DATE(YEAR(L712)+1,MONTH(L712),DAY(L712))</f>
        <v>45263</v>
      </c>
      <c r="M715" s="366">
        <f>DATE(YEAR(M712)+1,MONTH(M712),DAY(M712))</f>
        <v>45263</v>
      </c>
      <c r="N715" s="280"/>
      <c r="O715" s="280"/>
      <c r="P715" s="280"/>
      <c r="Q715" s="280"/>
      <c r="R715" s="366">
        <f t="shared" ref="R715:U715" si="273">DATE(YEAR(R712)+1,MONTH(R712),DAY(R712))</f>
        <v>45263</v>
      </c>
      <c r="S715" s="366">
        <f t="shared" si="273"/>
        <v>45263</v>
      </c>
      <c r="T715" s="366">
        <f t="shared" si="273"/>
        <v>45263</v>
      </c>
      <c r="U715" s="366">
        <f t="shared" si="273"/>
        <v>45263</v>
      </c>
      <c r="V715" s="280"/>
      <c r="W715" s="280"/>
      <c r="X715" s="280"/>
      <c r="Y715" s="280"/>
      <c r="Z715" s="280"/>
      <c r="AA715" s="280"/>
      <c r="AB715" s="280"/>
      <c r="AC715" s="699">
        <f t="shared" si="259"/>
        <v>1792</v>
      </c>
      <c r="AD715" s="699">
        <f t="shared" si="260"/>
        <v>1792</v>
      </c>
      <c r="AE715" s="699">
        <f t="shared" si="261"/>
        <v>1792</v>
      </c>
      <c r="AF715" s="699">
        <f t="shared" si="262"/>
        <v>-43317</v>
      </c>
      <c r="AG715" s="699">
        <f t="shared" si="263"/>
        <v>-43317</v>
      </c>
      <c r="AH715" s="699">
        <f t="shared" si="264"/>
        <v>-43317</v>
      </c>
      <c r="AI715" s="699">
        <f t="shared" si="265"/>
        <v>-43317</v>
      </c>
      <c r="AJ715" s="699">
        <f t="shared" si="266"/>
        <v>1792</v>
      </c>
      <c r="AK715" s="699">
        <f t="shared" si="267"/>
        <v>1792</v>
      </c>
      <c r="AL715" s="699">
        <f t="shared" si="268"/>
        <v>1792</v>
      </c>
      <c r="AM715" s="699">
        <f t="shared" si="269"/>
        <v>1792</v>
      </c>
      <c r="AN715" s="280"/>
      <c r="AO715" s="280"/>
      <c r="AP715" s="280"/>
      <c r="AQ715" s="275"/>
      <c r="AR715" s="262"/>
      <c r="AS715" s="250"/>
      <c r="AT715" s="250"/>
      <c r="AU715" s="250"/>
    </row>
    <row r="716" spans="1:47" outlineLevel="3" x14ac:dyDescent="0.25">
      <c r="A716" s="250"/>
      <c r="B716" s="259"/>
      <c r="C716" s="252">
        <f t="shared" si="251"/>
        <v>4</v>
      </c>
      <c r="D716" s="275"/>
      <c r="E716" s="330"/>
      <c r="F716" s="330"/>
      <c r="G716" s="275"/>
      <c r="H716" s="280"/>
      <c r="I716" s="296"/>
      <c r="J716" s="296" t="s">
        <v>590</v>
      </c>
      <c r="K716" s="280"/>
      <c r="L716" s="280"/>
      <c r="M716" s="280"/>
      <c r="N716" s="366">
        <f>DATE(YEAR(N713)+1,MONTH(N713),DAY(N713))</f>
        <v>45263</v>
      </c>
      <c r="O716" s="366">
        <f>DATE(YEAR(O713)+1,MONTH(O713),DAY(O713))</f>
        <v>45263</v>
      </c>
      <c r="P716" s="366">
        <f>DATE(YEAR(P713)+1,MONTH(P713),DAY(P713))</f>
        <v>45263</v>
      </c>
      <c r="Q716" s="366">
        <f>DATE(YEAR(Q713)+1,MONTH(Q713),DAY(Q713))</f>
        <v>45263</v>
      </c>
      <c r="R716" s="366">
        <f t="shared" ref="R716:U716" si="274">DATE(YEAR(R713)+1,MONTH(R713),DAY(R713))</f>
        <v>45263</v>
      </c>
      <c r="S716" s="366">
        <f t="shared" si="274"/>
        <v>45263</v>
      </c>
      <c r="T716" s="366">
        <f t="shared" si="274"/>
        <v>45263</v>
      </c>
      <c r="U716" s="366">
        <f t="shared" si="274"/>
        <v>45263</v>
      </c>
      <c r="V716" s="280"/>
      <c r="W716" s="280"/>
      <c r="X716" s="280"/>
      <c r="Y716" s="280"/>
      <c r="Z716" s="280"/>
      <c r="AA716" s="280"/>
      <c r="AB716" s="280"/>
      <c r="AC716" s="699">
        <f t="shared" si="259"/>
        <v>-43317</v>
      </c>
      <c r="AD716" s="699">
        <f t="shared" si="260"/>
        <v>-43317</v>
      </c>
      <c r="AE716" s="699">
        <f t="shared" si="261"/>
        <v>-43317</v>
      </c>
      <c r="AF716" s="699">
        <f t="shared" si="262"/>
        <v>1792</v>
      </c>
      <c r="AG716" s="699">
        <f t="shared" si="263"/>
        <v>1792</v>
      </c>
      <c r="AH716" s="699">
        <f t="shared" si="264"/>
        <v>1792</v>
      </c>
      <c r="AI716" s="699">
        <f t="shared" si="265"/>
        <v>1792</v>
      </c>
      <c r="AJ716" s="699">
        <f t="shared" si="266"/>
        <v>1792</v>
      </c>
      <c r="AK716" s="699">
        <f t="shared" si="267"/>
        <v>1792</v>
      </c>
      <c r="AL716" s="699">
        <f t="shared" si="268"/>
        <v>1792</v>
      </c>
      <c r="AM716" s="699">
        <f t="shared" si="269"/>
        <v>1792</v>
      </c>
      <c r="AN716" s="280"/>
      <c r="AO716" s="280"/>
      <c r="AP716" s="280"/>
      <c r="AQ716" s="275"/>
      <c r="AR716" s="262"/>
      <c r="AS716" s="250"/>
      <c r="AT716" s="250"/>
      <c r="AU716" s="250"/>
    </row>
    <row r="717" spans="1:47" outlineLevel="3" x14ac:dyDescent="0.25">
      <c r="A717" s="250"/>
      <c r="B717" s="259"/>
      <c r="C717" s="252">
        <f t="shared" si="251"/>
        <v>4</v>
      </c>
      <c r="D717" s="275"/>
      <c r="E717" s="330"/>
      <c r="F717" s="330"/>
      <c r="G717" s="275"/>
      <c r="H717" s="280"/>
      <c r="I717" s="296"/>
      <c r="J717" s="296" t="s">
        <v>591</v>
      </c>
      <c r="K717" s="280"/>
      <c r="L717" s="280"/>
      <c r="M717" s="280"/>
      <c r="N717" s="280"/>
      <c r="O717" s="280"/>
      <c r="P717" s="280"/>
      <c r="Q717" s="280"/>
      <c r="R717" s="366">
        <f t="shared" ref="R717:U717" si="275">DATE(YEAR(R714)+1,MONTH(R714),DAY(R714))</f>
        <v>45263</v>
      </c>
      <c r="S717" s="366">
        <f t="shared" si="275"/>
        <v>45263</v>
      </c>
      <c r="T717" s="366">
        <f t="shared" si="275"/>
        <v>45263</v>
      </c>
      <c r="U717" s="366">
        <f t="shared" si="275"/>
        <v>45263</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1792</v>
      </c>
      <c r="AK717" s="699">
        <f t="shared" si="267"/>
        <v>1792</v>
      </c>
      <c r="AL717" s="699">
        <f t="shared" si="268"/>
        <v>1792</v>
      </c>
      <c r="AM717" s="699">
        <f t="shared" si="269"/>
        <v>1792</v>
      </c>
      <c r="AN717" s="280"/>
      <c r="AO717" s="280"/>
      <c r="AP717" s="280"/>
      <c r="AQ717" s="275"/>
      <c r="AR717" s="262"/>
      <c r="AS717" s="250"/>
      <c r="AT717" s="250"/>
      <c r="AU717" s="250"/>
    </row>
    <row r="718" spans="1:47" outlineLevel="3" x14ac:dyDescent="0.25">
      <c r="A718" s="250"/>
      <c r="B718" s="259"/>
      <c r="C718" s="252">
        <f t="shared" ref="C718:C726" si="276">INT($C$232)+3</f>
        <v>4</v>
      </c>
      <c r="D718" s="275"/>
      <c r="E718" s="330"/>
      <c r="F718" s="330"/>
      <c r="G718" s="275"/>
      <c r="H718" s="280"/>
      <c r="I718" s="296">
        <v>5</v>
      </c>
      <c r="J718" s="296" t="s">
        <v>600</v>
      </c>
      <c r="K718" s="366">
        <f>DATE(YEAR(K715)+1,MONTH(K715),DAY(K715))</f>
        <v>45629</v>
      </c>
      <c r="L718" s="366">
        <f>DATE(YEAR(L715)+1,MONTH(L715),DAY(L715))</f>
        <v>45629</v>
      </c>
      <c r="M718" s="366">
        <f>DATE(YEAR(M715)+1,MONTH(M715),DAY(M715))</f>
        <v>45629</v>
      </c>
      <c r="N718" s="280"/>
      <c r="O718" s="280"/>
      <c r="P718" s="280"/>
      <c r="Q718" s="280"/>
      <c r="R718" s="366">
        <f t="shared" ref="R718:U718" si="277">DATE(YEAR(R715)+1,MONTH(R715),DAY(R715))</f>
        <v>45629</v>
      </c>
      <c r="S718" s="366">
        <f t="shared" si="277"/>
        <v>45629</v>
      </c>
      <c r="T718" s="366">
        <f t="shared" si="277"/>
        <v>45629</v>
      </c>
      <c r="U718" s="366">
        <f t="shared" si="277"/>
        <v>45629</v>
      </c>
      <c r="V718" s="280"/>
      <c r="W718" s="280"/>
      <c r="X718" s="280"/>
      <c r="Y718" s="280"/>
      <c r="Z718" s="280"/>
      <c r="AA718" s="280"/>
      <c r="AB718" s="280"/>
      <c r="AC718" s="699">
        <f t="shared" si="259"/>
        <v>2157</v>
      </c>
      <c r="AD718" s="699">
        <f t="shared" si="260"/>
        <v>2157</v>
      </c>
      <c r="AE718" s="699">
        <f t="shared" si="261"/>
        <v>2157</v>
      </c>
      <c r="AF718" s="699">
        <f t="shared" si="262"/>
        <v>-43317</v>
      </c>
      <c r="AG718" s="699">
        <f t="shared" si="263"/>
        <v>-43317</v>
      </c>
      <c r="AH718" s="699">
        <f t="shared" si="264"/>
        <v>-43317</v>
      </c>
      <c r="AI718" s="699">
        <f t="shared" si="265"/>
        <v>-43317</v>
      </c>
      <c r="AJ718" s="699">
        <f t="shared" si="266"/>
        <v>2157</v>
      </c>
      <c r="AK718" s="699">
        <f t="shared" si="267"/>
        <v>2157</v>
      </c>
      <c r="AL718" s="699">
        <f t="shared" si="268"/>
        <v>2157</v>
      </c>
      <c r="AM718" s="699">
        <f t="shared" si="269"/>
        <v>2157</v>
      </c>
      <c r="AN718" s="280"/>
      <c r="AO718" s="280"/>
      <c r="AP718" s="280"/>
      <c r="AQ718" s="275"/>
      <c r="AR718" s="262"/>
      <c r="AS718" s="250"/>
      <c r="AT718" s="250"/>
      <c r="AU718" s="250"/>
    </row>
    <row r="719" spans="1:47" outlineLevel="3" x14ac:dyDescent="0.25">
      <c r="A719" s="250"/>
      <c r="B719" s="259"/>
      <c r="C719" s="252">
        <f t="shared" si="276"/>
        <v>4</v>
      </c>
      <c r="D719" s="275"/>
      <c r="E719" s="330"/>
      <c r="F719" s="330"/>
      <c r="G719" s="275"/>
      <c r="H719" s="280"/>
      <c r="I719" s="296"/>
      <c r="J719" s="296" t="s">
        <v>590</v>
      </c>
      <c r="K719" s="280"/>
      <c r="L719" s="280"/>
      <c r="M719" s="280"/>
      <c r="N719" s="366">
        <f>DATE(YEAR(N716)+1,MONTH(N716),DAY(N716))</f>
        <v>45629</v>
      </c>
      <c r="O719" s="366">
        <f>DATE(YEAR(O716)+1,MONTH(O716),DAY(O716))</f>
        <v>45629</v>
      </c>
      <c r="P719" s="366">
        <f>DATE(YEAR(P716)+1,MONTH(P716),DAY(P716))</f>
        <v>45629</v>
      </c>
      <c r="Q719" s="366">
        <f>DATE(YEAR(Q716)+1,MONTH(Q716),DAY(Q716))</f>
        <v>45629</v>
      </c>
      <c r="R719" s="366">
        <f t="shared" ref="R719:U719" si="278">DATE(YEAR(R716)+1,MONTH(R716),DAY(R716))</f>
        <v>45629</v>
      </c>
      <c r="S719" s="366">
        <f t="shared" si="278"/>
        <v>45629</v>
      </c>
      <c r="T719" s="366">
        <f t="shared" si="278"/>
        <v>45629</v>
      </c>
      <c r="U719" s="366">
        <f t="shared" si="278"/>
        <v>45629</v>
      </c>
      <c r="V719" s="280"/>
      <c r="W719" s="280"/>
      <c r="X719" s="280"/>
      <c r="Y719" s="280"/>
      <c r="Z719" s="280"/>
      <c r="AA719" s="280"/>
      <c r="AB719" s="280"/>
      <c r="AC719" s="699">
        <f t="shared" si="259"/>
        <v>-43317</v>
      </c>
      <c r="AD719" s="699">
        <f t="shared" si="260"/>
        <v>-43317</v>
      </c>
      <c r="AE719" s="699">
        <f t="shared" si="261"/>
        <v>-43317</v>
      </c>
      <c r="AF719" s="699">
        <f t="shared" si="262"/>
        <v>2157</v>
      </c>
      <c r="AG719" s="699">
        <f t="shared" si="263"/>
        <v>2157</v>
      </c>
      <c r="AH719" s="699">
        <f t="shared" si="264"/>
        <v>2157</v>
      </c>
      <c r="AI719" s="699">
        <f t="shared" si="265"/>
        <v>2157</v>
      </c>
      <c r="AJ719" s="699">
        <f t="shared" si="266"/>
        <v>2157</v>
      </c>
      <c r="AK719" s="699">
        <f t="shared" si="267"/>
        <v>2157</v>
      </c>
      <c r="AL719" s="699">
        <f t="shared" si="268"/>
        <v>2157</v>
      </c>
      <c r="AM719" s="699">
        <f t="shared" si="269"/>
        <v>2157</v>
      </c>
      <c r="AN719" s="280"/>
      <c r="AO719" s="280"/>
      <c r="AP719" s="280"/>
      <c r="AQ719" s="275"/>
      <c r="AR719" s="262"/>
      <c r="AS719" s="250"/>
      <c r="AT719" s="250"/>
      <c r="AU719" s="250"/>
    </row>
    <row r="720" spans="1:47" outlineLevel="3" x14ac:dyDescent="0.25">
      <c r="A720" s="250"/>
      <c r="B720" s="259"/>
      <c r="C720" s="252">
        <f t="shared" si="276"/>
        <v>4</v>
      </c>
      <c r="D720" s="275"/>
      <c r="E720" s="330"/>
      <c r="F720" s="330"/>
      <c r="G720" s="275"/>
      <c r="H720" s="280"/>
      <c r="I720" s="296"/>
      <c r="J720" s="296" t="s">
        <v>591</v>
      </c>
      <c r="K720" s="280"/>
      <c r="L720" s="280"/>
      <c r="M720" s="280"/>
      <c r="N720" s="280"/>
      <c r="O720" s="280"/>
      <c r="P720" s="280"/>
      <c r="Q720" s="280"/>
      <c r="R720" s="366">
        <f t="shared" ref="R720:U720" si="279">DATE(YEAR(R717)+1,MONTH(R717),DAY(R717))</f>
        <v>45629</v>
      </c>
      <c r="S720" s="366">
        <f t="shared" si="279"/>
        <v>45629</v>
      </c>
      <c r="T720" s="366">
        <f t="shared" si="279"/>
        <v>45629</v>
      </c>
      <c r="U720" s="366">
        <f t="shared" si="279"/>
        <v>45629</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2157</v>
      </c>
      <c r="AK720" s="699">
        <f t="shared" si="267"/>
        <v>2157</v>
      </c>
      <c r="AL720" s="699">
        <f t="shared" si="268"/>
        <v>2157</v>
      </c>
      <c r="AM720" s="699">
        <f t="shared" si="269"/>
        <v>2157</v>
      </c>
      <c r="AN720" s="280"/>
      <c r="AO720" s="280"/>
      <c r="AP720" s="280"/>
      <c r="AQ720" s="275"/>
      <c r="AR720" s="262"/>
      <c r="AS720" s="250"/>
      <c r="AT720" s="250"/>
      <c r="AU720" s="250"/>
    </row>
    <row r="721" spans="1:47" outlineLevel="3" x14ac:dyDescent="0.25">
      <c r="A721" s="250"/>
      <c r="B721" s="259"/>
      <c r="C721" s="252">
        <f t="shared" si="276"/>
        <v>4</v>
      </c>
      <c r="D721" s="275"/>
      <c r="E721" s="330"/>
      <c r="F721" s="330"/>
      <c r="G721" s="275"/>
      <c r="H721" s="280"/>
      <c r="I721" s="296">
        <v>6</v>
      </c>
      <c r="J721" s="296" t="s">
        <v>600</v>
      </c>
      <c r="K721" s="366">
        <f>DATE(YEAR(K718)+1,MONTH(K718),DAY(K718))</f>
        <v>45994</v>
      </c>
      <c r="L721" s="366">
        <f>DATE(YEAR(L718)+1,MONTH(L718),DAY(L718))</f>
        <v>45994</v>
      </c>
      <c r="M721" s="366">
        <f>DATE(YEAR(M718)+1,MONTH(M718),DAY(M718))</f>
        <v>45994</v>
      </c>
      <c r="N721" s="280"/>
      <c r="O721" s="280"/>
      <c r="P721" s="280"/>
      <c r="Q721" s="280"/>
      <c r="R721" s="366">
        <f t="shared" ref="R721:U721" si="280">DATE(YEAR(R718)+1,MONTH(R718),DAY(R718))</f>
        <v>45994</v>
      </c>
      <c r="S721" s="366">
        <f t="shared" si="280"/>
        <v>45994</v>
      </c>
      <c r="T721" s="366">
        <f t="shared" si="280"/>
        <v>45994</v>
      </c>
      <c r="U721" s="366">
        <f t="shared" si="280"/>
        <v>45994</v>
      </c>
      <c r="V721" s="280"/>
      <c r="W721" s="280"/>
      <c r="X721" s="280"/>
      <c r="Y721" s="280"/>
      <c r="Z721" s="280"/>
      <c r="AA721" s="280"/>
      <c r="AB721" s="280"/>
      <c r="AC721" s="699">
        <f t="shared" si="259"/>
        <v>2520</v>
      </c>
      <c r="AD721" s="699">
        <f t="shared" si="260"/>
        <v>2520</v>
      </c>
      <c r="AE721" s="699">
        <f t="shared" si="261"/>
        <v>2520</v>
      </c>
      <c r="AF721" s="699">
        <f t="shared" si="262"/>
        <v>-43317</v>
      </c>
      <c r="AG721" s="699">
        <f t="shared" si="263"/>
        <v>-43317</v>
      </c>
      <c r="AH721" s="699">
        <f t="shared" si="264"/>
        <v>-43317</v>
      </c>
      <c r="AI721" s="699">
        <f t="shared" si="265"/>
        <v>-43317</v>
      </c>
      <c r="AJ721" s="699">
        <f t="shared" si="266"/>
        <v>2520</v>
      </c>
      <c r="AK721" s="699">
        <f t="shared" si="267"/>
        <v>2520</v>
      </c>
      <c r="AL721" s="699">
        <f t="shared" si="268"/>
        <v>2520</v>
      </c>
      <c r="AM721" s="699">
        <f t="shared" si="269"/>
        <v>2520</v>
      </c>
      <c r="AN721" s="280"/>
      <c r="AO721" s="280"/>
      <c r="AP721" s="280"/>
      <c r="AQ721" s="275"/>
      <c r="AR721" s="262"/>
      <c r="AS721" s="250"/>
      <c r="AT721" s="250"/>
      <c r="AU721" s="250"/>
    </row>
    <row r="722" spans="1:47" outlineLevel="3" x14ac:dyDescent="0.25">
      <c r="A722" s="250"/>
      <c r="B722" s="259"/>
      <c r="C722" s="252">
        <f t="shared" si="276"/>
        <v>4</v>
      </c>
      <c r="D722" s="275"/>
      <c r="E722" s="330"/>
      <c r="F722" s="330"/>
      <c r="G722" s="275"/>
      <c r="H722" s="280"/>
      <c r="I722" s="296"/>
      <c r="J722" s="296" t="s">
        <v>590</v>
      </c>
      <c r="K722" s="280"/>
      <c r="L722" s="280"/>
      <c r="M722" s="280"/>
      <c r="N722" s="366">
        <f>DATE(YEAR(N719)+1,MONTH(N719),DAY(N719))</f>
        <v>45994</v>
      </c>
      <c r="O722" s="366">
        <f>DATE(YEAR(O719)+1,MONTH(O719),DAY(O719))</f>
        <v>45994</v>
      </c>
      <c r="P722" s="366">
        <f>DATE(YEAR(P719)+1,MONTH(P719),DAY(P719))</f>
        <v>45994</v>
      </c>
      <c r="Q722" s="366">
        <f>DATE(YEAR(Q719)+1,MONTH(Q719),DAY(Q719))</f>
        <v>45994</v>
      </c>
      <c r="R722" s="366">
        <f t="shared" ref="R722:U722" si="281">DATE(YEAR(R719)+1,MONTH(R719),DAY(R719))</f>
        <v>45994</v>
      </c>
      <c r="S722" s="366">
        <f t="shared" si="281"/>
        <v>45994</v>
      </c>
      <c r="T722" s="366">
        <f t="shared" si="281"/>
        <v>45994</v>
      </c>
      <c r="U722" s="366">
        <f t="shared" si="281"/>
        <v>45994</v>
      </c>
      <c r="V722" s="280"/>
      <c r="W722" s="280"/>
      <c r="X722" s="280"/>
      <c r="Y722" s="280"/>
      <c r="Z722" s="280"/>
      <c r="AA722" s="280"/>
      <c r="AB722" s="280"/>
      <c r="AC722" s="699">
        <f t="shared" si="259"/>
        <v>-43317</v>
      </c>
      <c r="AD722" s="699">
        <f t="shared" si="260"/>
        <v>-43317</v>
      </c>
      <c r="AE722" s="699">
        <f t="shared" si="261"/>
        <v>-43317</v>
      </c>
      <c r="AF722" s="699">
        <f t="shared" si="262"/>
        <v>2520</v>
      </c>
      <c r="AG722" s="699">
        <f t="shared" si="263"/>
        <v>2520</v>
      </c>
      <c r="AH722" s="699">
        <f t="shared" si="264"/>
        <v>2520</v>
      </c>
      <c r="AI722" s="699">
        <f t="shared" si="265"/>
        <v>2520</v>
      </c>
      <c r="AJ722" s="699">
        <f t="shared" si="266"/>
        <v>2520</v>
      </c>
      <c r="AK722" s="699">
        <f t="shared" si="267"/>
        <v>2520</v>
      </c>
      <c r="AL722" s="699">
        <f t="shared" si="268"/>
        <v>2520</v>
      </c>
      <c r="AM722" s="699">
        <f t="shared" si="269"/>
        <v>2520</v>
      </c>
      <c r="AN722" s="280"/>
      <c r="AO722" s="280"/>
      <c r="AP722" s="280"/>
      <c r="AQ722" s="275"/>
      <c r="AR722" s="262"/>
      <c r="AS722" s="250"/>
      <c r="AT722" s="250"/>
      <c r="AU722" s="250"/>
    </row>
    <row r="723" spans="1:47" outlineLevel="3" x14ac:dyDescent="0.25">
      <c r="A723" s="250"/>
      <c r="B723" s="259"/>
      <c r="C723" s="252">
        <f t="shared" si="276"/>
        <v>4</v>
      </c>
      <c r="D723" s="275"/>
      <c r="E723" s="330"/>
      <c r="F723" s="330"/>
      <c r="G723" s="275"/>
      <c r="H723" s="280"/>
      <c r="I723" s="296"/>
      <c r="J723" s="296" t="s">
        <v>591</v>
      </c>
      <c r="K723" s="280"/>
      <c r="L723" s="280"/>
      <c r="M723" s="280"/>
      <c r="N723" s="280"/>
      <c r="O723" s="280"/>
      <c r="P723" s="280"/>
      <c r="Q723" s="280"/>
      <c r="R723" s="366">
        <f t="shared" ref="R723:U723" si="282">DATE(YEAR(R720)+1,MONTH(R720),DAY(R720))</f>
        <v>45994</v>
      </c>
      <c r="S723" s="366">
        <f t="shared" si="282"/>
        <v>45994</v>
      </c>
      <c r="T723" s="366">
        <f t="shared" si="282"/>
        <v>45994</v>
      </c>
      <c r="U723" s="366">
        <f t="shared" si="282"/>
        <v>45994</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2520</v>
      </c>
      <c r="AK723" s="699">
        <f t="shared" si="267"/>
        <v>2520</v>
      </c>
      <c r="AL723" s="699">
        <f t="shared" si="268"/>
        <v>2520</v>
      </c>
      <c r="AM723" s="699">
        <f t="shared" si="269"/>
        <v>2520</v>
      </c>
      <c r="AN723" s="280"/>
      <c r="AO723" s="280"/>
      <c r="AP723" s="280"/>
      <c r="AQ723" s="275"/>
      <c r="AR723" s="262"/>
      <c r="AS723" s="250"/>
      <c r="AT723" s="250"/>
      <c r="AU723" s="250"/>
    </row>
    <row r="724" spans="1:47" outlineLevel="3" x14ac:dyDescent="0.25">
      <c r="A724" s="250"/>
      <c r="B724" s="259"/>
      <c r="C724" s="252">
        <f t="shared" si="276"/>
        <v>4</v>
      </c>
      <c r="D724" s="275"/>
      <c r="E724" s="330"/>
      <c r="F724" s="330"/>
      <c r="G724" s="275"/>
      <c r="H724" s="280"/>
      <c r="I724" s="296">
        <v>7</v>
      </c>
      <c r="J724" s="296" t="s">
        <v>600</v>
      </c>
      <c r="K724" s="366">
        <f>DATE(YEAR(K721)+1,MONTH(K721),DAY(K721))</f>
        <v>46359</v>
      </c>
      <c r="L724" s="366">
        <f>DATE(YEAR(L721)+1,MONTH(L721),DAY(L721))</f>
        <v>46359</v>
      </c>
      <c r="M724" s="366">
        <f>DATE(YEAR(M721)+1,MONTH(M721),DAY(M721))</f>
        <v>46359</v>
      </c>
      <c r="N724" s="280"/>
      <c r="O724" s="280"/>
      <c r="P724" s="280"/>
      <c r="Q724" s="280"/>
      <c r="R724" s="366">
        <f t="shared" ref="R724:U724" si="283">DATE(YEAR(R721)+1,MONTH(R721),DAY(R721))</f>
        <v>46359</v>
      </c>
      <c r="S724" s="366">
        <f t="shared" si="283"/>
        <v>46359</v>
      </c>
      <c r="T724" s="366">
        <f t="shared" si="283"/>
        <v>46359</v>
      </c>
      <c r="U724" s="366">
        <f t="shared" si="283"/>
        <v>46359</v>
      </c>
      <c r="V724" s="280"/>
      <c r="W724" s="280"/>
      <c r="X724" s="280"/>
      <c r="Y724" s="280"/>
      <c r="Z724" s="280"/>
      <c r="AA724" s="280"/>
      <c r="AB724" s="280"/>
      <c r="AC724" s="699">
        <f t="shared" si="259"/>
        <v>2884</v>
      </c>
      <c r="AD724" s="699">
        <f t="shared" si="260"/>
        <v>2884</v>
      </c>
      <c r="AE724" s="699">
        <f t="shared" si="261"/>
        <v>2884</v>
      </c>
      <c r="AF724" s="699">
        <f t="shared" si="262"/>
        <v>-43317</v>
      </c>
      <c r="AG724" s="699">
        <f t="shared" si="263"/>
        <v>-43317</v>
      </c>
      <c r="AH724" s="699">
        <f t="shared" si="264"/>
        <v>-43317</v>
      </c>
      <c r="AI724" s="699">
        <f t="shared" si="265"/>
        <v>-43317</v>
      </c>
      <c r="AJ724" s="699">
        <f t="shared" si="266"/>
        <v>2884</v>
      </c>
      <c r="AK724" s="699">
        <f t="shared" si="267"/>
        <v>2884</v>
      </c>
      <c r="AL724" s="699">
        <f t="shared" si="268"/>
        <v>2884</v>
      </c>
      <c r="AM724" s="699">
        <f t="shared" si="269"/>
        <v>2884</v>
      </c>
      <c r="AN724" s="280"/>
      <c r="AO724" s="280"/>
      <c r="AP724" s="280"/>
      <c r="AQ724" s="275"/>
      <c r="AR724" s="262"/>
      <c r="AS724" s="250"/>
      <c r="AT724" s="250"/>
      <c r="AU724" s="250"/>
    </row>
    <row r="725" spans="1:47" outlineLevel="3" x14ac:dyDescent="0.25">
      <c r="A725" s="250"/>
      <c r="B725" s="259"/>
      <c r="C725" s="252">
        <f t="shared" si="276"/>
        <v>4</v>
      </c>
      <c r="D725" s="275"/>
      <c r="E725" s="330"/>
      <c r="F725" s="330"/>
      <c r="G725" s="275"/>
      <c r="H725" s="280"/>
      <c r="I725" s="296"/>
      <c r="J725" s="296" t="s">
        <v>590</v>
      </c>
      <c r="K725" s="280"/>
      <c r="L725" s="280"/>
      <c r="M725" s="280"/>
      <c r="N725" s="366">
        <f>DATE(YEAR(N722)+1,MONTH(N722),DAY(N722))</f>
        <v>46359</v>
      </c>
      <c r="O725" s="366">
        <f>DATE(YEAR(O722)+1,MONTH(O722),DAY(O722))</f>
        <v>46359</v>
      </c>
      <c r="P725" s="366">
        <f>DATE(YEAR(P722)+1,MONTH(P722),DAY(P722))</f>
        <v>46359</v>
      </c>
      <c r="Q725" s="366">
        <f>DATE(YEAR(Q722)+1,MONTH(Q722),DAY(Q722))</f>
        <v>46359</v>
      </c>
      <c r="R725" s="366">
        <f t="shared" ref="R725:U725" si="284">DATE(YEAR(R722)+1,MONTH(R722),DAY(R722))</f>
        <v>46359</v>
      </c>
      <c r="S725" s="366">
        <f t="shared" si="284"/>
        <v>46359</v>
      </c>
      <c r="T725" s="366">
        <f t="shared" si="284"/>
        <v>46359</v>
      </c>
      <c r="U725" s="366">
        <f t="shared" si="284"/>
        <v>46359</v>
      </c>
      <c r="V725" s="280"/>
      <c r="W725" s="280"/>
      <c r="X725" s="280"/>
      <c r="Y725" s="280"/>
      <c r="Z725" s="280"/>
      <c r="AA725" s="280"/>
      <c r="AB725" s="280"/>
      <c r="AC725" s="699">
        <f t="shared" si="259"/>
        <v>-43317</v>
      </c>
      <c r="AD725" s="699">
        <f t="shared" si="260"/>
        <v>-43317</v>
      </c>
      <c r="AE725" s="699">
        <f t="shared" si="261"/>
        <v>-43317</v>
      </c>
      <c r="AF725" s="699">
        <f t="shared" si="262"/>
        <v>2884</v>
      </c>
      <c r="AG725" s="699">
        <f t="shared" si="263"/>
        <v>2884</v>
      </c>
      <c r="AH725" s="699">
        <f t="shared" si="264"/>
        <v>2884</v>
      </c>
      <c r="AI725" s="699">
        <f t="shared" si="265"/>
        <v>2884</v>
      </c>
      <c r="AJ725" s="699">
        <f t="shared" si="266"/>
        <v>2884</v>
      </c>
      <c r="AK725" s="699">
        <f t="shared" si="267"/>
        <v>2884</v>
      </c>
      <c r="AL725" s="699">
        <f t="shared" si="268"/>
        <v>2884</v>
      </c>
      <c r="AM725" s="699">
        <f t="shared" si="269"/>
        <v>2884</v>
      </c>
      <c r="AN725" s="280"/>
      <c r="AO725" s="280"/>
      <c r="AP725" s="280"/>
      <c r="AQ725" s="275"/>
      <c r="AR725" s="262"/>
      <c r="AS725" s="250"/>
      <c r="AT725" s="250"/>
      <c r="AU725" s="250"/>
    </row>
    <row r="726" spans="1:47" outlineLevel="3" x14ac:dyDescent="0.25">
      <c r="A726" s="250"/>
      <c r="B726" s="259"/>
      <c r="C726" s="252">
        <f t="shared" si="276"/>
        <v>4</v>
      </c>
      <c r="D726" s="275"/>
      <c r="E726" s="330"/>
      <c r="F726" s="330"/>
      <c r="G726" s="275"/>
      <c r="H726" s="280"/>
      <c r="I726" s="296"/>
      <c r="J726" s="296" t="s">
        <v>591</v>
      </c>
      <c r="K726" s="280"/>
      <c r="L726" s="280"/>
      <c r="M726" s="280"/>
      <c r="N726" s="280"/>
      <c r="O726" s="280"/>
      <c r="P726" s="280"/>
      <c r="Q726" s="280"/>
      <c r="R726" s="366">
        <f t="shared" ref="R726:U726" si="285">DATE(YEAR(R723)+1,MONTH(R723),DAY(R723))</f>
        <v>46359</v>
      </c>
      <c r="S726" s="366">
        <f t="shared" si="285"/>
        <v>46359</v>
      </c>
      <c r="T726" s="366">
        <f t="shared" si="285"/>
        <v>46359</v>
      </c>
      <c r="U726" s="366">
        <f t="shared" si="285"/>
        <v>46359</v>
      </c>
      <c r="V726" s="280"/>
      <c r="W726" s="280"/>
      <c r="X726" s="280"/>
      <c r="Y726" s="280"/>
      <c r="Z726" s="280"/>
      <c r="AA726" s="280"/>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2884</v>
      </c>
      <c r="AK726" s="699">
        <f t="shared" si="267"/>
        <v>2884</v>
      </c>
      <c r="AL726" s="699">
        <f t="shared" si="268"/>
        <v>2884</v>
      </c>
      <c r="AM726" s="699">
        <f t="shared" si="269"/>
        <v>2884</v>
      </c>
      <c r="AN726" s="280"/>
      <c r="AO726" s="280"/>
      <c r="AP726" s="280"/>
      <c r="AQ726" s="275"/>
      <c r="AR726" s="262"/>
      <c r="AS726" s="250"/>
      <c r="AT726" s="250"/>
      <c r="AU726" s="250"/>
    </row>
    <row r="727" spans="1:47" outlineLevel="3" x14ac:dyDescent="0.25">
      <c r="A727" s="250"/>
      <c r="B727" s="259"/>
      <c r="C727" s="252">
        <f t="shared" si="251"/>
        <v>4</v>
      </c>
      <c r="D727" s="275"/>
      <c r="E727" s="330"/>
      <c r="F727" s="330"/>
      <c r="G727" s="275"/>
      <c r="H727" s="296" t="str">
        <f>H$253</f>
        <v>Spr</v>
      </c>
      <c r="I727" s="296">
        <v>0</v>
      </c>
      <c r="J727" s="296" t="s">
        <v>600</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699">
        <f t="shared" si="259"/>
        <v>378</v>
      </c>
      <c r="AD727" s="699">
        <f t="shared" si="260"/>
        <v>378</v>
      </c>
      <c r="AE727" s="699">
        <f t="shared" si="261"/>
        <v>378</v>
      </c>
      <c r="AF727" s="699">
        <f t="shared" si="262"/>
        <v>-43317</v>
      </c>
      <c r="AG727" s="699">
        <f t="shared" si="263"/>
        <v>-43317</v>
      </c>
      <c r="AH727" s="699">
        <f t="shared" si="264"/>
        <v>-43317</v>
      </c>
      <c r="AI727" s="699">
        <f t="shared" si="265"/>
        <v>-43317</v>
      </c>
      <c r="AJ727" s="699">
        <f t="shared" si="266"/>
        <v>378</v>
      </c>
      <c r="AK727" s="699">
        <f t="shared" si="267"/>
        <v>378</v>
      </c>
      <c r="AL727" s="699">
        <f t="shared" si="268"/>
        <v>378</v>
      </c>
      <c r="AM727" s="699">
        <f t="shared" si="269"/>
        <v>378</v>
      </c>
      <c r="AN727" s="280"/>
      <c r="AO727" s="280"/>
      <c r="AP727" s="280"/>
      <c r="AQ727" s="275"/>
      <c r="AR727" s="262"/>
      <c r="AS727" s="250"/>
      <c r="AT727" s="250"/>
      <c r="AU727" s="250"/>
    </row>
    <row r="728" spans="1:47" outlineLevel="3" x14ac:dyDescent="0.25">
      <c r="A728" s="250"/>
      <c r="B728" s="259"/>
      <c r="C728" s="252">
        <f t="shared" si="251"/>
        <v>4</v>
      </c>
      <c r="D728" s="275"/>
      <c r="E728" s="330"/>
      <c r="F728" s="330"/>
      <c r="G728" s="275"/>
      <c r="H728" s="296"/>
      <c r="I728" s="296"/>
      <c r="J728" s="296" t="s">
        <v>590</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699">
        <f t="shared" si="259"/>
        <v>-43317</v>
      </c>
      <c r="AD728" s="699">
        <f t="shared" si="260"/>
        <v>-43317</v>
      </c>
      <c r="AE728" s="699">
        <f t="shared" si="261"/>
        <v>-43317</v>
      </c>
      <c r="AF728" s="699">
        <f t="shared" si="262"/>
        <v>378</v>
      </c>
      <c r="AG728" s="699">
        <f t="shared" si="263"/>
        <v>378</v>
      </c>
      <c r="AH728" s="699">
        <f t="shared" si="264"/>
        <v>378</v>
      </c>
      <c r="AI728" s="699">
        <f t="shared" si="265"/>
        <v>378</v>
      </c>
      <c r="AJ728" s="699">
        <f t="shared" si="266"/>
        <v>378</v>
      </c>
      <c r="AK728" s="699">
        <f t="shared" si="267"/>
        <v>378</v>
      </c>
      <c r="AL728" s="699">
        <f t="shared" si="268"/>
        <v>378</v>
      </c>
      <c r="AM728" s="699">
        <f t="shared" si="269"/>
        <v>378</v>
      </c>
      <c r="AN728" s="280"/>
      <c r="AO728" s="280"/>
      <c r="AP728" s="280"/>
      <c r="AQ728" s="275"/>
      <c r="AR728" s="262"/>
      <c r="AS728" s="250"/>
      <c r="AT728" s="250"/>
      <c r="AU728" s="250"/>
    </row>
    <row r="729" spans="1:47" outlineLevel="3" x14ac:dyDescent="0.25">
      <c r="A729" s="250"/>
      <c r="B729" s="259"/>
      <c r="C729" s="252">
        <f t="shared" si="251"/>
        <v>4</v>
      </c>
      <c r="D729" s="275"/>
      <c r="E729" s="330"/>
      <c r="F729" s="330"/>
      <c r="G729" s="275"/>
      <c r="H729" s="296"/>
      <c r="I729" s="296"/>
      <c r="J729" s="296" t="s">
        <v>591</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378</v>
      </c>
      <c r="AK729" s="699">
        <f t="shared" si="267"/>
        <v>378</v>
      </c>
      <c r="AL729" s="699">
        <f t="shared" si="268"/>
        <v>378</v>
      </c>
      <c r="AM729" s="699">
        <f t="shared" si="269"/>
        <v>378</v>
      </c>
      <c r="AN729" s="280"/>
      <c r="AO729" s="280"/>
      <c r="AP729" s="280"/>
      <c r="AQ729" s="275"/>
      <c r="AR729" s="262"/>
      <c r="AS729" s="250"/>
      <c r="AT729" s="250"/>
      <c r="AU729" s="250"/>
    </row>
    <row r="730" spans="1:47" outlineLevel="3" x14ac:dyDescent="0.25">
      <c r="A730" s="250"/>
      <c r="B730" s="259"/>
      <c r="C730" s="252">
        <f t="shared" si="251"/>
        <v>4</v>
      </c>
      <c r="D730" s="275"/>
      <c r="E730" s="330"/>
      <c r="F730" s="330"/>
      <c r="G730" s="275"/>
      <c r="H730" s="280"/>
      <c r="I730" s="296">
        <v>1</v>
      </c>
      <c r="J730" s="296" t="s">
        <v>600</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699">
        <f t="shared" si="259"/>
        <v>742</v>
      </c>
      <c r="AD730" s="699">
        <f t="shared" si="260"/>
        <v>742</v>
      </c>
      <c r="AE730" s="699">
        <f t="shared" si="261"/>
        <v>742</v>
      </c>
      <c r="AF730" s="699">
        <f t="shared" si="262"/>
        <v>-43317</v>
      </c>
      <c r="AG730" s="699">
        <f t="shared" si="263"/>
        <v>-43317</v>
      </c>
      <c r="AH730" s="699">
        <f t="shared" si="264"/>
        <v>-43317</v>
      </c>
      <c r="AI730" s="699">
        <f t="shared" si="265"/>
        <v>-43317</v>
      </c>
      <c r="AJ730" s="699">
        <f t="shared" si="266"/>
        <v>742</v>
      </c>
      <c r="AK730" s="699">
        <f t="shared" si="267"/>
        <v>742</v>
      </c>
      <c r="AL730" s="699">
        <f t="shared" si="268"/>
        <v>742</v>
      </c>
      <c r="AM730" s="699">
        <f t="shared" si="269"/>
        <v>742</v>
      </c>
      <c r="AN730" s="280"/>
      <c r="AO730" s="280"/>
      <c r="AP730" s="280"/>
      <c r="AQ730" s="275"/>
      <c r="AR730" s="262"/>
      <c r="AS730" s="250"/>
      <c r="AT730" s="250"/>
      <c r="AU730" s="250"/>
    </row>
    <row r="731" spans="1:47" outlineLevel="3" x14ac:dyDescent="0.25">
      <c r="A731" s="250"/>
      <c r="B731" s="259"/>
      <c r="C731" s="252">
        <f t="shared" si="251"/>
        <v>4</v>
      </c>
      <c r="D731" s="275"/>
      <c r="E731" s="330"/>
      <c r="F731" s="330"/>
      <c r="G731" s="275"/>
      <c r="H731" s="280"/>
      <c r="I731" s="296"/>
      <c r="J731" s="296" t="s">
        <v>590</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699">
        <f t="shared" si="259"/>
        <v>-43317</v>
      </c>
      <c r="AD731" s="699">
        <f t="shared" si="260"/>
        <v>-43317</v>
      </c>
      <c r="AE731" s="699">
        <f t="shared" si="261"/>
        <v>-43317</v>
      </c>
      <c r="AF731" s="699">
        <f t="shared" si="262"/>
        <v>742</v>
      </c>
      <c r="AG731" s="699">
        <f t="shared" si="263"/>
        <v>742</v>
      </c>
      <c r="AH731" s="699">
        <f t="shared" si="264"/>
        <v>742</v>
      </c>
      <c r="AI731" s="699">
        <f t="shared" si="265"/>
        <v>742</v>
      </c>
      <c r="AJ731" s="699">
        <f t="shared" si="266"/>
        <v>742</v>
      </c>
      <c r="AK731" s="699">
        <f t="shared" si="267"/>
        <v>742</v>
      </c>
      <c r="AL731" s="699">
        <f t="shared" si="268"/>
        <v>742</v>
      </c>
      <c r="AM731" s="699">
        <f t="shared" si="269"/>
        <v>742</v>
      </c>
      <c r="AN731" s="280"/>
      <c r="AO731" s="280"/>
      <c r="AP731" s="280"/>
      <c r="AQ731" s="275"/>
      <c r="AR731" s="262"/>
      <c r="AS731" s="250"/>
      <c r="AT731" s="250"/>
      <c r="AU731" s="250"/>
    </row>
    <row r="732" spans="1:47" outlineLevel="3" x14ac:dyDescent="0.25">
      <c r="A732" s="250"/>
      <c r="B732" s="259"/>
      <c r="C732" s="252">
        <f t="shared" si="251"/>
        <v>4</v>
      </c>
      <c r="D732" s="275"/>
      <c r="E732" s="330"/>
      <c r="F732" s="330"/>
      <c r="G732" s="275"/>
      <c r="H732" s="280"/>
      <c r="I732" s="296"/>
      <c r="J732" s="296" t="s">
        <v>591</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742</v>
      </c>
      <c r="AK732" s="699">
        <f t="shared" si="267"/>
        <v>742</v>
      </c>
      <c r="AL732" s="699">
        <f t="shared" si="268"/>
        <v>742</v>
      </c>
      <c r="AM732" s="699">
        <f t="shared" si="269"/>
        <v>742</v>
      </c>
      <c r="AN732" s="280"/>
      <c r="AO732" s="280"/>
      <c r="AP732" s="280"/>
      <c r="AQ732" s="275"/>
      <c r="AR732" s="262"/>
      <c r="AS732" s="250"/>
      <c r="AT732" s="250"/>
      <c r="AU732" s="250"/>
    </row>
    <row r="733" spans="1:47" outlineLevel="3" x14ac:dyDescent="0.25">
      <c r="A733" s="250"/>
      <c r="B733" s="259"/>
      <c r="C733" s="252">
        <f t="shared" si="251"/>
        <v>4</v>
      </c>
      <c r="D733" s="275"/>
      <c r="E733" s="330"/>
      <c r="F733" s="330"/>
      <c r="G733" s="275"/>
      <c r="H733" s="280"/>
      <c r="I733" s="296">
        <v>2</v>
      </c>
      <c r="J733" s="296" t="s">
        <v>600</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699">
        <f t="shared" si="259"/>
        <v>1106</v>
      </c>
      <c r="AD733" s="699">
        <f t="shared" si="260"/>
        <v>1106</v>
      </c>
      <c r="AE733" s="699">
        <f t="shared" si="261"/>
        <v>1106</v>
      </c>
      <c r="AF733" s="699">
        <f t="shared" si="262"/>
        <v>-43317</v>
      </c>
      <c r="AG733" s="699">
        <f t="shared" si="263"/>
        <v>-43317</v>
      </c>
      <c r="AH733" s="699">
        <f t="shared" si="264"/>
        <v>-43317</v>
      </c>
      <c r="AI733" s="699">
        <f t="shared" si="265"/>
        <v>-43317</v>
      </c>
      <c r="AJ733" s="699">
        <f t="shared" si="266"/>
        <v>1106</v>
      </c>
      <c r="AK733" s="699">
        <f t="shared" si="267"/>
        <v>1106</v>
      </c>
      <c r="AL733" s="699">
        <f t="shared" si="268"/>
        <v>1106</v>
      </c>
      <c r="AM733" s="699">
        <f t="shared" si="269"/>
        <v>1106</v>
      </c>
      <c r="AN733" s="280"/>
      <c r="AO733" s="280"/>
      <c r="AP733" s="280"/>
      <c r="AQ733" s="275"/>
      <c r="AR733" s="262"/>
      <c r="AS733" s="250"/>
      <c r="AT733" s="250"/>
      <c r="AU733" s="250"/>
    </row>
    <row r="734" spans="1:47" outlineLevel="3" x14ac:dyDescent="0.25">
      <c r="A734" s="250"/>
      <c r="B734" s="259"/>
      <c r="C734" s="252">
        <f t="shared" si="251"/>
        <v>4</v>
      </c>
      <c r="D734" s="275"/>
      <c r="E734" s="330"/>
      <c r="F734" s="330"/>
      <c r="G734" s="275"/>
      <c r="H734" s="280"/>
      <c r="I734" s="296"/>
      <c r="J734" s="296" t="s">
        <v>590</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699">
        <f t="shared" si="259"/>
        <v>-43317</v>
      </c>
      <c r="AD734" s="699">
        <f t="shared" si="260"/>
        <v>-43317</v>
      </c>
      <c r="AE734" s="699">
        <f t="shared" si="261"/>
        <v>-43317</v>
      </c>
      <c r="AF734" s="699">
        <f t="shared" si="262"/>
        <v>1106</v>
      </c>
      <c r="AG734" s="699">
        <f t="shared" si="263"/>
        <v>1106</v>
      </c>
      <c r="AH734" s="699">
        <f t="shared" si="264"/>
        <v>1106</v>
      </c>
      <c r="AI734" s="699">
        <f t="shared" si="265"/>
        <v>1106</v>
      </c>
      <c r="AJ734" s="699">
        <f t="shared" si="266"/>
        <v>1106</v>
      </c>
      <c r="AK734" s="699">
        <f t="shared" si="267"/>
        <v>1106</v>
      </c>
      <c r="AL734" s="699">
        <f t="shared" si="268"/>
        <v>1106</v>
      </c>
      <c r="AM734" s="699">
        <f t="shared" si="269"/>
        <v>1106</v>
      </c>
      <c r="AN734" s="280"/>
      <c r="AO734" s="280"/>
      <c r="AP734" s="280"/>
      <c r="AQ734" s="275"/>
      <c r="AR734" s="262"/>
      <c r="AS734" s="250"/>
      <c r="AT734" s="250"/>
      <c r="AU734" s="250"/>
    </row>
    <row r="735" spans="1:47" outlineLevel="3" x14ac:dyDescent="0.25">
      <c r="A735" s="250"/>
      <c r="B735" s="259"/>
      <c r="C735" s="252">
        <f t="shared" si="251"/>
        <v>4</v>
      </c>
      <c r="D735" s="275"/>
      <c r="E735" s="330"/>
      <c r="F735" s="330"/>
      <c r="G735" s="275"/>
      <c r="H735" s="280"/>
      <c r="I735" s="296"/>
      <c r="J735" s="296" t="s">
        <v>591</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1106</v>
      </c>
      <c r="AK735" s="699">
        <f t="shared" si="267"/>
        <v>1106</v>
      </c>
      <c r="AL735" s="699">
        <f t="shared" si="268"/>
        <v>1106</v>
      </c>
      <c r="AM735" s="699">
        <f t="shared" si="269"/>
        <v>1106</v>
      </c>
      <c r="AN735" s="280"/>
      <c r="AO735" s="280"/>
      <c r="AP735" s="280"/>
      <c r="AQ735" s="275"/>
      <c r="AR735" s="262"/>
      <c r="AS735" s="250"/>
      <c r="AT735" s="250"/>
      <c r="AU735" s="250"/>
    </row>
    <row r="736" spans="1:47" outlineLevel="3" x14ac:dyDescent="0.25">
      <c r="A736" s="250"/>
      <c r="B736" s="259"/>
      <c r="C736" s="252">
        <f t="shared" si="251"/>
        <v>4</v>
      </c>
      <c r="D736" s="275"/>
      <c r="E736" s="330"/>
      <c r="F736" s="330"/>
      <c r="G736" s="275"/>
      <c r="H736" s="280"/>
      <c r="I736" s="296">
        <v>3</v>
      </c>
      <c r="J736" s="296" t="s">
        <v>600</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699">
        <f t="shared" si="259"/>
        <v>1470</v>
      </c>
      <c r="AD736" s="699">
        <f t="shared" si="260"/>
        <v>1470</v>
      </c>
      <c r="AE736" s="699">
        <f t="shared" si="261"/>
        <v>1470</v>
      </c>
      <c r="AF736" s="699">
        <f t="shared" si="262"/>
        <v>-43317</v>
      </c>
      <c r="AG736" s="699">
        <f t="shared" si="263"/>
        <v>-43317</v>
      </c>
      <c r="AH736" s="699">
        <f t="shared" si="264"/>
        <v>-43317</v>
      </c>
      <c r="AI736" s="699">
        <f t="shared" si="265"/>
        <v>-43317</v>
      </c>
      <c r="AJ736" s="699">
        <f t="shared" si="266"/>
        <v>1470</v>
      </c>
      <c r="AK736" s="699">
        <f t="shared" si="267"/>
        <v>1470</v>
      </c>
      <c r="AL736" s="699">
        <f t="shared" si="268"/>
        <v>1470</v>
      </c>
      <c r="AM736" s="699">
        <f t="shared" si="269"/>
        <v>1470</v>
      </c>
      <c r="AN736" s="280"/>
      <c r="AO736" s="280"/>
      <c r="AP736" s="280"/>
      <c r="AQ736" s="275"/>
      <c r="AR736" s="262"/>
      <c r="AS736" s="250"/>
      <c r="AT736" s="250"/>
      <c r="AU736" s="250"/>
    </row>
    <row r="737" spans="1:47" outlineLevel="3" x14ac:dyDescent="0.25">
      <c r="A737" s="250"/>
      <c r="B737" s="259"/>
      <c r="C737" s="252">
        <f t="shared" si="251"/>
        <v>4</v>
      </c>
      <c r="D737" s="275"/>
      <c r="E737" s="330"/>
      <c r="F737" s="330"/>
      <c r="G737" s="275"/>
      <c r="H737" s="280"/>
      <c r="I737" s="296"/>
      <c r="J737" s="296" t="s">
        <v>590</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699">
        <f t="shared" si="259"/>
        <v>-43317</v>
      </c>
      <c r="AD737" s="699">
        <f t="shared" si="260"/>
        <v>-43317</v>
      </c>
      <c r="AE737" s="699">
        <f t="shared" si="261"/>
        <v>-43317</v>
      </c>
      <c r="AF737" s="699">
        <f t="shared" si="262"/>
        <v>1470</v>
      </c>
      <c r="AG737" s="699">
        <f t="shared" si="263"/>
        <v>1470</v>
      </c>
      <c r="AH737" s="699">
        <f t="shared" si="264"/>
        <v>1470</v>
      </c>
      <c r="AI737" s="699">
        <f t="shared" si="265"/>
        <v>1470</v>
      </c>
      <c r="AJ737" s="699">
        <f t="shared" si="266"/>
        <v>1470</v>
      </c>
      <c r="AK737" s="699">
        <f t="shared" si="267"/>
        <v>1470</v>
      </c>
      <c r="AL737" s="699">
        <f t="shared" si="268"/>
        <v>1470</v>
      </c>
      <c r="AM737" s="699">
        <f t="shared" si="269"/>
        <v>1470</v>
      </c>
      <c r="AN737" s="280"/>
      <c r="AO737" s="280"/>
      <c r="AP737" s="280"/>
      <c r="AQ737" s="275"/>
      <c r="AR737" s="262"/>
      <c r="AS737" s="250"/>
      <c r="AT737" s="250"/>
      <c r="AU737" s="250"/>
    </row>
    <row r="738" spans="1:47" outlineLevel="3" x14ac:dyDescent="0.25">
      <c r="A738" s="250"/>
      <c r="B738" s="259"/>
      <c r="C738" s="252">
        <f t="shared" si="251"/>
        <v>4</v>
      </c>
      <c r="D738" s="275"/>
      <c r="E738" s="330"/>
      <c r="F738" s="330"/>
      <c r="G738" s="275"/>
      <c r="H738" s="280"/>
      <c r="I738" s="296"/>
      <c r="J738" s="296" t="s">
        <v>591</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1470</v>
      </c>
      <c r="AK738" s="699">
        <f t="shared" si="267"/>
        <v>1470</v>
      </c>
      <c r="AL738" s="699">
        <f t="shared" si="268"/>
        <v>1470</v>
      </c>
      <c r="AM738" s="699">
        <f t="shared" si="269"/>
        <v>1470</v>
      </c>
      <c r="AN738" s="280"/>
      <c r="AO738" s="280"/>
      <c r="AP738" s="280"/>
      <c r="AQ738" s="275"/>
      <c r="AR738" s="262"/>
      <c r="AS738" s="250"/>
      <c r="AT738" s="250"/>
      <c r="AU738" s="250"/>
    </row>
    <row r="739" spans="1:47" outlineLevel="3" x14ac:dyDescent="0.25">
      <c r="A739" s="250"/>
      <c r="B739" s="259"/>
      <c r="C739" s="252">
        <f t="shared" si="251"/>
        <v>4</v>
      </c>
      <c r="D739" s="275"/>
      <c r="E739" s="330"/>
      <c r="F739" s="330"/>
      <c r="G739" s="275"/>
      <c r="H739" s="280"/>
      <c r="I739" s="296">
        <v>4</v>
      </c>
      <c r="J739" s="296" t="s">
        <v>600</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699">
        <f t="shared" si="259"/>
        <v>1834</v>
      </c>
      <c r="AD739" s="699">
        <f t="shared" si="260"/>
        <v>1834</v>
      </c>
      <c r="AE739" s="699">
        <f t="shared" si="261"/>
        <v>1834</v>
      </c>
      <c r="AF739" s="699">
        <f t="shared" si="262"/>
        <v>-43317</v>
      </c>
      <c r="AG739" s="699">
        <f t="shared" si="263"/>
        <v>-43317</v>
      </c>
      <c r="AH739" s="699">
        <f t="shared" si="264"/>
        <v>-43317</v>
      </c>
      <c r="AI739" s="699">
        <f t="shared" si="265"/>
        <v>-43317</v>
      </c>
      <c r="AJ739" s="699">
        <f t="shared" si="266"/>
        <v>1834</v>
      </c>
      <c r="AK739" s="699">
        <f t="shared" si="267"/>
        <v>1834</v>
      </c>
      <c r="AL739" s="699">
        <f t="shared" si="268"/>
        <v>1834</v>
      </c>
      <c r="AM739" s="699">
        <f t="shared" si="269"/>
        <v>1834</v>
      </c>
      <c r="AN739" s="280"/>
      <c r="AO739" s="280"/>
      <c r="AP739" s="280"/>
      <c r="AQ739" s="275"/>
      <c r="AR739" s="262"/>
      <c r="AS739" s="250"/>
      <c r="AT739" s="250"/>
      <c r="AU739" s="250"/>
    </row>
    <row r="740" spans="1:47" outlineLevel="3" x14ac:dyDescent="0.25">
      <c r="A740" s="250"/>
      <c r="B740" s="259"/>
      <c r="C740" s="252">
        <f t="shared" si="251"/>
        <v>4</v>
      </c>
      <c r="D740" s="275"/>
      <c r="E740" s="330"/>
      <c r="F740" s="330"/>
      <c r="G740" s="275"/>
      <c r="H740" s="280"/>
      <c r="I740" s="296"/>
      <c r="J740" s="296" t="s">
        <v>590</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699">
        <f t="shared" si="259"/>
        <v>-43317</v>
      </c>
      <c r="AD740" s="699">
        <f t="shared" si="260"/>
        <v>-43317</v>
      </c>
      <c r="AE740" s="699">
        <f t="shared" si="261"/>
        <v>-43317</v>
      </c>
      <c r="AF740" s="699">
        <f t="shared" si="262"/>
        <v>1834</v>
      </c>
      <c r="AG740" s="699">
        <f t="shared" si="263"/>
        <v>1834</v>
      </c>
      <c r="AH740" s="699">
        <f t="shared" si="264"/>
        <v>1834</v>
      </c>
      <c r="AI740" s="699">
        <f t="shared" si="265"/>
        <v>1834</v>
      </c>
      <c r="AJ740" s="699">
        <f t="shared" si="266"/>
        <v>1834</v>
      </c>
      <c r="AK740" s="699">
        <f t="shared" si="267"/>
        <v>1834</v>
      </c>
      <c r="AL740" s="699">
        <f t="shared" si="268"/>
        <v>1834</v>
      </c>
      <c r="AM740" s="699">
        <f t="shared" si="269"/>
        <v>1834</v>
      </c>
      <c r="AN740" s="280"/>
      <c r="AO740" s="280"/>
      <c r="AP740" s="280"/>
      <c r="AQ740" s="275"/>
      <c r="AR740" s="262"/>
      <c r="AS740" s="250"/>
      <c r="AT740" s="250"/>
      <c r="AU740" s="250"/>
    </row>
    <row r="741" spans="1:47" outlineLevel="3" x14ac:dyDescent="0.25">
      <c r="A741" s="250"/>
      <c r="B741" s="259"/>
      <c r="C741" s="252">
        <f t="shared" si="251"/>
        <v>4</v>
      </c>
      <c r="D741" s="275"/>
      <c r="E741" s="330"/>
      <c r="F741" s="330"/>
      <c r="G741" s="275"/>
      <c r="H741" s="280"/>
      <c r="I741" s="296"/>
      <c r="J741" s="296" t="s">
        <v>591</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699">
        <f t="shared" si="259"/>
        <v>-43317</v>
      </c>
      <c r="AD741" s="699">
        <f t="shared" si="260"/>
        <v>-43317</v>
      </c>
      <c r="AE741" s="699">
        <f t="shared" si="261"/>
        <v>-43317</v>
      </c>
      <c r="AF741" s="699">
        <f t="shared" si="262"/>
        <v>-43317</v>
      </c>
      <c r="AG741" s="699">
        <f t="shared" si="263"/>
        <v>-43317</v>
      </c>
      <c r="AH741" s="699">
        <f t="shared" si="264"/>
        <v>-43317</v>
      </c>
      <c r="AI741" s="699">
        <f t="shared" si="265"/>
        <v>-43317</v>
      </c>
      <c r="AJ741" s="699">
        <f t="shared" si="266"/>
        <v>1834</v>
      </c>
      <c r="AK741" s="699">
        <f t="shared" si="267"/>
        <v>1834</v>
      </c>
      <c r="AL741" s="699">
        <f t="shared" si="268"/>
        <v>1834</v>
      </c>
      <c r="AM741" s="699">
        <f t="shared" si="269"/>
        <v>1834</v>
      </c>
      <c r="AN741" s="280"/>
      <c r="AO741" s="280"/>
      <c r="AP741" s="280"/>
      <c r="AQ741" s="275"/>
      <c r="AR741" s="262"/>
      <c r="AS741" s="250"/>
      <c r="AT741" s="250"/>
      <c r="AU741" s="250"/>
    </row>
    <row r="742" spans="1:47" outlineLevel="3" x14ac:dyDescent="0.25">
      <c r="A742" s="250"/>
      <c r="B742" s="259"/>
      <c r="C742" s="252">
        <f t="shared" ref="C742:C750" si="288">INT($C$232)+3</f>
        <v>4</v>
      </c>
      <c r="D742" s="275"/>
      <c r="E742" s="330"/>
      <c r="F742" s="330"/>
      <c r="G742" s="275"/>
      <c r="H742" s="280"/>
      <c r="I742" s="296">
        <v>5</v>
      </c>
      <c r="J742" s="296" t="s">
        <v>600</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699">
        <f t="shared" si="259"/>
        <v>2198</v>
      </c>
      <c r="AD742" s="699">
        <f t="shared" si="260"/>
        <v>2198</v>
      </c>
      <c r="AE742" s="699">
        <f t="shared" si="261"/>
        <v>2198</v>
      </c>
      <c r="AF742" s="699">
        <f t="shared" si="262"/>
        <v>-43317</v>
      </c>
      <c r="AG742" s="699">
        <f t="shared" si="263"/>
        <v>-43317</v>
      </c>
      <c r="AH742" s="699">
        <f t="shared" si="264"/>
        <v>-43317</v>
      </c>
      <c r="AI742" s="699">
        <f t="shared" si="265"/>
        <v>-43317</v>
      </c>
      <c r="AJ742" s="699">
        <f t="shared" si="266"/>
        <v>2198</v>
      </c>
      <c r="AK742" s="699">
        <f t="shared" si="267"/>
        <v>2198</v>
      </c>
      <c r="AL742" s="699">
        <f t="shared" si="268"/>
        <v>2198</v>
      </c>
      <c r="AM742" s="699">
        <f t="shared" si="269"/>
        <v>2198</v>
      </c>
      <c r="AN742" s="280"/>
      <c r="AO742" s="280"/>
      <c r="AP742" s="280"/>
      <c r="AQ742" s="275"/>
      <c r="AR742" s="262"/>
      <c r="AS742" s="250"/>
      <c r="AT742" s="250"/>
      <c r="AU742" s="250"/>
    </row>
    <row r="743" spans="1:47" outlineLevel="3" x14ac:dyDescent="0.25">
      <c r="A743" s="250"/>
      <c r="B743" s="259"/>
      <c r="C743" s="252">
        <f t="shared" si="288"/>
        <v>4</v>
      </c>
      <c r="D743" s="275"/>
      <c r="E743" s="330"/>
      <c r="F743" s="330"/>
      <c r="G743" s="275"/>
      <c r="H743" s="280"/>
      <c r="I743" s="296"/>
      <c r="J743" s="296" t="s">
        <v>590</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699">
        <f t="shared" ref="AC743:AC750" si="289">MIN(363,INT((K743 - DATE(YEAR(K743),1,1))))+364*(YEAR(K743)-i_startyear)</f>
        <v>-43317</v>
      </c>
      <c r="AD743" s="699">
        <f t="shared" ref="AD743:AD750" si="290">MIN(363,INT((L743 - DATE(YEAR(L743),1,1))))+364*(YEAR(L743)-i_startyear)</f>
        <v>-43317</v>
      </c>
      <c r="AE743" s="699">
        <f t="shared" ref="AE743:AE750" si="291">MIN(363,INT((M743 - DATE(YEAR(M743),1,1))))+364*(YEAR(M743)-i_startyear)</f>
        <v>-43317</v>
      </c>
      <c r="AF743" s="699">
        <f t="shared" ref="AF743:AF750" si="292">MIN(363,INT((N743 - DATE(YEAR(N743),1,1))))+364*(YEAR(N743)-i_startyear)</f>
        <v>2198</v>
      </c>
      <c r="AG743" s="699">
        <f t="shared" ref="AG743:AG750" si="293">MIN(363,INT((O743 - DATE(YEAR(O743),1,1))))+364*(YEAR(O743)-i_startyear)</f>
        <v>2198</v>
      </c>
      <c r="AH743" s="699">
        <f t="shared" ref="AH743:AH750" si="294">MIN(363,INT((P743 - DATE(YEAR(P743),1,1))))+364*(YEAR(P743)-i_startyear)</f>
        <v>2198</v>
      </c>
      <c r="AI743" s="699">
        <f t="shared" ref="AI743:AI750" si="295">MIN(363,INT((Q743 - DATE(YEAR(Q743),1,1))))+364*(YEAR(Q743)-i_startyear)</f>
        <v>2198</v>
      </c>
      <c r="AJ743" s="699">
        <f t="shared" ref="AJ743:AJ750" si="296">MIN(363,INT((R743 - DATE(YEAR(R743),1,1))))+364*(YEAR(R743)-i_startyear)</f>
        <v>2198</v>
      </c>
      <c r="AK743" s="699">
        <f t="shared" ref="AK743:AK750" si="297">MIN(363,INT((S743 - DATE(YEAR(S743),1,1))))+364*(YEAR(S743)-i_startyear)</f>
        <v>2198</v>
      </c>
      <c r="AL743" s="699">
        <f t="shared" ref="AL743:AL750" si="298">MIN(363,INT((T743 - DATE(YEAR(T743),1,1))))+364*(YEAR(T743)-i_startyear)</f>
        <v>2198</v>
      </c>
      <c r="AM743" s="699">
        <f t="shared" ref="AM743:AM750" si="299">MIN(363,INT((U743 - DATE(YEAR(U743),1,1))))+364*(YEAR(U743)-i_startyear)</f>
        <v>2198</v>
      </c>
      <c r="AN743" s="280"/>
      <c r="AO743" s="280"/>
      <c r="AP743" s="280"/>
      <c r="AQ743" s="275"/>
      <c r="AR743" s="262"/>
      <c r="AS743" s="250"/>
      <c r="AT743" s="250"/>
      <c r="AU743" s="250"/>
    </row>
    <row r="744" spans="1:47" outlineLevel="3" x14ac:dyDescent="0.25">
      <c r="A744" s="250"/>
      <c r="B744" s="259"/>
      <c r="C744" s="252">
        <f t="shared" si="288"/>
        <v>4</v>
      </c>
      <c r="D744" s="275"/>
      <c r="E744" s="330"/>
      <c r="F744" s="330"/>
      <c r="G744" s="275"/>
      <c r="H744" s="280"/>
      <c r="I744" s="296"/>
      <c r="J744" s="296" t="s">
        <v>591</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2198</v>
      </c>
      <c r="AK744" s="699">
        <f t="shared" si="297"/>
        <v>2198</v>
      </c>
      <c r="AL744" s="699">
        <f t="shared" si="298"/>
        <v>2198</v>
      </c>
      <c r="AM744" s="699">
        <f t="shared" si="299"/>
        <v>2198</v>
      </c>
      <c r="AN744" s="280"/>
      <c r="AO744" s="280"/>
      <c r="AP744" s="280"/>
      <c r="AQ744" s="275"/>
      <c r="AR744" s="262"/>
      <c r="AS744" s="250"/>
      <c r="AT744" s="250"/>
      <c r="AU744" s="250"/>
    </row>
    <row r="745" spans="1:47" outlineLevel="3" x14ac:dyDescent="0.25">
      <c r="A745" s="250"/>
      <c r="B745" s="259"/>
      <c r="C745" s="252">
        <f t="shared" si="288"/>
        <v>4</v>
      </c>
      <c r="D745" s="275"/>
      <c r="E745" s="330"/>
      <c r="F745" s="330"/>
      <c r="G745" s="275"/>
      <c r="H745" s="280"/>
      <c r="I745" s="296">
        <v>6</v>
      </c>
      <c r="J745" s="296" t="s">
        <v>600</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699">
        <f t="shared" si="289"/>
        <v>2562</v>
      </c>
      <c r="AD745" s="699">
        <f t="shared" si="290"/>
        <v>2562</v>
      </c>
      <c r="AE745" s="699">
        <f t="shared" si="291"/>
        <v>2562</v>
      </c>
      <c r="AF745" s="699">
        <f t="shared" si="292"/>
        <v>-43317</v>
      </c>
      <c r="AG745" s="699">
        <f t="shared" si="293"/>
        <v>-43317</v>
      </c>
      <c r="AH745" s="699">
        <f t="shared" si="294"/>
        <v>-43317</v>
      </c>
      <c r="AI745" s="699">
        <f t="shared" si="295"/>
        <v>-43317</v>
      </c>
      <c r="AJ745" s="699">
        <f t="shared" si="296"/>
        <v>2562</v>
      </c>
      <c r="AK745" s="699">
        <f t="shared" si="297"/>
        <v>2562</v>
      </c>
      <c r="AL745" s="699">
        <f t="shared" si="298"/>
        <v>2562</v>
      </c>
      <c r="AM745" s="699">
        <f t="shared" si="299"/>
        <v>2562</v>
      </c>
      <c r="AN745" s="280"/>
      <c r="AO745" s="280"/>
      <c r="AP745" s="280"/>
      <c r="AQ745" s="275"/>
      <c r="AR745" s="262"/>
      <c r="AS745" s="250"/>
      <c r="AT745" s="250"/>
      <c r="AU745" s="250"/>
    </row>
    <row r="746" spans="1:47" outlineLevel="3" x14ac:dyDescent="0.25">
      <c r="A746" s="250"/>
      <c r="B746" s="259"/>
      <c r="C746" s="252">
        <f t="shared" si="288"/>
        <v>4</v>
      </c>
      <c r="D746" s="275"/>
      <c r="E746" s="330"/>
      <c r="F746" s="330"/>
      <c r="G746" s="275"/>
      <c r="H746" s="280"/>
      <c r="I746" s="296"/>
      <c r="J746" s="296" t="s">
        <v>590</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699">
        <f t="shared" si="289"/>
        <v>-43317</v>
      </c>
      <c r="AD746" s="699">
        <f t="shared" si="290"/>
        <v>-43317</v>
      </c>
      <c r="AE746" s="699">
        <f t="shared" si="291"/>
        <v>-43317</v>
      </c>
      <c r="AF746" s="699">
        <f t="shared" si="292"/>
        <v>2562</v>
      </c>
      <c r="AG746" s="699">
        <f t="shared" si="293"/>
        <v>2562</v>
      </c>
      <c r="AH746" s="699">
        <f t="shared" si="294"/>
        <v>2562</v>
      </c>
      <c r="AI746" s="699">
        <f t="shared" si="295"/>
        <v>2562</v>
      </c>
      <c r="AJ746" s="699">
        <f t="shared" si="296"/>
        <v>2562</v>
      </c>
      <c r="AK746" s="699">
        <f t="shared" si="297"/>
        <v>2562</v>
      </c>
      <c r="AL746" s="699">
        <f t="shared" si="298"/>
        <v>2562</v>
      </c>
      <c r="AM746" s="699">
        <f t="shared" si="299"/>
        <v>2562</v>
      </c>
      <c r="AN746" s="280"/>
      <c r="AO746" s="280"/>
      <c r="AP746" s="280"/>
      <c r="AQ746" s="275"/>
      <c r="AR746" s="262"/>
      <c r="AS746" s="250"/>
      <c r="AT746" s="250"/>
      <c r="AU746" s="250"/>
    </row>
    <row r="747" spans="1:47" outlineLevel="3" x14ac:dyDescent="0.25">
      <c r="A747" s="250"/>
      <c r="B747" s="259"/>
      <c r="C747" s="252">
        <f t="shared" si="288"/>
        <v>4</v>
      </c>
      <c r="D747" s="275"/>
      <c r="E747" s="330"/>
      <c r="F747" s="330"/>
      <c r="G747" s="275"/>
      <c r="H747" s="280"/>
      <c r="I747" s="296"/>
      <c r="J747" s="296" t="s">
        <v>591</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2562</v>
      </c>
      <c r="AK747" s="699">
        <f t="shared" si="297"/>
        <v>2562</v>
      </c>
      <c r="AL747" s="699">
        <f t="shared" si="298"/>
        <v>2562</v>
      </c>
      <c r="AM747" s="699">
        <f t="shared" si="299"/>
        <v>2562</v>
      </c>
      <c r="AN747" s="280"/>
      <c r="AO747" s="280"/>
      <c r="AP747" s="280"/>
      <c r="AQ747" s="275"/>
      <c r="AR747" s="262"/>
      <c r="AS747" s="250"/>
      <c r="AT747" s="250"/>
      <c r="AU747" s="250"/>
    </row>
    <row r="748" spans="1:47" outlineLevel="3" x14ac:dyDescent="0.25">
      <c r="A748" s="250"/>
      <c r="B748" s="259"/>
      <c r="C748" s="252">
        <f t="shared" si="288"/>
        <v>4</v>
      </c>
      <c r="D748" s="275"/>
      <c r="E748" s="330"/>
      <c r="F748" s="330"/>
      <c r="G748" s="275"/>
      <c r="H748" s="280"/>
      <c r="I748" s="296">
        <v>7</v>
      </c>
      <c r="J748" s="296" t="s">
        <v>600</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699">
        <f t="shared" si="289"/>
        <v>2926</v>
      </c>
      <c r="AD748" s="699">
        <f t="shared" si="290"/>
        <v>2926</v>
      </c>
      <c r="AE748" s="699">
        <f t="shared" si="291"/>
        <v>2926</v>
      </c>
      <c r="AF748" s="699">
        <f t="shared" si="292"/>
        <v>-43317</v>
      </c>
      <c r="AG748" s="699">
        <f t="shared" si="293"/>
        <v>-43317</v>
      </c>
      <c r="AH748" s="699">
        <f t="shared" si="294"/>
        <v>-43317</v>
      </c>
      <c r="AI748" s="699">
        <f t="shared" si="295"/>
        <v>-43317</v>
      </c>
      <c r="AJ748" s="699">
        <f t="shared" si="296"/>
        <v>2926</v>
      </c>
      <c r="AK748" s="699">
        <f t="shared" si="297"/>
        <v>2926</v>
      </c>
      <c r="AL748" s="699">
        <f t="shared" si="298"/>
        <v>2926</v>
      </c>
      <c r="AM748" s="699">
        <f t="shared" si="299"/>
        <v>2926</v>
      </c>
      <c r="AN748" s="280"/>
      <c r="AO748" s="280"/>
      <c r="AP748" s="280"/>
      <c r="AQ748" s="275"/>
      <c r="AR748" s="262"/>
      <c r="AS748" s="250"/>
      <c r="AT748" s="250"/>
      <c r="AU748" s="250"/>
    </row>
    <row r="749" spans="1:47" outlineLevel="3" x14ac:dyDescent="0.25">
      <c r="A749" s="250"/>
      <c r="B749" s="259"/>
      <c r="C749" s="252">
        <f t="shared" si="288"/>
        <v>4</v>
      </c>
      <c r="D749" s="275"/>
      <c r="E749" s="330"/>
      <c r="F749" s="330"/>
      <c r="G749" s="275"/>
      <c r="H749" s="280"/>
      <c r="I749" s="296"/>
      <c r="J749" s="296" t="s">
        <v>590</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699">
        <f t="shared" si="289"/>
        <v>-43317</v>
      </c>
      <c r="AD749" s="699">
        <f t="shared" si="290"/>
        <v>-43317</v>
      </c>
      <c r="AE749" s="699">
        <f t="shared" si="291"/>
        <v>-43317</v>
      </c>
      <c r="AF749" s="699">
        <f t="shared" si="292"/>
        <v>2926</v>
      </c>
      <c r="AG749" s="699">
        <f t="shared" si="293"/>
        <v>2926</v>
      </c>
      <c r="AH749" s="699">
        <f t="shared" si="294"/>
        <v>2926</v>
      </c>
      <c r="AI749" s="699">
        <f t="shared" si="295"/>
        <v>2926</v>
      </c>
      <c r="AJ749" s="699">
        <f t="shared" si="296"/>
        <v>2926</v>
      </c>
      <c r="AK749" s="699">
        <f t="shared" si="297"/>
        <v>2926</v>
      </c>
      <c r="AL749" s="699">
        <f t="shared" si="298"/>
        <v>2926</v>
      </c>
      <c r="AM749" s="699">
        <f t="shared" si="299"/>
        <v>2926</v>
      </c>
      <c r="AN749" s="280"/>
      <c r="AO749" s="280"/>
      <c r="AP749" s="280"/>
      <c r="AQ749" s="275"/>
      <c r="AR749" s="262"/>
      <c r="AS749" s="250"/>
      <c r="AT749" s="250"/>
      <c r="AU749" s="250"/>
    </row>
    <row r="750" spans="1:47" outlineLevel="3" x14ac:dyDescent="0.25">
      <c r="A750" s="250"/>
      <c r="B750" s="259"/>
      <c r="C750" s="252">
        <f t="shared" si="288"/>
        <v>4</v>
      </c>
      <c r="D750" s="275"/>
      <c r="E750" s="330"/>
      <c r="F750" s="330"/>
      <c r="G750" s="275"/>
      <c r="H750" s="280"/>
      <c r="I750" s="296"/>
      <c r="J750" s="296" t="s">
        <v>591</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699">
        <f t="shared" si="289"/>
        <v>-43317</v>
      </c>
      <c r="AD750" s="699">
        <f t="shared" si="290"/>
        <v>-43317</v>
      </c>
      <c r="AE750" s="699">
        <f t="shared" si="291"/>
        <v>-43317</v>
      </c>
      <c r="AF750" s="699">
        <f t="shared" si="292"/>
        <v>-43317</v>
      </c>
      <c r="AG750" s="699">
        <f t="shared" si="293"/>
        <v>-43317</v>
      </c>
      <c r="AH750" s="699">
        <f t="shared" si="294"/>
        <v>-43317</v>
      </c>
      <c r="AI750" s="699">
        <f t="shared" si="295"/>
        <v>-43317</v>
      </c>
      <c r="AJ750" s="699">
        <f t="shared" si="296"/>
        <v>2926</v>
      </c>
      <c r="AK750" s="699">
        <f t="shared" si="297"/>
        <v>2926</v>
      </c>
      <c r="AL750" s="699">
        <f t="shared" si="298"/>
        <v>2926</v>
      </c>
      <c r="AM750" s="699">
        <f t="shared" si="299"/>
        <v>2926</v>
      </c>
      <c r="AN750" s="280"/>
      <c r="AO750" s="280"/>
      <c r="AP750" s="280"/>
      <c r="AQ750" s="275"/>
      <c r="AR750" s="262"/>
      <c r="AS750" s="250"/>
      <c r="AT750" s="250"/>
      <c r="AU750" s="250"/>
    </row>
    <row r="751" spans="1:47" ht="5.0999999999999996" customHeight="1" outlineLevel="2" x14ac:dyDescent="0.2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x14ac:dyDescent="0.25">
      <c r="A752" s="250"/>
      <c r="B752" s="259"/>
      <c r="C752" s="252">
        <f>INT($C$232)+2</f>
        <v>3</v>
      </c>
      <c r="D752" s="275"/>
      <c r="E752" s="330"/>
      <c r="F752" s="330"/>
      <c r="G752" s="275"/>
      <c r="H752" s="557" t="s">
        <v>1018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outlineLevel="3" x14ac:dyDescent="0.2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0999999999999996" customHeight="1" outlineLevel="2" x14ac:dyDescent="0.2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395</v>
      </c>
      <c r="AR754" s="262"/>
      <c r="AS754" s="250"/>
      <c r="AT754" s="250"/>
      <c r="AU754" s="250"/>
    </row>
    <row r="755" spans="1:47" outlineLevel="2" x14ac:dyDescent="0.25">
      <c r="A755" s="250"/>
      <c r="B755" s="259"/>
      <c r="C755" s="252">
        <f>INT($C$232)+2</f>
        <v>3</v>
      </c>
      <c r="D755" s="275"/>
      <c r="E755" s="330"/>
      <c r="F755" s="330"/>
      <c r="G755" s="275"/>
      <c r="H755" s="557" t="s">
        <v>601</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outlineLevel="3" x14ac:dyDescent="0.25">
      <c r="A756" s="250"/>
      <c r="B756" s="259"/>
      <c r="C756" s="252">
        <f t="shared" ref="C756:C763" si="301">INT($C$232)+3</f>
        <v>4</v>
      </c>
      <c r="D756" s="275"/>
      <c r="E756" s="330"/>
      <c r="F756" s="330"/>
      <c r="G756" s="275"/>
      <c r="H756" s="303" t="s">
        <v>595</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outlineLevel="3" x14ac:dyDescent="0.2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outlineLevel="3" x14ac:dyDescent="0.2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outlineLevel="3" x14ac:dyDescent="0.2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outlineLevel="3" x14ac:dyDescent="0.2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outlineLevel="3" x14ac:dyDescent="0.2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outlineLevel="3" x14ac:dyDescent="0.2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outlineLevel="3" x14ac:dyDescent="0.2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0999999999999996" customHeight="1" outlineLevel="2" x14ac:dyDescent="0.2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395</v>
      </c>
      <c r="AR764" s="262"/>
      <c r="AS764" s="250"/>
      <c r="AT764" s="250"/>
      <c r="AU764" s="250"/>
    </row>
    <row r="765" spans="1:47" ht="5.0999999999999996" customHeight="1" outlineLevel="2" x14ac:dyDescent="0.2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0999999999999996" customHeight="1" outlineLevel="1" x14ac:dyDescent="0.2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116</v>
      </c>
      <c r="AS766" s="250"/>
      <c r="AT766" s="250"/>
      <c r="AU766" s="250"/>
    </row>
    <row r="767" spans="1:47" ht="5.0999999999999996" customHeight="1" collapsed="1" x14ac:dyDescent="0.2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hidden="1" outlineLevel="2" x14ac:dyDescent="0.2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hidden="1" outlineLevel="2" x14ac:dyDescent="0.2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0999999999999996" customHeight="1" thickBot="1" x14ac:dyDescent="0.3">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0999999999999996" customHeight="1" outlineLevel="1" collapsed="1" x14ac:dyDescent="0.2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2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00000000000001" customHeight="1" x14ac:dyDescent="0.25">
      <c r="A773" s="250"/>
      <c r="B773" s="259"/>
      <c r="C773" s="252">
        <v>1.02</v>
      </c>
      <c r="D773" s="263"/>
      <c r="E773" s="323" t="s">
        <v>383</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75" outlineLevel="1" collapsed="1" x14ac:dyDescent="0.25">
      <c r="A774" s="250"/>
      <c r="B774" s="259"/>
      <c r="C774" s="252">
        <f>INT($C$773)+1.02</f>
        <v>2.02</v>
      </c>
      <c r="D774" s="263"/>
      <c r="E774" s="323" t="s">
        <v>385</v>
      </c>
      <c r="F774" s="327">
        <v>1</v>
      </c>
      <c r="G774" s="268"/>
      <c r="H774" s="269" t="s">
        <v>602</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0999999999999996" hidden="1" customHeight="1" outlineLevel="2" x14ac:dyDescent="0.2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hidden="1" outlineLevel="2" x14ac:dyDescent="0.2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hidden="1" outlineLevel="2" x14ac:dyDescent="0.2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2" x14ac:dyDescent="0.25">
      <c r="A778" s="250"/>
      <c r="B778" s="259"/>
      <c r="C778" s="252">
        <f>INT($C$773)+2</f>
        <v>3</v>
      </c>
      <c r="D778" s="260"/>
      <c r="E778" s="330"/>
      <c r="F778" s="330"/>
      <c r="G778" s="260"/>
      <c r="H778" s="274"/>
      <c r="I778" s="274"/>
      <c r="J778" s="274"/>
      <c r="K778" s="331" t="s">
        <v>425</v>
      </c>
      <c r="L778" s="331"/>
      <c r="M778" s="331"/>
      <c r="N778" s="331" t="s">
        <v>426</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hidden="1" outlineLevel="2" x14ac:dyDescent="0.25">
      <c r="A779" s="250"/>
      <c r="B779" s="259"/>
      <c r="C779" s="252">
        <f>INT($C$773)+2</f>
        <v>3</v>
      </c>
      <c r="D779" s="260"/>
      <c r="E779" s="330"/>
      <c r="F779" s="330"/>
      <c r="G779" s="260"/>
      <c r="H779" s="274"/>
      <c r="I779" s="274"/>
      <c r="J779" s="274"/>
      <c r="K779" s="320" t="s">
        <v>14</v>
      </c>
      <c r="L779" s="320" t="s">
        <v>493</v>
      </c>
      <c r="M779" s="320" t="s">
        <v>4</v>
      </c>
      <c r="N779" s="320" t="s">
        <v>514</v>
      </c>
      <c r="O779" s="320" t="s">
        <v>515</v>
      </c>
      <c r="P779" s="320" t="s">
        <v>516</v>
      </c>
      <c r="Q779" s="320" t="s">
        <v>517</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85" hidden="1" customHeight="1" outlineLevel="2" collapsed="1" x14ac:dyDescent="0.25">
      <c r="A780" s="250"/>
      <c r="B780" s="259" t="s">
        <v>388</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2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25">
      <c r="A782" s="250"/>
      <c r="B782" s="259" t="s">
        <v>389</v>
      </c>
      <c r="C782" s="252">
        <f>INT(MAX($C$784:$C$808))+1</f>
        <v>5</v>
      </c>
      <c r="D782" s="275" t="s">
        <v>390</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collapsed="1" x14ac:dyDescent="0.25">
      <c r="A783" s="250"/>
      <c r="B783" s="259"/>
      <c r="C783" s="252">
        <f>INT($C$773)+1</f>
        <v>2</v>
      </c>
      <c r="D783" s="275"/>
      <c r="E783" s="330"/>
      <c r="F783" s="330"/>
      <c r="G783" s="275"/>
      <c r="H783" s="333" t="s">
        <v>603</v>
      </c>
      <c r="I783" s="293" t="s">
        <v>604</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0999999999999996" hidden="1" customHeight="1" outlineLevel="3" x14ac:dyDescent="0.25">
      <c r="A784" s="250"/>
      <c r="B784" s="259"/>
      <c r="C784" s="252">
        <f>INT($C$773)+3.005</f>
        <v>4.0049999999999999</v>
      </c>
      <c r="D784" s="275" t="s">
        <v>391</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hidden="1" outlineLevel="2" x14ac:dyDescent="0.25">
      <c r="A785" s="250"/>
      <c r="B785" s="259"/>
      <c r="C785" s="252">
        <f>INT($C$773)+2</f>
        <v>3</v>
      </c>
      <c r="D785" s="275"/>
      <c r="E785" s="330"/>
      <c r="F785" s="330"/>
      <c r="G785" s="275"/>
      <c r="H785" s="296" t="s">
        <v>605</v>
      </c>
      <c r="I785" s="282"/>
      <c r="J785" s="280"/>
      <c r="K785" s="557" t="s">
        <v>425</v>
      </c>
      <c r="L785" s="302"/>
      <c r="M785" s="302"/>
      <c r="N785" s="282" t="s">
        <v>426</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0999999999999996" hidden="1" customHeight="1" outlineLevel="2" x14ac:dyDescent="0.2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395</v>
      </c>
      <c r="AR786" s="262"/>
      <c r="AS786" s="250"/>
      <c r="AT786" s="250"/>
      <c r="AU786" s="250"/>
    </row>
    <row r="787" spans="1:47" outlineLevel="1" collapsed="1" x14ac:dyDescent="0.25">
      <c r="A787" s="250"/>
      <c r="B787" s="259"/>
      <c r="C787" s="252">
        <f>INT($C$773)+1</f>
        <v>2</v>
      </c>
      <c r="D787" s="275"/>
      <c r="E787" s="330"/>
      <c r="F787" s="330"/>
      <c r="G787" s="275"/>
      <c r="H787" s="333" t="s">
        <v>606</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0999999999999996" hidden="1" customHeight="1" outlineLevel="3" x14ac:dyDescent="0.25">
      <c r="A788" s="250"/>
      <c r="B788" s="259"/>
      <c r="C788" s="252">
        <f>INT($C$773)+3.005</f>
        <v>4.0049999999999999</v>
      </c>
      <c r="D788" s="275" t="s">
        <v>391</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hidden="1" outlineLevel="2" x14ac:dyDescent="0.25">
      <c r="A789" s="250"/>
      <c r="B789" s="259"/>
      <c r="C789" s="252">
        <f>INT($C$773)+2</f>
        <v>3</v>
      </c>
      <c r="D789" s="275"/>
      <c r="E789" s="330"/>
      <c r="F789" s="330"/>
      <c r="G789" s="275"/>
      <c r="H789" s="343" t="s">
        <v>569</v>
      </c>
      <c r="I789" s="303" t="s">
        <v>607</v>
      </c>
      <c r="J789" s="303"/>
      <c r="K789" s="303" t="s">
        <v>608</v>
      </c>
      <c r="L789" s="303"/>
      <c r="M789" s="303"/>
      <c r="N789" s="394"/>
      <c r="O789" s="394" t="s">
        <v>1037</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2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699">
        <f t="shared" ref="O790:Q792" si="304">MIN(363,INT((K790 - DATE(YEAR(K790),1,1))))+364*(YEAR(K790)-i_startyear)</f>
        <v>1046</v>
      </c>
      <c r="P790" s="699">
        <f t="shared" si="304"/>
        <v>1046</v>
      </c>
      <c r="Q790" s="699">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25">
      <c r="A791" s="250"/>
      <c r="B791" s="259"/>
      <c r="C791" s="252">
        <f t="shared" si="302"/>
        <v>4</v>
      </c>
      <c r="D791" s="275"/>
      <c r="E791" s="330">
        <v>1</v>
      </c>
      <c r="F791" s="330"/>
      <c r="G791" s="275"/>
      <c r="H791" s="296" t="str">
        <f>H$252</f>
        <v>Win</v>
      </c>
      <c r="I791" s="407">
        <v>2</v>
      </c>
      <c r="J791" s="407"/>
      <c r="K791" s="366">
        <f t="shared" si="303"/>
        <v>44533</v>
      </c>
      <c r="L791" s="366">
        <f t="shared" si="303"/>
        <v>44533</v>
      </c>
      <c r="M791" s="366">
        <f t="shared" si="303"/>
        <v>44533</v>
      </c>
      <c r="N791" s="280"/>
      <c r="O791" s="699">
        <f t="shared" si="304"/>
        <v>1064</v>
      </c>
      <c r="P791" s="699">
        <f t="shared" si="304"/>
        <v>1064</v>
      </c>
      <c r="Q791" s="699">
        <f t="shared" si="304"/>
        <v>1064</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2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699">
        <f t="shared" si="304"/>
        <v>1106</v>
      </c>
      <c r="P792" s="699">
        <f t="shared" si="304"/>
        <v>1106</v>
      </c>
      <c r="Q792" s="699">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2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25">
      <c r="A794" s="250"/>
      <c r="B794" s="259"/>
      <c r="C794" s="252">
        <f t="shared" si="302"/>
        <v>4</v>
      </c>
      <c r="D794" s="275"/>
      <c r="E794" s="330"/>
      <c r="F794" s="330"/>
      <c r="G794" s="275"/>
      <c r="H794" s="280"/>
      <c r="I794" s="303" t="s">
        <v>609</v>
      </c>
      <c r="J794" s="302"/>
      <c r="K794" s="303" t="s">
        <v>610</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2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699">
        <f t="shared" ref="O795:Q797" si="306">MIN(363,INT((K795 - DATE(YEAR(K795),1,1))))+364*(YEAR(K795)-i_startyear)</f>
        <v>2139</v>
      </c>
      <c r="P795" s="699">
        <f t="shared" si="306"/>
        <v>2139</v>
      </c>
      <c r="Q795" s="699">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25">
      <c r="A796" s="250"/>
      <c r="B796" s="259"/>
      <c r="C796" s="252">
        <f t="shared" si="302"/>
        <v>4</v>
      </c>
      <c r="D796" s="275"/>
      <c r="E796" s="330">
        <v>1</v>
      </c>
      <c r="F796" s="330"/>
      <c r="G796" s="275"/>
      <c r="H796" s="296" t="str">
        <f>H$252</f>
        <v>Win</v>
      </c>
      <c r="I796" s="407">
        <v>5</v>
      </c>
      <c r="J796" s="407"/>
      <c r="K796" s="366">
        <f t="shared" si="305"/>
        <v>45629</v>
      </c>
      <c r="L796" s="366">
        <f t="shared" si="305"/>
        <v>45629</v>
      </c>
      <c r="M796" s="366">
        <f t="shared" si="305"/>
        <v>45629</v>
      </c>
      <c r="N796" s="280"/>
      <c r="O796" s="699">
        <f t="shared" si="306"/>
        <v>2157</v>
      </c>
      <c r="P796" s="699">
        <f t="shared" si="306"/>
        <v>2157</v>
      </c>
      <c r="Q796" s="699">
        <f t="shared" si="306"/>
        <v>2157</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2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699">
        <f t="shared" si="306"/>
        <v>2198</v>
      </c>
      <c r="P797" s="699">
        <f t="shared" si="306"/>
        <v>2198</v>
      </c>
      <c r="Q797" s="699">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2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25">
      <c r="A799" s="250"/>
      <c r="B799" s="259"/>
      <c r="C799" s="252">
        <f t="shared" si="302"/>
        <v>4</v>
      </c>
      <c r="D799" s="275"/>
      <c r="E799" s="330"/>
      <c r="F799" s="330"/>
      <c r="G799" s="275"/>
      <c r="H799" s="280"/>
      <c r="I799" s="280"/>
      <c r="J799" s="280"/>
      <c r="K799" s="303" t="s">
        <v>723</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25">
      <c r="A800" s="250"/>
      <c r="B800" s="259"/>
      <c r="C800" s="252">
        <f t="shared" si="302"/>
        <v>4</v>
      </c>
      <c r="D800" s="275"/>
      <c r="E800" s="330"/>
      <c r="F800" s="330"/>
      <c r="G800" s="275"/>
      <c r="H800" s="296" t="str">
        <f>H$251</f>
        <v>Aut</v>
      </c>
      <c r="I800" s="280"/>
      <c r="J800" s="280"/>
      <c r="K800" s="466">
        <v>1550</v>
      </c>
      <c r="L800" s="466">
        <v>1550</v>
      </c>
      <c r="M800" s="466">
        <v>1550</v>
      </c>
      <c r="N800" s="280"/>
      <c r="O800" s="280" t="s">
        <v>733</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2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2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2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25">
      <c r="A804" s="250"/>
      <c r="B804" s="259"/>
      <c r="C804" s="252">
        <f t="shared" si="302"/>
        <v>4</v>
      </c>
      <c r="D804" s="275"/>
      <c r="E804" s="330"/>
      <c r="F804" s="330"/>
      <c r="G804" s="275"/>
      <c r="H804" s="280"/>
      <c r="I804" s="280"/>
      <c r="J804" s="280"/>
      <c r="K804" s="303" t="s">
        <v>611</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2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2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2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0999999999999996" hidden="1" customHeight="1" outlineLevel="2" x14ac:dyDescent="0.2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395</v>
      </c>
      <c r="AR808" s="262"/>
      <c r="AS808" s="250"/>
      <c r="AT808" s="250"/>
      <c r="AU808" s="250"/>
    </row>
    <row r="809" spans="1:47" ht="5.0999999999999996" hidden="1" customHeight="1" outlineLevel="2" x14ac:dyDescent="0.2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0999999999999996" customHeight="1" outlineLevel="1" x14ac:dyDescent="0.2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116</v>
      </c>
      <c r="AS810" s="250"/>
      <c r="AT810" s="250"/>
      <c r="AU810" s="250"/>
    </row>
    <row r="811" spans="1:47" ht="5.0999999999999996" customHeight="1" collapsed="1" x14ac:dyDescent="0.2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hidden="1" outlineLevel="2" x14ac:dyDescent="0.2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hidden="1" outlineLevel="2" x14ac:dyDescent="0.2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0999999999999996" customHeight="1" thickBot="1" x14ac:dyDescent="0.3">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0999999999999996" customHeight="1" outlineLevel="1" collapsed="1" x14ac:dyDescent="0.2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2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00000000000001" customHeight="1" x14ac:dyDescent="0.25">
      <c r="A817" s="250"/>
      <c r="B817" s="259"/>
      <c r="C817" s="252">
        <v>1.02</v>
      </c>
      <c r="D817" s="263"/>
      <c r="E817" s="323" t="s">
        <v>383</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7.5" outlineLevel="1" collapsed="1" x14ac:dyDescent="0.25">
      <c r="A818" s="250"/>
      <c r="B818" s="259"/>
      <c r="C818" s="252">
        <f>INT($C$817)+1.02</f>
        <v>2.02</v>
      </c>
      <c r="D818" s="263"/>
      <c r="E818" s="323" t="s">
        <v>385</v>
      </c>
      <c r="F818" s="327">
        <v>1</v>
      </c>
      <c r="G818" s="268"/>
      <c r="H818" s="409" t="s">
        <v>612</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0999999999999996" hidden="1" customHeight="1" outlineLevel="2" x14ac:dyDescent="0.2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hidden="1" outlineLevel="2" x14ac:dyDescent="0.2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hidden="1" outlineLevel="2" x14ac:dyDescent="0.2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2" x14ac:dyDescent="0.25">
      <c r="A822" s="250"/>
      <c r="B822" s="259"/>
      <c r="C822" s="252">
        <f>INT($C$817)+2</f>
        <v>3</v>
      </c>
      <c r="D822" s="260"/>
      <c r="E822" s="330"/>
      <c r="F822" s="330"/>
      <c r="G822" s="260"/>
      <c r="H822" s="274"/>
      <c r="I822" s="274"/>
      <c r="J822" s="274"/>
      <c r="K822" s="331" t="s">
        <v>428</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hidden="1" outlineLevel="2" x14ac:dyDescent="0.25">
      <c r="A823" s="250"/>
      <c r="B823" s="259"/>
      <c r="C823" s="252">
        <f>INT($C$817)+2</f>
        <v>3</v>
      </c>
      <c r="D823" s="260"/>
      <c r="E823" s="330"/>
      <c r="F823" s="330"/>
      <c r="G823" s="260"/>
      <c r="H823" s="274"/>
      <c r="I823" s="274"/>
      <c r="J823" s="274"/>
      <c r="K823" s="320" t="s">
        <v>494</v>
      </c>
      <c r="L823" s="320" t="s">
        <v>495</v>
      </c>
      <c r="M823" s="320" t="s">
        <v>496</v>
      </c>
      <c r="N823" s="320" t="s">
        <v>497</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85" hidden="1" customHeight="1" outlineLevel="2" collapsed="1" x14ac:dyDescent="0.25">
      <c r="A824" s="250"/>
      <c r="B824" s="259" t="s">
        <v>388</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2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25">
      <c r="A826" s="250"/>
      <c r="B826" s="259" t="s">
        <v>389</v>
      </c>
      <c r="C826" s="252">
        <f>INT(MAX($C$836:$C$866))+1</f>
        <v>6</v>
      </c>
      <c r="D826" s="275" t="s">
        <v>390</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collapsed="1" x14ac:dyDescent="0.25">
      <c r="A827" s="250"/>
      <c r="B827" s="259"/>
      <c r="C827" s="252">
        <f>INT($C$817)+1</f>
        <v>2</v>
      </c>
      <c r="D827" s="275"/>
      <c r="E827" s="330"/>
      <c r="F827" s="330"/>
      <c r="G827" s="275"/>
      <c r="H827" s="333" t="s">
        <v>613</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0999999999999996" hidden="1" customHeight="1" outlineLevel="3" x14ac:dyDescent="0.25">
      <c r="A828" s="250"/>
      <c r="B828" s="259"/>
      <c r="C828" s="252">
        <f>INT($C$817)+3.005</f>
        <v>4.0049999999999999</v>
      </c>
      <c r="D828" s="275" t="s">
        <v>391</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hidden="1" outlineLevel="2" x14ac:dyDescent="0.25">
      <c r="A829" s="250"/>
      <c r="B829" s="259"/>
      <c r="C829" s="252">
        <f>INT($C$817)+2</f>
        <v>3</v>
      </c>
      <c r="D829" s="275"/>
      <c r="E829" s="330"/>
      <c r="F829" s="330"/>
      <c r="G829" s="275"/>
      <c r="H829" s="557" t="s">
        <v>1022</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hidden="1" customHeight="1" outlineLevel="2" collapsed="1" x14ac:dyDescent="0.25">
      <c r="A830" s="250"/>
      <c r="B830" s="259"/>
      <c r="C830" s="252">
        <f>INT($C$817)+2</f>
        <v>3</v>
      </c>
      <c r="D830" s="275"/>
      <c r="E830" s="330"/>
      <c r="F830" s="330"/>
      <c r="G830" s="275"/>
      <c r="H830" s="376"/>
      <c r="I830" s="411" t="s">
        <v>615</v>
      </c>
      <c r="J830" s="376" t="s">
        <v>616</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25">
      <c r="A831" s="250"/>
      <c r="B831" s="259"/>
      <c r="C831" s="252">
        <f>INT($C$817)+4</f>
        <v>5</v>
      </c>
      <c r="D831" s="275"/>
      <c r="E831" s="330"/>
      <c r="F831" s="330"/>
      <c r="G831" s="275"/>
      <c r="H831" s="412"/>
      <c r="I831" s="413">
        <v>0</v>
      </c>
      <c r="J831" s="413" t="s">
        <v>618</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25">
      <c r="A832" s="250"/>
      <c r="B832" s="259"/>
      <c r="C832" s="252">
        <f>INT($C$817)+4</f>
        <v>5</v>
      </c>
      <c r="D832" s="275"/>
      <c r="E832" s="330"/>
      <c r="F832" s="330"/>
      <c r="G832" s="275"/>
      <c r="H832" s="296"/>
      <c r="I832" s="302">
        <v>1</v>
      </c>
      <c r="J832" s="296" t="s">
        <v>619</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25">
      <c r="A833" s="250"/>
      <c r="B833" s="259"/>
      <c r="C833" s="252">
        <f>INT($C$817)+4</f>
        <v>5</v>
      </c>
      <c r="D833" s="275"/>
      <c r="E833" s="330"/>
      <c r="F833" s="330"/>
      <c r="G833" s="275"/>
      <c r="H833" s="296"/>
      <c r="I833" s="302">
        <v>2</v>
      </c>
      <c r="J833" s="296" t="s">
        <v>620</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0999999999999996" hidden="1" customHeight="1" outlineLevel="2" x14ac:dyDescent="0.2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395</v>
      </c>
      <c r="AR834" s="262"/>
      <c r="AS834" s="250"/>
      <c r="AT834" s="250"/>
      <c r="AU834" s="250"/>
    </row>
    <row r="835" spans="1:47" outlineLevel="1" x14ac:dyDescent="0.25">
      <c r="A835" s="250"/>
      <c r="B835" s="259"/>
      <c r="C835" s="252">
        <f>INT($C$817)+1</f>
        <v>2</v>
      </c>
      <c r="D835" s="275"/>
      <c r="E835" s="330"/>
      <c r="F835" s="330"/>
      <c r="G835" s="275"/>
      <c r="H835" s="333" t="s">
        <v>621</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0999999999999996" customHeight="1" outlineLevel="3" x14ac:dyDescent="0.25">
      <c r="A836" s="250"/>
      <c r="B836" s="259"/>
      <c r="C836" s="252">
        <f>INT($C$817)+3.005</f>
        <v>4.0049999999999999</v>
      </c>
      <c r="D836" s="275" t="s">
        <v>391</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25">
      <c r="A837" s="250"/>
      <c r="B837" s="259"/>
      <c r="C837" s="252">
        <f>INT($C$817)+2</f>
        <v>3</v>
      </c>
      <c r="D837" s="275"/>
      <c r="E837" s="330"/>
      <c r="F837" s="330"/>
      <c r="G837" s="275"/>
      <c r="H837" s="557" t="s">
        <v>1021</v>
      </c>
      <c r="I837" s="280"/>
      <c r="J837" s="280"/>
      <c r="K837" s="296">
        <f>i_s_len</f>
        <v>8</v>
      </c>
      <c r="L837" s="283">
        <v>3</v>
      </c>
      <c r="M837" s="280"/>
      <c r="N837" s="281" t="s">
        <v>622</v>
      </c>
      <c r="O837" s="280"/>
      <c r="P837" s="280"/>
      <c r="Q837" s="280"/>
      <c r="R837" s="280"/>
      <c r="S837" s="280"/>
      <c r="T837" s="280"/>
      <c r="U837" s="280"/>
      <c r="V837" s="280"/>
      <c r="W837" s="280"/>
      <c r="X837" s="280"/>
      <c r="Y837" s="410" t="s">
        <v>614</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x14ac:dyDescent="0.25">
      <c r="A838" s="250"/>
      <c r="B838" s="259"/>
      <c r="C838" s="252">
        <f>INT($C$817)+2</f>
        <v>3</v>
      </c>
      <c r="D838" s="275"/>
      <c r="E838" s="330"/>
      <c r="F838" s="330"/>
      <c r="G838" s="275"/>
      <c r="H838" s="376" t="s">
        <v>623</v>
      </c>
      <c r="I838" s="376" t="s">
        <v>615</v>
      </c>
      <c r="J838" s="376" t="s">
        <v>616</v>
      </c>
      <c r="K838" s="344" t="s">
        <v>1110</v>
      </c>
      <c r="L838" s="344"/>
      <c r="M838" s="344"/>
      <c r="N838" s="344"/>
      <c r="O838" s="344" t="s">
        <v>617</v>
      </c>
      <c r="P838" s="344"/>
      <c r="Q838" s="344"/>
      <c r="R838" s="344"/>
      <c r="S838" s="280"/>
      <c r="T838" s="280"/>
      <c r="U838" s="280"/>
      <c r="V838" s="280"/>
      <c r="W838" s="280"/>
      <c r="X838" s="280"/>
      <c r="Y838" s="415" t="s">
        <v>1110</v>
      </c>
      <c r="Z838" s="415"/>
      <c r="AA838" s="415"/>
      <c r="AB838" s="415"/>
      <c r="AC838" s="415" t="s">
        <v>617</v>
      </c>
      <c r="AD838" s="415"/>
      <c r="AE838" s="415"/>
      <c r="AF838" s="415"/>
      <c r="AG838" s="280"/>
      <c r="AH838" s="280"/>
      <c r="AI838" s="280"/>
      <c r="AJ838" s="280"/>
      <c r="AK838" s="280"/>
      <c r="AL838" s="280"/>
      <c r="AM838" s="280"/>
      <c r="AN838" s="280"/>
      <c r="AO838" s="280"/>
      <c r="AP838" s="280"/>
      <c r="AQ838" s="275"/>
      <c r="AR838" s="262"/>
      <c r="AS838" s="250"/>
      <c r="AT838" s="250"/>
      <c r="AU838" s="250"/>
    </row>
    <row r="839" spans="1:47" outlineLevel="4" x14ac:dyDescent="0.25">
      <c r="A839" s="250"/>
      <c r="B839" s="259"/>
      <c r="C839" s="252">
        <f t="shared" ref="C839:C847" si="309">INT($C$817)+4</f>
        <v>5</v>
      </c>
      <c r="D839" s="275"/>
      <c r="E839" s="330"/>
      <c r="F839" s="330"/>
      <c r="G839" s="275"/>
      <c r="H839" s="412" t="s">
        <v>624</v>
      </c>
      <c r="I839" s="413">
        <v>0</v>
      </c>
      <c r="J839" s="413" t="s">
        <v>625</v>
      </c>
      <c r="K839" s="416"/>
      <c r="L839" s="416"/>
      <c r="M839" s="416"/>
      <c r="N839" s="416"/>
      <c r="O839" s="417"/>
      <c r="P839" s="417"/>
      <c r="Q839" s="417"/>
      <c r="R839" s="417"/>
      <c r="S839" s="669" t="s">
        <v>1019</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8"/>
      <c r="AP839" s="738"/>
      <c r="AQ839" s="275"/>
      <c r="AR839" s="262"/>
      <c r="AS839" s="250"/>
      <c r="AT839" s="250"/>
      <c r="AU839" s="250"/>
    </row>
    <row r="840" spans="1:47" outlineLevel="4" x14ac:dyDescent="0.25">
      <c r="A840" s="250"/>
      <c r="B840" s="259"/>
      <c r="C840" s="252">
        <f t="shared" si="309"/>
        <v>5</v>
      </c>
      <c r="D840" s="275"/>
      <c r="E840" s="330"/>
      <c r="F840" s="330"/>
      <c r="G840" s="275"/>
      <c r="H840" s="296" t="s">
        <v>626</v>
      </c>
      <c r="I840" s="302"/>
      <c r="J840" s="296" t="s">
        <v>627</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outlineLevel="4" x14ac:dyDescent="0.25">
      <c r="A841" s="250"/>
      <c r="B841" s="259"/>
      <c r="C841" s="252">
        <f t="shared" si="309"/>
        <v>5</v>
      </c>
      <c r="D841" s="275"/>
      <c r="E841" s="330"/>
      <c r="F841" s="330"/>
      <c r="G841" s="275"/>
      <c r="H841" s="296" t="s">
        <v>628</v>
      </c>
      <c r="I841" s="302"/>
      <c r="J841" s="296" t="s">
        <v>627</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outlineLevel="4" x14ac:dyDescent="0.25">
      <c r="A842" s="250"/>
      <c r="B842" s="259"/>
      <c r="C842" s="252">
        <f t="shared" si="309"/>
        <v>5</v>
      </c>
      <c r="D842" s="275"/>
      <c r="E842" s="330"/>
      <c r="F842" s="330"/>
      <c r="G842" s="275"/>
      <c r="H842" s="296">
        <v>3</v>
      </c>
      <c r="I842" s="302"/>
      <c r="J842" s="296" t="s">
        <v>627</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outlineLevel="4" x14ac:dyDescent="0.25">
      <c r="A843" s="250"/>
      <c r="B843" s="259"/>
      <c r="C843" s="252">
        <f t="shared" si="309"/>
        <v>5</v>
      </c>
      <c r="D843" s="275"/>
      <c r="E843" s="330"/>
      <c r="F843" s="330"/>
      <c r="G843" s="275"/>
      <c r="H843" s="296">
        <v>4</v>
      </c>
      <c r="I843" s="302"/>
      <c r="J843" s="296" t="s">
        <v>627</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outlineLevel="4" x14ac:dyDescent="0.25">
      <c r="A844" s="250"/>
      <c r="B844" s="259"/>
      <c r="C844" s="252">
        <f t="shared" si="309"/>
        <v>5</v>
      </c>
      <c r="D844" s="275"/>
      <c r="E844" s="330"/>
      <c r="F844" s="330"/>
      <c r="G844" s="275"/>
      <c r="H844" s="296">
        <v>5</v>
      </c>
      <c r="I844" s="302"/>
      <c r="J844" s="296" t="s">
        <v>627</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outlineLevel="4" x14ac:dyDescent="0.25">
      <c r="A845" s="250"/>
      <c r="B845" s="259"/>
      <c r="C845" s="252">
        <f t="shared" si="309"/>
        <v>5</v>
      </c>
      <c r="D845" s="275"/>
      <c r="E845" s="330"/>
      <c r="F845" s="330"/>
      <c r="G845" s="275"/>
      <c r="H845" s="296">
        <v>6</v>
      </c>
      <c r="I845" s="302"/>
      <c r="J845" s="296" t="s">
        <v>627</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outlineLevel="4" x14ac:dyDescent="0.25">
      <c r="A846" s="250"/>
      <c r="B846" s="259"/>
      <c r="C846" s="252">
        <f t="shared" si="309"/>
        <v>5</v>
      </c>
      <c r="D846" s="275"/>
      <c r="E846" s="330"/>
      <c r="F846" s="330"/>
      <c r="G846" s="275"/>
      <c r="H846" s="296">
        <v>7</v>
      </c>
      <c r="I846" s="302"/>
      <c r="J846" s="296" t="s">
        <v>627</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outlineLevel="4" x14ac:dyDescent="0.25">
      <c r="A847" s="250"/>
      <c r="B847" s="259"/>
      <c r="C847" s="252">
        <f t="shared" si="309"/>
        <v>5</v>
      </c>
      <c r="D847" s="275"/>
      <c r="E847" s="330"/>
      <c r="F847" s="330"/>
      <c r="G847" s="275"/>
      <c r="H847" s="420">
        <v>8</v>
      </c>
      <c r="I847" s="421"/>
      <c r="J847" s="420" t="s">
        <v>627</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8"/>
      <c r="AP847" s="738"/>
      <c r="AQ847" s="275"/>
      <c r="AR847" s="262"/>
      <c r="AS847" s="250"/>
      <c r="AT847" s="250"/>
      <c r="AU847" s="250"/>
    </row>
    <row r="848" spans="1:47" ht="15" customHeight="1" outlineLevel="3" x14ac:dyDescent="0.25">
      <c r="A848" s="250"/>
      <c r="B848" s="259"/>
      <c r="C848" s="252">
        <f t="shared" ref="C848:C865" si="312">INT($C$817)+3</f>
        <v>4</v>
      </c>
      <c r="D848" s="275"/>
      <c r="E848" s="330"/>
      <c r="F848" s="330"/>
      <c r="G848" s="275"/>
      <c r="H848" s="412" t="s">
        <v>624</v>
      </c>
      <c r="I848" s="413">
        <v>1</v>
      </c>
      <c r="J848" s="302" t="s">
        <v>629</v>
      </c>
      <c r="K848" s="419">
        <f>INT(4*30.4)</f>
        <v>121</v>
      </c>
      <c r="L848" s="419">
        <v>121</v>
      </c>
      <c r="M848" s="419">
        <v>121</v>
      </c>
      <c r="N848" s="419">
        <v>121</v>
      </c>
      <c r="O848" s="419"/>
      <c r="P848" s="419"/>
      <c r="Q848" s="419"/>
      <c r="R848" s="419"/>
      <c r="S848" s="868" t="s">
        <v>1140</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8"/>
      <c r="AP848" s="738"/>
      <c r="AQ848" s="275"/>
      <c r="AR848" s="262"/>
      <c r="AS848" s="250"/>
      <c r="AT848" s="250"/>
      <c r="AU848" s="250"/>
    </row>
    <row r="849" spans="1:47" outlineLevel="3" x14ac:dyDescent="0.25">
      <c r="A849" s="250"/>
      <c r="B849" s="259"/>
      <c r="C849" s="252">
        <f t="shared" si="312"/>
        <v>4</v>
      </c>
      <c r="D849" s="275"/>
      <c r="E849" s="330"/>
      <c r="F849" s="330"/>
      <c r="G849" s="275"/>
      <c r="H849" s="296" t="s">
        <v>626</v>
      </c>
      <c r="I849" s="302"/>
      <c r="J849" s="296" t="s">
        <v>627</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outlineLevel="3" x14ac:dyDescent="0.25">
      <c r="A850" s="250"/>
      <c r="B850" s="259"/>
      <c r="C850" s="252">
        <f t="shared" si="312"/>
        <v>4</v>
      </c>
      <c r="D850" s="275"/>
      <c r="E850" s="330"/>
      <c r="F850" s="330"/>
      <c r="G850" s="275"/>
      <c r="H850" s="296" t="s">
        <v>628</v>
      </c>
      <c r="I850" s="302"/>
      <c r="J850" s="296" t="s">
        <v>627</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outlineLevel="3" x14ac:dyDescent="0.25">
      <c r="A851" s="250"/>
      <c r="B851" s="259"/>
      <c r="C851" s="252">
        <f t="shared" si="312"/>
        <v>4</v>
      </c>
      <c r="D851" s="275"/>
      <c r="E851" s="330"/>
      <c r="F851" s="330"/>
      <c r="G851" s="275"/>
      <c r="H851" s="296">
        <v>3</v>
      </c>
      <c r="I851" s="302"/>
      <c r="J851" s="296" t="s">
        <v>627</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outlineLevel="3" x14ac:dyDescent="0.25">
      <c r="A852" s="250"/>
      <c r="B852" s="259"/>
      <c r="C852" s="252">
        <f t="shared" si="312"/>
        <v>4</v>
      </c>
      <c r="D852" s="275"/>
      <c r="E852" s="330"/>
      <c r="F852" s="330"/>
      <c r="G852" s="275"/>
      <c r="H852" s="296">
        <v>4</v>
      </c>
      <c r="I852" s="302"/>
      <c r="J852" s="296" t="s">
        <v>627</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outlineLevel="3" x14ac:dyDescent="0.25">
      <c r="A853" s="250"/>
      <c r="B853" s="259"/>
      <c r="C853" s="252">
        <f t="shared" si="312"/>
        <v>4</v>
      </c>
      <c r="D853" s="275"/>
      <c r="E853" s="330"/>
      <c r="F853" s="330"/>
      <c r="G853" s="275"/>
      <c r="H853" s="296">
        <v>5</v>
      </c>
      <c r="I853" s="302"/>
      <c r="J853" s="296" t="s">
        <v>627</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outlineLevel="3" x14ac:dyDescent="0.25">
      <c r="A854" s="250"/>
      <c r="B854" s="259"/>
      <c r="C854" s="252">
        <f t="shared" si="312"/>
        <v>4</v>
      </c>
      <c r="D854" s="275"/>
      <c r="E854" s="330"/>
      <c r="F854" s="330"/>
      <c r="G854" s="275"/>
      <c r="H854" s="296">
        <v>6</v>
      </c>
      <c r="I854" s="302"/>
      <c r="J854" s="296" t="s">
        <v>627</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outlineLevel="3" x14ac:dyDescent="0.25">
      <c r="A855" s="250"/>
      <c r="B855" s="259"/>
      <c r="C855" s="252">
        <f t="shared" si="312"/>
        <v>4</v>
      </c>
      <c r="D855" s="275"/>
      <c r="E855" s="330"/>
      <c r="F855" s="330"/>
      <c r="G855" s="275"/>
      <c r="H855" s="296">
        <v>7</v>
      </c>
      <c r="I855" s="302"/>
      <c r="J855" s="296" t="s">
        <v>627</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outlineLevel="3" x14ac:dyDescent="0.25">
      <c r="A856" s="250"/>
      <c r="B856" s="259"/>
      <c r="C856" s="252">
        <f t="shared" si="312"/>
        <v>4</v>
      </c>
      <c r="D856" s="275"/>
      <c r="E856" s="330"/>
      <c r="F856" s="330"/>
      <c r="G856" s="275"/>
      <c r="H856" s="420">
        <v>8</v>
      </c>
      <c r="I856" s="421"/>
      <c r="J856" s="420" t="s">
        <v>627</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8"/>
      <c r="AP856" s="738"/>
      <c r="AQ856" s="275"/>
      <c r="AR856" s="262"/>
      <c r="AS856" s="250"/>
      <c r="AT856" s="250"/>
      <c r="AU856" s="250"/>
    </row>
    <row r="857" spans="1:47" outlineLevel="3" x14ac:dyDescent="0.25">
      <c r="A857" s="250"/>
      <c r="B857" s="259"/>
      <c r="C857" s="252">
        <f t="shared" si="312"/>
        <v>4</v>
      </c>
      <c r="D857" s="275"/>
      <c r="E857" s="330"/>
      <c r="F857" s="330"/>
      <c r="G857" s="275"/>
      <c r="H857" s="412" t="s">
        <v>624</v>
      </c>
      <c r="I857" s="413">
        <v>2</v>
      </c>
      <c r="J857" s="413" t="s">
        <v>630</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8"/>
      <c r="AP857" s="738"/>
      <c r="AQ857" s="275"/>
      <c r="AR857" s="262"/>
      <c r="AS857" s="250"/>
      <c r="AT857" s="250"/>
      <c r="AU857" s="250"/>
    </row>
    <row r="858" spans="1:47" outlineLevel="3" x14ac:dyDescent="0.25">
      <c r="A858" s="250"/>
      <c r="B858" s="259"/>
      <c r="C858" s="252">
        <f t="shared" si="312"/>
        <v>4</v>
      </c>
      <c r="D858" s="275"/>
      <c r="E858" s="330"/>
      <c r="F858" s="330"/>
      <c r="G858" s="275"/>
      <c r="H858" s="296" t="s">
        <v>626</v>
      </c>
      <c r="I858" s="302"/>
      <c r="J858" s="302" t="s">
        <v>630</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outlineLevel="3" x14ac:dyDescent="0.25">
      <c r="A859" s="250"/>
      <c r="B859" s="259"/>
      <c r="C859" s="252">
        <f t="shared" si="312"/>
        <v>4</v>
      </c>
      <c r="D859" s="275"/>
      <c r="E859" s="330"/>
      <c r="F859" s="330"/>
      <c r="G859" s="275"/>
      <c r="H859" s="296" t="s">
        <v>628</v>
      </c>
      <c r="I859" s="302"/>
      <c r="J859" s="302" t="s">
        <v>1017</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outlineLevel="3" x14ac:dyDescent="0.25">
      <c r="A860" s="250"/>
      <c r="B860" s="259"/>
      <c r="C860" s="252">
        <f t="shared" si="312"/>
        <v>4</v>
      </c>
      <c r="D860" s="275"/>
      <c r="E860" s="330"/>
      <c r="F860" s="330"/>
      <c r="G860" s="275"/>
      <c r="H860" s="296">
        <v>3</v>
      </c>
      <c r="I860" s="302"/>
      <c r="J860" s="296" t="s">
        <v>627</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outlineLevel="3" x14ac:dyDescent="0.25">
      <c r="A861" s="250"/>
      <c r="B861" s="259"/>
      <c r="C861" s="252">
        <f t="shared" si="312"/>
        <v>4</v>
      </c>
      <c r="D861" s="275"/>
      <c r="E861" s="330"/>
      <c r="F861" s="330"/>
      <c r="G861" s="275"/>
      <c r="H861" s="296">
        <v>4</v>
      </c>
      <c r="I861" s="302"/>
      <c r="J861" s="296" t="s">
        <v>627</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outlineLevel="3" x14ac:dyDescent="0.25">
      <c r="A862" s="250"/>
      <c r="B862" s="259"/>
      <c r="C862" s="252">
        <f t="shared" si="312"/>
        <v>4</v>
      </c>
      <c r="D862" s="275"/>
      <c r="E862" s="330"/>
      <c r="F862" s="330"/>
      <c r="G862" s="275"/>
      <c r="H862" s="296">
        <v>5</v>
      </c>
      <c r="I862" s="302"/>
      <c r="J862" s="296" t="s">
        <v>627</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outlineLevel="3" x14ac:dyDescent="0.25">
      <c r="A863" s="250"/>
      <c r="B863" s="259"/>
      <c r="C863" s="252">
        <f t="shared" si="312"/>
        <v>4</v>
      </c>
      <c r="D863" s="275"/>
      <c r="E863" s="330"/>
      <c r="F863" s="330"/>
      <c r="G863" s="275"/>
      <c r="H863" s="296">
        <v>6</v>
      </c>
      <c r="I863" s="302"/>
      <c r="J863" s="296" t="s">
        <v>627</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outlineLevel="3" x14ac:dyDescent="0.25">
      <c r="A864" s="250"/>
      <c r="B864" s="259"/>
      <c r="C864" s="252">
        <f t="shared" si="312"/>
        <v>4</v>
      </c>
      <c r="D864" s="275"/>
      <c r="E864" s="330"/>
      <c r="F864" s="330"/>
      <c r="G864" s="275"/>
      <c r="H864" s="296">
        <v>7</v>
      </c>
      <c r="I864" s="302"/>
      <c r="J864" s="296" t="s">
        <v>627</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outlineLevel="3" x14ac:dyDescent="0.25">
      <c r="A865" s="250"/>
      <c r="B865" s="259"/>
      <c r="C865" s="252">
        <f t="shared" si="312"/>
        <v>4</v>
      </c>
      <c r="D865" s="275"/>
      <c r="E865" s="330"/>
      <c r="F865" s="330"/>
      <c r="G865" s="275"/>
      <c r="H865" s="420">
        <v>8</v>
      </c>
      <c r="I865" s="421"/>
      <c r="J865" s="420" t="s">
        <v>627</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8"/>
      <c r="AP865" s="738"/>
      <c r="AQ865" s="275"/>
      <c r="AR865" s="262"/>
      <c r="AS865" s="250"/>
      <c r="AT865" s="250"/>
      <c r="AU865" s="250"/>
    </row>
    <row r="866" spans="1:47" ht="5.0999999999999996" customHeight="1" outlineLevel="2" x14ac:dyDescent="0.2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395</v>
      </c>
      <c r="AR866" s="262"/>
      <c r="AS866" s="250"/>
      <c r="AT866" s="250"/>
      <c r="AU866" s="250"/>
    </row>
    <row r="867" spans="1:47" ht="5.0999999999999996" customHeight="1" outlineLevel="2" x14ac:dyDescent="0.2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0999999999999996" customHeight="1" outlineLevel="1" x14ac:dyDescent="0.2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116</v>
      </c>
      <c r="AS868" s="250"/>
      <c r="AT868" s="250"/>
      <c r="AU868" s="250"/>
    </row>
    <row r="869" spans="1:47" ht="5.0999999999999996" customHeight="1" collapsed="1" x14ac:dyDescent="0.2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hidden="1" outlineLevel="2" x14ac:dyDescent="0.2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hidden="1" outlineLevel="2" x14ac:dyDescent="0.2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0999999999999996" customHeight="1" thickBot="1" x14ac:dyDescent="0.3">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0999999999999996" customHeight="1" outlineLevel="1" collapsed="1" x14ac:dyDescent="0.2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2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00000000000001" customHeight="1" x14ac:dyDescent="0.25">
      <c r="A875" s="250"/>
      <c r="B875" s="259"/>
      <c r="C875" s="252">
        <v>1.02</v>
      </c>
      <c r="D875" s="263"/>
      <c r="E875" s="323" t="s">
        <v>383</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00000000000001" customHeight="1" outlineLevel="1" collapsed="1" x14ac:dyDescent="0.25">
      <c r="A876" s="250"/>
      <c r="B876" s="259"/>
      <c r="C876" s="252">
        <f>INT($C$875)+1.02</f>
        <v>2.02</v>
      </c>
      <c r="D876" s="263"/>
      <c r="E876" s="323" t="s">
        <v>385</v>
      </c>
      <c r="F876" s="327">
        <v>1</v>
      </c>
      <c r="G876" s="268"/>
      <c r="H876" s="269" t="s">
        <v>631</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0999999999999996" hidden="1" customHeight="1" outlineLevel="2" x14ac:dyDescent="0.2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hidden="1" outlineLevel="2" x14ac:dyDescent="0.2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hidden="1" outlineLevel="2" x14ac:dyDescent="0.25">
      <c r="A879" s="250"/>
      <c r="B879" s="259"/>
      <c r="C879" s="252">
        <f>INT($C$875)+2</f>
        <v>3</v>
      </c>
      <c r="D879" s="260"/>
      <c r="E879" s="330"/>
      <c r="F879" s="330"/>
      <c r="G879" s="260"/>
      <c r="H879" s="274"/>
      <c r="I879" s="274"/>
      <c r="J879" s="274"/>
      <c r="K879" s="274"/>
      <c r="L879" s="331" t="s">
        <v>632</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2" x14ac:dyDescent="0.25">
      <c r="A880" s="250"/>
      <c r="B880" s="259"/>
      <c r="C880" s="252">
        <f>INT($C$875)+2</f>
        <v>3</v>
      </c>
      <c r="D880" s="260"/>
      <c r="E880" s="330"/>
      <c r="F880" s="330"/>
      <c r="G880" s="260"/>
      <c r="H880" s="274"/>
      <c r="I880" s="274"/>
      <c r="J880" s="274"/>
      <c r="K880" s="274"/>
      <c r="L880" s="274"/>
      <c r="M880" s="274"/>
      <c r="N880" s="331" t="s">
        <v>633</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30" hidden="1" outlineLevel="2" x14ac:dyDescent="0.25">
      <c r="A881" s="250"/>
      <c r="B881" s="259"/>
      <c r="C881" s="252">
        <f>INT($C$875)+2</f>
        <v>3</v>
      </c>
      <c r="D881" s="260"/>
      <c r="E881" s="330"/>
      <c r="F881" s="330"/>
      <c r="G881" s="260"/>
      <c r="H881" s="274" t="s">
        <v>634</v>
      </c>
      <c r="I881" s="274"/>
      <c r="J881" s="274" t="s">
        <v>635</v>
      </c>
      <c r="K881" s="274" t="s">
        <v>151</v>
      </c>
      <c r="L881" s="274" t="s">
        <v>636</v>
      </c>
      <c r="M881" s="274" t="s">
        <v>637</v>
      </c>
      <c r="N881" s="274" t="s">
        <v>638</v>
      </c>
      <c r="O881" s="274" t="s">
        <v>639</v>
      </c>
      <c r="P881" s="274" t="s">
        <v>640</v>
      </c>
      <c r="Q881" s="426" t="s">
        <v>641</v>
      </c>
      <c r="R881" s="274" t="s">
        <v>642</v>
      </c>
      <c r="S881" s="274" t="s">
        <v>643</v>
      </c>
      <c r="T881" s="274" t="s">
        <v>889</v>
      </c>
      <c r="U881" s="274" t="s">
        <v>596</v>
      </c>
      <c r="V881" s="274" t="s">
        <v>644</v>
      </c>
      <c r="W881" s="274" t="s">
        <v>645</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85" hidden="1" customHeight="1" outlineLevel="2" collapsed="1" x14ac:dyDescent="0.25">
      <c r="A882" s="250"/>
      <c r="B882" s="259" t="s">
        <v>388</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2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25">
      <c r="A884" s="250"/>
      <c r="B884" s="259" t="s">
        <v>389</v>
      </c>
      <c r="C884" s="252">
        <f>INT(MAX($C$885:$C$995))+1</f>
        <v>5</v>
      </c>
      <c r="D884" s="275" t="s">
        <v>390</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0999999999999996" hidden="1" customHeight="1" outlineLevel="2" x14ac:dyDescent="0.25">
      <c r="A885" s="250"/>
      <c r="B885" s="259"/>
      <c r="C885" s="252">
        <f>INT($C$875)+2.005</f>
        <v>3.0049999999999999</v>
      </c>
      <c r="D885" s="275" t="s">
        <v>391</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hidden="1" outlineLevel="2" x14ac:dyDescent="0.25">
      <c r="A886" s="250"/>
      <c r="B886" s="259"/>
      <c r="C886" s="252">
        <f>INT($C$875)+2</f>
        <v>3</v>
      </c>
      <c r="D886" s="275"/>
      <c r="E886" s="330" t="s">
        <v>646</v>
      </c>
      <c r="F886" s="324" t="s">
        <v>647</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hidden="1" outlineLevel="2" x14ac:dyDescent="0.25">
      <c r="A887" s="250"/>
      <c r="B887" s="259"/>
      <c r="C887" s="252">
        <f>INT($C$875)+2</f>
        <v>3</v>
      </c>
      <c r="D887" s="275"/>
      <c r="E887" s="330">
        <v>0</v>
      </c>
      <c r="F887" s="324" t="b">
        <f t="shared" ref="F887:F918" si="338">COUNTIFS($L887:$W887,"-")&lt;&gt;COUNTA($L887:$W887)</f>
        <v>1</v>
      </c>
      <c r="G887" s="275"/>
      <c r="H887" s="430" t="s">
        <v>648</v>
      </c>
      <c r="I887" s="430"/>
      <c r="J887" s="412" t="s">
        <v>649</v>
      </c>
      <c r="K887" s="431" t="str">
        <f>IF(L887&lt;0,"-",IFERROR(DATE(2019,1,($L887)*7+1),"-"))</f>
        <v>-</v>
      </c>
      <c r="L887" s="432" t="s">
        <v>650</v>
      </c>
      <c r="M887" s="432" t="s">
        <v>650</v>
      </c>
      <c r="N887" s="432" t="s">
        <v>650</v>
      </c>
      <c r="O887" s="432" t="s">
        <v>650</v>
      </c>
      <c r="P887" s="432" t="s">
        <v>650</v>
      </c>
      <c r="Q887" s="432" t="s">
        <v>650</v>
      </c>
      <c r="R887" s="432" t="s">
        <v>650</v>
      </c>
      <c r="S887" s="432" t="s">
        <v>650</v>
      </c>
      <c r="T887" s="432" t="s">
        <v>650</v>
      </c>
      <c r="U887" s="432" t="s">
        <v>650</v>
      </c>
      <c r="V887" s="432" t="s">
        <v>650</v>
      </c>
      <c r="W887" s="432" t="s">
        <v>650</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2" x14ac:dyDescent="0.25">
      <c r="A888" s="250"/>
      <c r="B888" s="259"/>
      <c r="C888" s="252">
        <f>INT($C$875)+2</f>
        <v>3</v>
      </c>
      <c r="D888" s="275"/>
      <c r="E888" s="433">
        <f>E887</f>
        <v>0</v>
      </c>
      <c r="F888" s="324" t="b">
        <f t="shared" si="338"/>
        <v>1</v>
      </c>
      <c r="G888" s="275"/>
      <c r="H888" s="834" t="s">
        <v>651</v>
      </c>
      <c r="I888" s="835"/>
      <c r="J888" s="434" t="s">
        <v>652</v>
      </c>
      <c r="K888" s="435">
        <f t="shared" ref="K888:K951" si="339">IF(L888&lt;0,"-",IFERROR(DATE(2019,1,($L888)*7+1),"-"))</f>
        <v>43802</v>
      </c>
      <c r="L888" s="320">
        <v>48</v>
      </c>
      <c r="M888" s="436" t="s">
        <v>650</v>
      </c>
      <c r="N888" s="436" t="s">
        <v>650</v>
      </c>
      <c r="O888" s="436" t="s">
        <v>650</v>
      </c>
      <c r="P888" s="436" t="s">
        <v>650</v>
      </c>
      <c r="Q888" s="436" t="s">
        <v>650</v>
      </c>
      <c r="R888" s="436" t="s">
        <v>650</v>
      </c>
      <c r="S888" s="436" t="s">
        <v>650</v>
      </c>
      <c r="T888" s="436" t="s">
        <v>650</v>
      </c>
      <c r="U888" s="436" t="s">
        <v>650</v>
      </c>
      <c r="V888" s="436" t="s">
        <v>650</v>
      </c>
      <c r="W888" s="436" t="s">
        <v>650</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idden="1" outlineLevel="2" x14ac:dyDescent="0.25">
      <c r="A889" s="250"/>
      <c r="B889" s="259"/>
      <c r="C889" s="252">
        <f>INT($C$875)+2</f>
        <v>3</v>
      </c>
      <c r="D889" s="275"/>
      <c r="E889" s="433">
        <f>E888</f>
        <v>0</v>
      </c>
      <c r="F889" s="324" t="b">
        <f t="shared" si="338"/>
        <v>1</v>
      </c>
      <c r="G889" s="275"/>
      <c r="H889" s="836"/>
      <c r="I889" s="837"/>
      <c r="J889" s="434" t="s">
        <v>653</v>
      </c>
      <c r="K889" s="435" t="str">
        <f t="shared" si="339"/>
        <v>-</v>
      </c>
      <c r="L889" s="436" t="s">
        <v>654</v>
      </c>
      <c r="M889" s="320">
        <v>26</v>
      </c>
      <c r="N889" s="436" t="s">
        <v>654</v>
      </c>
      <c r="O889" s="436" t="s">
        <v>654</v>
      </c>
      <c r="P889" s="436" t="s">
        <v>654</v>
      </c>
      <c r="Q889" s="436" t="s">
        <v>654</v>
      </c>
      <c r="R889" s="436" t="s">
        <v>654</v>
      </c>
      <c r="S889" s="436" t="s">
        <v>654</v>
      </c>
      <c r="T889" s="436" t="s">
        <v>654</v>
      </c>
      <c r="U889" s="436" t="s">
        <v>654</v>
      </c>
      <c r="V889" s="436" t="s">
        <v>654</v>
      </c>
      <c r="W889" s="436"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2" x14ac:dyDescent="0.25">
      <c r="A890" s="250"/>
      <c r="B890" s="259"/>
      <c r="C890" s="252">
        <f>INT($C$875)+2</f>
        <v>3</v>
      </c>
      <c r="D890" s="275"/>
      <c r="E890" s="433">
        <f>E889</f>
        <v>0</v>
      </c>
      <c r="F890" s="324" t="b">
        <f t="shared" si="338"/>
        <v>1</v>
      </c>
      <c r="G890" s="275"/>
      <c r="H890" s="838"/>
      <c r="I890" s="839"/>
      <c r="J890" s="420" t="s">
        <v>655</v>
      </c>
      <c r="K890" s="437" t="str">
        <f t="shared" si="339"/>
        <v>-</v>
      </c>
      <c r="L890" s="434" t="s">
        <v>650</v>
      </c>
      <c r="M890" s="434" t="s">
        <v>650</v>
      </c>
      <c r="N890" s="434" t="s">
        <v>650</v>
      </c>
      <c r="O890" s="434" t="s">
        <v>650</v>
      </c>
      <c r="P890" s="434" t="s">
        <v>650</v>
      </c>
      <c r="Q890" s="434" t="s">
        <v>650</v>
      </c>
      <c r="R890" s="434" t="s">
        <v>650</v>
      </c>
      <c r="S890" s="434" t="s">
        <v>650</v>
      </c>
      <c r="T890" s="434" t="s">
        <v>650</v>
      </c>
      <c r="U890" s="434" t="s">
        <v>650</v>
      </c>
      <c r="V890" s="438" t="s">
        <v>650</v>
      </c>
      <c r="W890" s="438" t="s">
        <v>650</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25">
      <c r="A891" s="250"/>
      <c r="B891" s="259"/>
      <c r="C891" s="252">
        <f t="shared" ref="C891:C922" si="340">INT($C$875)+3</f>
        <v>4</v>
      </c>
      <c r="D891" s="275"/>
      <c r="E891" s="330">
        <v>1</v>
      </c>
      <c r="F891" s="324" t="b">
        <f t="shared" si="338"/>
        <v>1</v>
      </c>
      <c r="G891" s="275"/>
      <c r="H891" s="430" t="s">
        <v>656</v>
      </c>
      <c r="I891" s="430"/>
      <c r="J891" s="412" t="s">
        <v>649</v>
      </c>
      <c r="K891" s="431" t="str">
        <f t="shared" si="339"/>
        <v>-</v>
      </c>
      <c r="L891" s="432" t="s">
        <v>650</v>
      </c>
      <c r="M891" s="432" t="s">
        <v>650</v>
      </c>
      <c r="N891" s="432" t="s">
        <v>650</v>
      </c>
      <c r="O891" s="432" t="s">
        <v>650</v>
      </c>
      <c r="P891" s="432" t="s">
        <v>650</v>
      </c>
      <c r="Q891" s="432" t="s">
        <v>650</v>
      </c>
      <c r="R891" s="432" t="s">
        <v>650</v>
      </c>
      <c r="S891" s="432" t="s">
        <v>650</v>
      </c>
      <c r="T891" s="432" t="s">
        <v>650</v>
      </c>
      <c r="U891" s="432" t="s">
        <v>650</v>
      </c>
      <c r="V891" s="432" t="s">
        <v>650</v>
      </c>
      <c r="W891" s="432" t="s">
        <v>650</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25">
      <c r="A892" s="250"/>
      <c r="B892" s="259"/>
      <c r="C892" s="252">
        <f t="shared" si="340"/>
        <v>4</v>
      </c>
      <c r="D892" s="275"/>
      <c r="E892" s="433">
        <f>E891</f>
        <v>1</v>
      </c>
      <c r="F892" s="324" t="b">
        <f t="shared" si="338"/>
        <v>1</v>
      </c>
      <c r="G892" s="275"/>
      <c r="H892" s="834" t="s">
        <v>657</v>
      </c>
      <c r="I892" s="835"/>
      <c r="J892" s="434" t="s">
        <v>652</v>
      </c>
      <c r="K892" s="435">
        <f t="shared" si="339"/>
        <v>43536</v>
      </c>
      <c r="L892" s="320">
        <v>10</v>
      </c>
      <c r="M892" s="436" t="s">
        <v>650</v>
      </c>
      <c r="N892" s="436" t="s">
        <v>650</v>
      </c>
      <c r="O892" s="436" t="s">
        <v>650</v>
      </c>
      <c r="P892" s="436" t="s">
        <v>650</v>
      </c>
      <c r="Q892" s="436" t="s">
        <v>650</v>
      </c>
      <c r="R892" s="436" t="s">
        <v>650</v>
      </c>
      <c r="S892" s="320" t="b">
        <v>1</v>
      </c>
      <c r="T892" s="436" t="s">
        <v>650</v>
      </c>
      <c r="U892" s="436" t="s">
        <v>650</v>
      </c>
      <c r="V892" s="436" t="s">
        <v>650</v>
      </c>
      <c r="W892" s="436" t="s">
        <v>650</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25">
      <c r="A893" s="250"/>
      <c r="B893" s="259"/>
      <c r="C893" s="252">
        <f t="shared" si="340"/>
        <v>4</v>
      </c>
      <c r="D893" s="275"/>
      <c r="E893" s="433">
        <f>E892</f>
        <v>1</v>
      </c>
      <c r="F893" s="324" t="b">
        <f t="shared" si="338"/>
        <v>1</v>
      </c>
      <c r="G893" s="275"/>
      <c r="H893" s="836"/>
      <c r="I893" s="837"/>
      <c r="J893" s="434" t="s">
        <v>653</v>
      </c>
      <c r="K893" s="435" t="str">
        <f t="shared" si="339"/>
        <v>-</v>
      </c>
      <c r="L893" s="436" t="s">
        <v>654</v>
      </c>
      <c r="M893" s="436" t="s">
        <v>654</v>
      </c>
      <c r="N893" s="436" t="s">
        <v>654</v>
      </c>
      <c r="O893" s="436" t="s">
        <v>654</v>
      </c>
      <c r="P893" s="436" t="s">
        <v>654</v>
      </c>
      <c r="Q893" s="436" t="s">
        <v>654</v>
      </c>
      <c r="R893" s="436" t="s">
        <v>654</v>
      </c>
      <c r="S893" s="436" t="s">
        <v>654</v>
      </c>
      <c r="T893" s="436" t="s">
        <v>654</v>
      </c>
      <c r="U893" s="436" t="s">
        <v>654</v>
      </c>
      <c r="V893" s="436" t="s">
        <v>654</v>
      </c>
      <c r="W893" s="436"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25">
      <c r="A894" s="250"/>
      <c r="B894" s="259"/>
      <c r="C894" s="252">
        <f t="shared" si="340"/>
        <v>4</v>
      </c>
      <c r="D894" s="275"/>
      <c r="E894" s="433">
        <f>E893</f>
        <v>1</v>
      </c>
      <c r="F894" s="324" t="b">
        <f t="shared" si="338"/>
        <v>1</v>
      </c>
      <c r="G894" s="275"/>
      <c r="H894" s="838"/>
      <c r="I894" s="839"/>
      <c r="J894" s="420" t="s">
        <v>655</v>
      </c>
      <c r="K894" s="437" t="str">
        <f t="shared" si="339"/>
        <v>-</v>
      </c>
      <c r="L894" s="434" t="s">
        <v>650</v>
      </c>
      <c r="M894" s="434" t="s">
        <v>650</v>
      </c>
      <c r="N894" s="434" t="s">
        <v>650</v>
      </c>
      <c r="O894" s="434" t="s">
        <v>650</v>
      </c>
      <c r="P894" s="434" t="s">
        <v>650</v>
      </c>
      <c r="Q894" s="434" t="s">
        <v>650</v>
      </c>
      <c r="R894" s="434" t="s">
        <v>650</v>
      </c>
      <c r="S894" s="434" t="s">
        <v>650</v>
      </c>
      <c r="T894" s="434" t="s">
        <v>650</v>
      </c>
      <c r="U894" s="434" t="s">
        <v>650</v>
      </c>
      <c r="V894" s="438" t="s">
        <v>650</v>
      </c>
      <c r="W894" s="438" t="s">
        <v>650</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25">
      <c r="A895" s="250"/>
      <c r="B895" s="259"/>
      <c r="C895" s="252">
        <f t="shared" si="340"/>
        <v>4</v>
      </c>
      <c r="D895" s="275"/>
      <c r="E895" s="330">
        <v>2</v>
      </c>
      <c r="F895" s="324" t="b">
        <f t="shared" si="338"/>
        <v>1</v>
      </c>
      <c r="G895" s="275"/>
      <c r="H895" s="430" t="s">
        <v>658</v>
      </c>
      <c r="I895" s="430"/>
      <c r="J895" s="412" t="s">
        <v>649</v>
      </c>
      <c r="K895" s="431" t="str">
        <f t="shared" si="339"/>
        <v>-</v>
      </c>
      <c r="L895" s="432" t="s">
        <v>650</v>
      </c>
      <c r="M895" s="439">
        <v>42</v>
      </c>
      <c r="N895" s="432" t="s">
        <v>650</v>
      </c>
      <c r="O895" s="432" t="s">
        <v>650</v>
      </c>
      <c r="P895" s="432" t="s">
        <v>650</v>
      </c>
      <c r="Q895" s="432" t="s">
        <v>650</v>
      </c>
      <c r="R895" s="432" t="s">
        <v>650</v>
      </c>
      <c r="S895" s="432" t="s">
        <v>650</v>
      </c>
      <c r="T895" s="432" t="s">
        <v>650</v>
      </c>
      <c r="U895" s="432" t="s">
        <v>650</v>
      </c>
      <c r="V895" s="432" t="s">
        <v>650</v>
      </c>
      <c r="W895" s="432" t="s">
        <v>650</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25">
      <c r="A896" s="250"/>
      <c r="B896" s="259"/>
      <c r="C896" s="252">
        <f t="shared" si="340"/>
        <v>4</v>
      </c>
      <c r="D896" s="275"/>
      <c r="E896" s="433">
        <f>E895</f>
        <v>2</v>
      </c>
      <c r="F896" s="324" t="b">
        <f t="shared" si="338"/>
        <v>1</v>
      </c>
      <c r="G896" s="275"/>
      <c r="H896" s="834" t="s">
        <v>659</v>
      </c>
      <c r="I896" s="835"/>
      <c r="J896" s="434" t="s">
        <v>652</v>
      </c>
      <c r="K896" s="435">
        <f t="shared" si="339"/>
        <v>43536</v>
      </c>
      <c r="L896" s="320">
        <v>10</v>
      </c>
      <c r="M896" s="436" t="s">
        <v>650</v>
      </c>
      <c r="N896" s="436" t="s">
        <v>650</v>
      </c>
      <c r="O896" s="436" t="s">
        <v>650</v>
      </c>
      <c r="P896" s="436" t="s">
        <v>650</v>
      </c>
      <c r="Q896" s="436" t="s">
        <v>650</v>
      </c>
      <c r="R896" s="436" t="s">
        <v>650</v>
      </c>
      <c r="S896" s="436" t="s">
        <v>650</v>
      </c>
      <c r="T896" s="436" t="s">
        <v>650</v>
      </c>
      <c r="U896" s="436" t="s">
        <v>650</v>
      </c>
      <c r="V896" s="436" t="s">
        <v>650</v>
      </c>
      <c r="W896" s="436" t="s">
        <v>650</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25">
      <c r="A897" s="250"/>
      <c r="B897" s="259"/>
      <c r="C897" s="252">
        <f t="shared" si="340"/>
        <v>4</v>
      </c>
      <c r="D897" s="275"/>
      <c r="E897" s="433">
        <f>E896</f>
        <v>2</v>
      </c>
      <c r="F897" s="324" t="b">
        <f t="shared" si="338"/>
        <v>1</v>
      </c>
      <c r="G897" s="275"/>
      <c r="H897" s="836"/>
      <c r="I897" s="837"/>
      <c r="J897" s="434" t="s">
        <v>653</v>
      </c>
      <c r="K897" s="435" t="str">
        <f t="shared" si="339"/>
        <v>-</v>
      </c>
      <c r="L897" s="436" t="s">
        <v>654</v>
      </c>
      <c r="M897" s="436" t="s">
        <v>654</v>
      </c>
      <c r="N897" s="436" t="s">
        <v>654</v>
      </c>
      <c r="O897" s="436" t="s">
        <v>654</v>
      </c>
      <c r="P897" s="436" t="s">
        <v>654</v>
      </c>
      <c r="Q897" s="436" t="s">
        <v>654</v>
      </c>
      <c r="R897" s="436" t="s">
        <v>654</v>
      </c>
      <c r="S897" s="436" t="s">
        <v>654</v>
      </c>
      <c r="T897" s="436" t="s">
        <v>654</v>
      </c>
      <c r="U897" s="436" t="s">
        <v>654</v>
      </c>
      <c r="V897" s="436" t="s">
        <v>654</v>
      </c>
      <c r="W897" s="436"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25">
      <c r="A898" s="250"/>
      <c r="B898" s="259"/>
      <c r="C898" s="252">
        <f t="shared" si="340"/>
        <v>4</v>
      </c>
      <c r="D898" s="275"/>
      <c r="E898" s="433">
        <f>E897</f>
        <v>2</v>
      </c>
      <c r="F898" s="324" t="b">
        <f t="shared" si="338"/>
        <v>1</v>
      </c>
      <c r="G898" s="275"/>
      <c r="H898" s="838"/>
      <c r="I898" s="839"/>
      <c r="J898" s="420" t="s">
        <v>655</v>
      </c>
      <c r="K898" s="437" t="str">
        <f t="shared" si="339"/>
        <v>-</v>
      </c>
      <c r="L898" s="434" t="s">
        <v>650</v>
      </c>
      <c r="M898" s="434" t="s">
        <v>650</v>
      </c>
      <c r="N898" s="434" t="s">
        <v>650</v>
      </c>
      <c r="O898" s="434" t="s">
        <v>650</v>
      </c>
      <c r="P898" s="434" t="s">
        <v>650</v>
      </c>
      <c r="Q898" s="434" t="s">
        <v>650</v>
      </c>
      <c r="R898" s="434" t="s">
        <v>650</v>
      </c>
      <c r="S898" s="434" t="s">
        <v>650</v>
      </c>
      <c r="T898" s="434" t="s">
        <v>650</v>
      </c>
      <c r="U898" s="434" t="s">
        <v>650</v>
      </c>
      <c r="V898" s="438" t="s">
        <v>650</v>
      </c>
      <c r="W898" s="438" t="s">
        <v>650</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25">
      <c r="A899" s="250"/>
      <c r="B899" s="259"/>
      <c r="C899" s="252">
        <f t="shared" si="340"/>
        <v>4</v>
      </c>
      <c r="D899" s="275"/>
      <c r="E899" s="330">
        <v>3</v>
      </c>
      <c r="F899" s="324" t="b">
        <f t="shared" si="338"/>
        <v>1</v>
      </c>
      <c r="G899" s="275"/>
      <c r="H899" s="430" t="s">
        <v>660</v>
      </c>
      <c r="I899" s="430"/>
      <c r="J899" s="412" t="s">
        <v>649</v>
      </c>
      <c r="K899" s="431" t="str">
        <f t="shared" si="339"/>
        <v>-</v>
      </c>
      <c r="L899" s="432" t="s">
        <v>650</v>
      </c>
      <c r="M899" s="432" t="s">
        <v>650</v>
      </c>
      <c r="N899" s="432" t="s">
        <v>650</v>
      </c>
      <c r="O899" s="432" t="s">
        <v>650</v>
      </c>
      <c r="P899" s="432" t="s">
        <v>650</v>
      </c>
      <c r="Q899" s="432" t="s">
        <v>650</v>
      </c>
      <c r="R899" s="432" t="s">
        <v>650</v>
      </c>
      <c r="S899" s="432" t="s">
        <v>650</v>
      </c>
      <c r="T899" s="432" t="s">
        <v>650</v>
      </c>
      <c r="U899" s="432" t="s">
        <v>650</v>
      </c>
      <c r="V899" s="432" t="s">
        <v>650</v>
      </c>
      <c r="W899" s="432" t="s">
        <v>650</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25">
      <c r="A900" s="250"/>
      <c r="B900" s="259"/>
      <c r="C900" s="252">
        <f t="shared" si="340"/>
        <v>4</v>
      </c>
      <c r="D900" s="275"/>
      <c r="E900" s="433">
        <f>E899</f>
        <v>3</v>
      </c>
      <c r="F900" s="324" t="b">
        <f t="shared" si="338"/>
        <v>1</v>
      </c>
      <c r="G900" s="275"/>
      <c r="H900" s="834" t="s">
        <v>661</v>
      </c>
      <c r="I900" s="835"/>
      <c r="J900" s="434" t="s">
        <v>652</v>
      </c>
      <c r="K900" s="435">
        <f t="shared" si="339"/>
        <v>43802</v>
      </c>
      <c r="L900" s="320">
        <v>48</v>
      </c>
      <c r="M900" s="436" t="s">
        <v>650</v>
      </c>
      <c r="N900" s="436" t="s">
        <v>650</v>
      </c>
      <c r="O900" s="436" t="s">
        <v>650</v>
      </c>
      <c r="P900" s="436" t="s">
        <v>650</v>
      </c>
      <c r="Q900" s="436" t="s">
        <v>650</v>
      </c>
      <c r="R900" s="436" t="s">
        <v>650</v>
      </c>
      <c r="S900" s="436" t="s">
        <v>650</v>
      </c>
      <c r="T900" s="436" t="s">
        <v>650</v>
      </c>
      <c r="U900" s="436" t="s">
        <v>650</v>
      </c>
      <c r="V900" s="436" t="s">
        <v>650</v>
      </c>
      <c r="W900" s="436" t="s">
        <v>650</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25">
      <c r="A901" s="250"/>
      <c r="B901" s="259"/>
      <c r="C901" s="252">
        <f t="shared" si="340"/>
        <v>4</v>
      </c>
      <c r="D901" s="275"/>
      <c r="E901" s="433">
        <f>E900</f>
        <v>3</v>
      </c>
      <c r="F901" s="324" t="b">
        <f t="shared" si="338"/>
        <v>1</v>
      </c>
      <c r="G901" s="275"/>
      <c r="H901" s="836"/>
      <c r="I901" s="837"/>
      <c r="J901" s="434" t="s">
        <v>653</v>
      </c>
      <c r="K901" s="435" t="str">
        <f t="shared" si="339"/>
        <v>-</v>
      </c>
      <c r="L901" s="436" t="s">
        <v>654</v>
      </c>
      <c r="M901" s="320">
        <v>26</v>
      </c>
      <c r="N901" s="436" t="s">
        <v>654</v>
      </c>
      <c r="O901" s="436" t="s">
        <v>654</v>
      </c>
      <c r="P901" s="436" t="s">
        <v>654</v>
      </c>
      <c r="Q901" s="436" t="s">
        <v>654</v>
      </c>
      <c r="R901" s="436" t="s">
        <v>654</v>
      </c>
      <c r="S901" s="436" t="s">
        <v>654</v>
      </c>
      <c r="T901" s="436" t="s">
        <v>654</v>
      </c>
      <c r="U901" s="436" t="s">
        <v>654</v>
      </c>
      <c r="V901" s="436" t="s">
        <v>654</v>
      </c>
      <c r="W901" s="436"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25">
      <c r="A902" s="250"/>
      <c r="B902" s="259"/>
      <c r="C902" s="252">
        <f t="shared" si="340"/>
        <v>4</v>
      </c>
      <c r="D902" s="275"/>
      <c r="E902" s="433">
        <f>E901</f>
        <v>3</v>
      </c>
      <c r="F902" s="324" t="b">
        <f t="shared" si="338"/>
        <v>1</v>
      </c>
      <c r="G902" s="275"/>
      <c r="H902" s="838"/>
      <c r="I902" s="839"/>
      <c r="J902" s="420" t="s">
        <v>655</v>
      </c>
      <c r="K902" s="437" t="str">
        <f t="shared" si="339"/>
        <v>-</v>
      </c>
      <c r="L902" s="434" t="s">
        <v>650</v>
      </c>
      <c r="M902" s="434" t="s">
        <v>650</v>
      </c>
      <c r="N902" s="434" t="s">
        <v>650</v>
      </c>
      <c r="O902" s="434" t="s">
        <v>650</v>
      </c>
      <c r="P902" s="434" t="s">
        <v>650</v>
      </c>
      <c r="Q902" s="434" t="s">
        <v>650</v>
      </c>
      <c r="R902" s="434" t="s">
        <v>650</v>
      </c>
      <c r="S902" s="434" t="s">
        <v>650</v>
      </c>
      <c r="T902" s="434" t="s">
        <v>650</v>
      </c>
      <c r="U902" s="434" t="s">
        <v>650</v>
      </c>
      <c r="V902" s="438" t="s">
        <v>650</v>
      </c>
      <c r="W902" s="438" t="s">
        <v>650</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25">
      <c r="A903" s="250"/>
      <c r="B903" s="259"/>
      <c r="C903" s="252">
        <f t="shared" si="340"/>
        <v>4</v>
      </c>
      <c r="D903" s="275"/>
      <c r="E903" s="330">
        <v>4</v>
      </c>
      <c r="F903" s="324" t="b">
        <f t="shared" si="338"/>
        <v>1</v>
      </c>
      <c r="G903" s="275"/>
      <c r="H903" s="430" t="s">
        <v>662</v>
      </c>
      <c r="I903" s="430"/>
      <c r="J903" s="412" t="s">
        <v>649</v>
      </c>
      <c r="K903" s="431" t="str">
        <f t="shared" si="339"/>
        <v>-</v>
      </c>
      <c r="L903" s="432" t="s">
        <v>650</v>
      </c>
      <c r="M903" s="432" t="s">
        <v>650</v>
      </c>
      <c r="N903" s="432" t="s">
        <v>650</v>
      </c>
      <c r="O903" s="432" t="s">
        <v>650</v>
      </c>
      <c r="P903" s="432" t="s">
        <v>650</v>
      </c>
      <c r="Q903" s="432" t="s">
        <v>650</v>
      </c>
      <c r="R903" s="432" t="s">
        <v>650</v>
      </c>
      <c r="S903" s="432" t="s">
        <v>650</v>
      </c>
      <c r="T903" s="432" t="s">
        <v>650</v>
      </c>
      <c r="U903" s="432" t="s">
        <v>650</v>
      </c>
      <c r="V903" s="432" t="s">
        <v>650</v>
      </c>
      <c r="W903" s="432" t="s">
        <v>650</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25">
      <c r="A904" s="250"/>
      <c r="B904" s="259"/>
      <c r="C904" s="252">
        <f t="shared" si="340"/>
        <v>4</v>
      </c>
      <c r="D904" s="275"/>
      <c r="E904" s="433">
        <f>E903</f>
        <v>4</v>
      </c>
      <c r="F904" s="324" t="b">
        <f t="shared" si="338"/>
        <v>1</v>
      </c>
      <c r="G904" s="275"/>
      <c r="H904" s="834" t="s">
        <v>663</v>
      </c>
      <c r="I904" s="835"/>
      <c r="J904" s="434" t="s">
        <v>652</v>
      </c>
      <c r="K904" s="435">
        <f t="shared" si="339"/>
        <v>43802</v>
      </c>
      <c r="L904" s="320">
        <v>48</v>
      </c>
      <c r="M904" s="436" t="s">
        <v>650</v>
      </c>
      <c r="N904" s="436" t="s">
        <v>650</v>
      </c>
      <c r="O904" s="436" t="s">
        <v>650</v>
      </c>
      <c r="P904" s="436" t="s">
        <v>650</v>
      </c>
      <c r="Q904" s="436" t="s">
        <v>650</v>
      </c>
      <c r="R904" s="436" t="s">
        <v>650</v>
      </c>
      <c r="S904" s="436" t="s">
        <v>650</v>
      </c>
      <c r="T904" s="436" t="s">
        <v>650</v>
      </c>
      <c r="U904" s="436" t="s">
        <v>650</v>
      </c>
      <c r="V904" s="436" t="s">
        <v>650</v>
      </c>
      <c r="W904" s="436" t="s">
        <v>650</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25">
      <c r="A905" s="250"/>
      <c r="B905" s="259"/>
      <c r="C905" s="252">
        <f t="shared" si="340"/>
        <v>4</v>
      </c>
      <c r="D905" s="275"/>
      <c r="E905" s="433">
        <f>E904</f>
        <v>4</v>
      </c>
      <c r="F905" s="324" t="b">
        <f t="shared" si="338"/>
        <v>1</v>
      </c>
      <c r="G905" s="275"/>
      <c r="H905" s="836"/>
      <c r="I905" s="837"/>
      <c r="J905" s="434" t="s">
        <v>653</v>
      </c>
      <c r="K905" s="435" t="str">
        <f t="shared" si="339"/>
        <v>-</v>
      </c>
      <c r="L905" s="436" t="s">
        <v>654</v>
      </c>
      <c r="M905" s="320">
        <v>34</v>
      </c>
      <c r="N905" s="436" t="s">
        <v>654</v>
      </c>
      <c r="O905" s="436" t="s">
        <v>654</v>
      </c>
      <c r="P905" s="436" t="s">
        <v>654</v>
      </c>
      <c r="Q905" s="436" t="s">
        <v>654</v>
      </c>
      <c r="R905" s="436" t="s">
        <v>654</v>
      </c>
      <c r="S905" s="436" t="s">
        <v>654</v>
      </c>
      <c r="T905" s="436" t="s">
        <v>654</v>
      </c>
      <c r="U905" s="436" t="s">
        <v>654</v>
      </c>
      <c r="V905" s="436" t="s">
        <v>654</v>
      </c>
      <c r="W905" s="436"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25">
      <c r="A906" s="250"/>
      <c r="B906" s="259"/>
      <c r="C906" s="252">
        <f t="shared" si="340"/>
        <v>4</v>
      </c>
      <c r="D906" s="275"/>
      <c r="E906" s="433">
        <f>E905</f>
        <v>4</v>
      </c>
      <c r="F906" s="324" t="b">
        <f t="shared" si="338"/>
        <v>1</v>
      </c>
      <c r="G906" s="275"/>
      <c r="H906" s="838"/>
      <c r="I906" s="839"/>
      <c r="J906" s="420" t="s">
        <v>655</v>
      </c>
      <c r="K906" s="437" t="str">
        <f t="shared" si="339"/>
        <v>-</v>
      </c>
      <c r="L906" s="434" t="s">
        <v>650</v>
      </c>
      <c r="M906" s="434" t="s">
        <v>650</v>
      </c>
      <c r="N906" s="434" t="s">
        <v>650</v>
      </c>
      <c r="O906" s="434" t="s">
        <v>650</v>
      </c>
      <c r="P906" s="434" t="s">
        <v>650</v>
      </c>
      <c r="Q906" s="434" t="s">
        <v>650</v>
      </c>
      <c r="R906" s="434" t="s">
        <v>650</v>
      </c>
      <c r="S906" s="434" t="s">
        <v>650</v>
      </c>
      <c r="T906" s="434" t="s">
        <v>650</v>
      </c>
      <c r="U906" s="434" t="s">
        <v>650</v>
      </c>
      <c r="V906" s="438" t="s">
        <v>650</v>
      </c>
      <c r="W906" s="438" t="s">
        <v>650</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25">
      <c r="A907" s="250"/>
      <c r="B907" s="259"/>
      <c r="C907" s="252">
        <f t="shared" si="340"/>
        <v>4</v>
      </c>
      <c r="D907" s="275"/>
      <c r="E907" s="330">
        <v>5</v>
      </c>
      <c r="F907" s="324" t="b">
        <f t="shared" si="338"/>
        <v>1</v>
      </c>
      <c r="G907" s="275"/>
      <c r="H907" s="430" t="s">
        <v>664</v>
      </c>
      <c r="I907" s="430"/>
      <c r="J907" s="412" t="s">
        <v>649</v>
      </c>
      <c r="K907" s="431" t="str">
        <f t="shared" si="339"/>
        <v>-</v>
      </c>
      <c r="L907" s="440">
        <v>-1</v>
      </c>
      <c r="M907" s="432" t="s">
        <v>650</v>
      </c>
      <c r="N907" s="432" t="s">
        <v>650</v>
      </c>
      <c r="O907" s="432" t="s">
        <v>650</v>
      </c>
      <c r="P907" s="432" t="s">
        <v>650</v>
      </c>
      <c r="Q907" s="432" t="s">
        <v>650</v>
      </c>
      <c r="R907" s="432" t="s">
        <v>650</v>
      </c>
      <c r="S907" s="432" t="s">
        <v>650</v>
      </c>
      <c r="T907" s="432" t="s">
        <v>650</v>
      </c>
      <c r="U907" s="432" t="s">
        <v>650</v>
      </c>
      <c r="V907" s="432" t="s">
        <v>650</v>
      </c>
      <c r="W907" s="432" t="s">
        <v>650</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25">
      <c r="A908" s="250"/>
      <c r="B908" s="259"/>
      <c r="C908" s="252">
        <f t="shared" si="340"/>
        <v>4</v>
      </c>
      <c r="D908" s="275"/>
      <c r="E908" s="433">
        <f>E907</f>
        <v>5</v>
      </c>
      <c r="F908" s="324" t="b">
        <f t="shared" si="338"/>
        <v>1</v>
      </c>
      <c r="G908" s="275"/>
      <c r="H908" s="834"/>
      <c r="I908" s="835"/>
      <c r="J908" s="434" t="s">
        <v>652</v>
      </c>
      <c r="K908" s="435" t="str">
        <f t="shared" si="339"/>
        <v>-</v>
      </c>
      <c r="L908" s="436" t="s">
        <v>650</v>
      </c>
      <c r="M908" s="436" t="s">
        <v>650</v>
      </c>
      <c r="N908" s="436" t="s">
        <v>650</v>
      </c>
      <c r="O908" s="436" t="s">
        <v>650</v>
      </c>
      <c r="P908" s="436" t="s">
        <v>650</v>
      </c>
      <c r="Q908" s="436" t="s">
        <v>650</v>
      </c>
      <c r="R908" s="436" t="s">
        <v>650</v>
      </c>
      <c r="S908" s="436" t="s">
        <v>650</v>
      </c>
      <c r="T908" s="436" t="s">
        <v>650</v>
      </c>
      <c r="U908" s="436" t="s">
        <v>650</v>
      </c>
      <c r="V908" s="436" t="s">
        <v>650</v>
      </c>
      <c r="W908" s="436" t="s">
        <v>650</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25">
      <c r="A909" s="250"/>
      <c r="B909" s="259"/>
      <c r="C909" s="252">
        <f t="shared" si="340"/>
        <v>4</v>
      </c>
      <c r="D909" s="275"/>
      <c r="E909" s="433">
        <f>E908</f>
        <v>5</v>
      </c>
      <c r="F909" s="324" t="b">
        <f t="shared" si="338"/>
        <v>1</v>
      </c>
      <c r="G909" s="275"/>
      <c r="H909" s="836"/>
      <c r="I909" s="837"/>
      <c r="J909" s="434" t="s">
        <v>653</v>
      </c>
      <c r="K909" s="435" t="str">
        <f t="shared" si="339"/>
        <v>-</v>
      </c>
      <c r="L909" s="436" t="s">
        <v>654</v>
      </c>
      <c r="M909" s="436" t="s">
        <v>654</v>
      </c>
      <c r="N909" s="436" t="s">
        <v>654</v>
      </c>
      <c r="O909" s="436" t="s">
        <v>654</v>
      </c>
      <c r="P909" s="436" t="s">
        <v>654</v>
      </c>
      <c r="Q909" s="436" t="s">
        <v>654</v>
      </c>
      <c r="R909" s="436" t="s">
        <v>654</v>
      </c>
      <c r="S909" s="436" t="s">
        <v>654</v>
      </c>
      <c r="T909" s="436" t="s">
        <v>654</v>
      </c>
      <c r="U909" s="436" t="s">
        <v>654</v>
      </c>
      <c r="V909" s="436" t="s">
        <v>654</v>
      </c>
      <c r="W909" s="436"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25">
      <c r="A910" s="250"/>
      <c r="B910" s="259"/>
      <c r="C910" s="252">
        <f t="shared" si="340"/>
        <v>4</v>
      </c>
      <c r="D910" s="275"/>
      <c r="E910" s="433">
        <f>E909</f>
        <v>5</v>
      </c>
      <c r="F910" s="324" t="b">
        <f t="shared" si="338"/>
        <v>1</v>
      </c>
      <c r="G910" s="275"/>
      <c r="H910" s="838"/>
      <c r="I910" s="839"/>
      <c r="J910" s="420" t="s">
        <v>655</v>
      </c>
      <c r="K910" s="437" t="str">
        <f t="shared" si="339"/>
        <v>-</v>
      </c>
      <c r="L910" s="434" t="s">
        <v>650</v>
      </c>
      <c r="M910" s="434" t="s">
        <v>650</v>
      </c>
      <c r="N910" s="434" t="s">
        <v>650</v>
      </c>
      <c r="O910" s="434" t="s">
        <v>650</v>
      </c>
      <c r="P910" s="434" t="s">
        <v>650</v>
      </c>
      <c r="Q910" s="434" t="s">
        <v>650</v>
      </c>
      <c r="R910" s="434" t="s">
        <v>650</v>
      </c>
      <c r="S910" s="434" t="s">
        <v>650</v>
      </c>
      <c r="T910" s="434" t="s">
        <v>650</v>
      </c>
      <c r="U910" s="434" t="s">
        <v>650</v>
      </c>
      <c r="V910" s="438" t="s">
        <v>650</v>
      </c>
      <c r="W910" s="438" t="s">
        <v>650</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25">
      <c r="A911" s="250"/>
      <c r="B911" s="259"/>
      <c r="C911" s="252">
        <f t="shared" si="340"/>
        <v>4</v>
      </c>
      <c r="D911" s="275"/>
      <c r="E911" s="330">
        <v>6</v>
      </c>
      <c r="F911" s="324" t="b">
        <f t="shared" si="338"/>
        <v>1</v>
      </c>
      <c r="G911" s="275"/>
      <c r="H911" s="430" t="s">
        <v>665</v>
      </c>
      <c r="I911" s="430"/>
      <c r="J911" s="412" t="s">
        <v>649</v>
      </c>
      <c r="K911" s="431" t="str">
        <f t="shared" si="339"/>
        <v>-</v>
      </c>
      <c r="L911" s="440">
        <v>-1</v>
      </c>
      <c r="M911" s="432" t="s">
        <v>650</v>
      </c>
      <c r="N911" s="432" t="s">
        <v>650</v>
      </c>
      <c r="O911" s="432" t="s">
        <v>650</v>
      </c>
      <c r="P911" s="432" t="s">
        <v>650</v>
      </c>
      <c r="Q911" s="432" t="s">
        <v>650</v>
      </c>
      <c r="R911" s="432" t="s">
        <v>650</v>
      </c>
      <c r="S911" s="432" t="s">
        <v>650</v>
      </c>
      <c r="T911" s="432" t="s">
        <v>650</v>
      </c>
      <c r="U911" s="432" t="s">
        <v>650</v>
      </c>
      <c r="V911" s="432" t="s">
        <v>650</v>
      </c>
      <c r="W911" s="432" t="s">
        <v>650</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25">
      <c r="A912" s="250"/>
      <c r="B912" s="259"/>
      <c r="C912" s="252">
        <f t="shared" si="340"/>
        <v>4</v>
      </c>
      <c r="D912" s="275"/>
      <c r="E912" s="433">
        <f>E911</f>
        <v>6</v>
      </c>
      <c r="F912" s="324" t="b">
        <f t="shared" si="338"/>
        <v>1</v>
      </c>
      <c r="G912" s="275"/>
      <c r="H912" s="834"/>
      <c r="I912" s="835"/>
      <c r="J912" s="434" t="s">
        <v>652</v>
      </c>
      <c r="K912" s="435" t="str">
        <f t="shared" si="339"/>
        <v>-</v>
      </c>
      <c r="L912" s="436" t="s">
        <v>650</v>
      </c>
      <c r="M912" s="436" t="s">
        <v>650</v>
      </c>
      <c r="N912" s="436" t="s">
        <v>650</v>
      </c>
      <c r="O912" s="436" t="s">
        <v>650</v>
      </c>
      <c r="P912" s="436" t="s">
        <v>650</v>
      </c>
      <c r="Q912" s="436" t="s">
        <v>650</v>
      </c>
      <c r="R912" s="436" t="s">
        <v>650</v>
      </c>
      <c r="S912" s="436" t="s">
        <v>650</v>
      </c>
      <c r="T912" s="436" t="s">
        <v>650</v>
      </c>
      <c r="U912" s="436" t="s">
        <v>650</v>
      </c>
      <c r="V912" s="436" t="s">
        <v>650</v>
      </c>
      <c r="W912" s="436" t="s">
        <v>650</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25">
      <c r="A913" s="250"/>
      <c r="B913" s="259"/>
      <c r="C913" s="252">
        <f t="shared" si="340"/>
        <v>4</v>
      </c>
      <c r="D913" s="275"/>
      <c r="E913" s="433">
        <f>E912</f>
        <v>6</v>
      </c>
      <c r="F913" s="324" t="b">
        <f t="shared" si="338"/>
        <v>1</v>
      </c>
      <c r="G913" s="275"/>
      <c r="H913" s="836"/>
      <c r="I913" s="837"/>
      <c r="J913" s="434" t="s">
        <v>653</v>
      </c>
      <c r="K913" s="435" t="str">
        <f t="shared" si="339"/>
        <v>-</v>
      </c>
      <c r="L913" s="436" t="s">
        <v>654</v>
      </c>
      <c r="M913" s="436" t="s">
        <v>654</v>
      </c>
      <c r="N913" s="436" t="s">
        <v>654</v>
      </c>
      <c r="O913" s="436" t="s">
        <v>654</v>
      </c>
      <c r="P913" s="436" t="s">
        <v>654</v>
      </c>
      <c r="Q913" s="436" t="s">
        <v>654</v>
      </c>
      <c r="R913" s="436" t="s">
        <v>654</v>
      </c>
      <c r="S913" s="436" t="s">
        <v>654</v>
      </c>
      <c r="T913" s="436" t="s">
        <v>654</v>
      </c>
      <c r="U913" s="436" t="s">
        <v>654</v>
      </c>
      <c r="V913" s="436" t="s">
        <v>654</v>
      </c>
      <c r="W913" s="436"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25">
      <c r="A914" s="250"/>
      <c r="B914" s="259"/>
      <c r="C914" s="252">
        <f t="shared" si="340"/>
        <v>4</v>
      </c>
      <c r="D914" s="275"/>
      <c r="E914" s="433">
        <f>E913</f>
        <v>6</v>
      </c>
      <c r="F914" s="324" t="b">
        <f t="shared" si="338"/>
        <v>1</v>
      </c>
      <c r="G914" s="275"/>
      <c r="H914" s="838"/>
      <c r="I914" s="839"/>
      <c r="J914" s="420" t="s">
        <v>655</v>
      </c>
      <c r="K914" s="437" t="str">
        <f t="shared" si="339"/>
        <v>-</v>
      </c>
      <c r="L914" s="434" t="s">
        <v>650</v>
      </c>
      <c r="M914" s="434" t="s">
        <v>650</v>
      </c>
      <c r="N914" s="434" t="s">
        <v>650</v>
      </c>
      <c r="O914" s="434" t="s">
        <v>650</v>
      </c>
      <c r="P914" s="434" t="s">
        <v>650</v>
      </c>
      <c r="Q914" s="434" t="s">
        <v>650</v>
      </c>
      <c r="R914" s="434" t="s">
        <v>650</v>
      </c>
      <c r="S914" s="434" t="s">
        <v>650</v>
      </c>
      <c r="T914" s="434" t="s">
        <v>650</v>
      </c>
      <c r="U914" s="434" t="s">
        <v>650</v>
      </c>
      <c r="V914" s="438" t="s">
        <v>650</v>
      </c>
      <c r="W914" s="438" t="s">
        <v>650</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25">
      <c r="A915" s="250"/>
      <c r="B915" s="259"/>
      <c r="C915" s="252">
        <f t="shared" si="340"/>
        <v>4</v>
      </c>
      <c r="D915" s="275"/>
      <c r="E915" s="330">
        <v>7</v>
      </c>
      <c r="F915" s="324" t="b">
        <f t="shared" si="338"/>
        <v>1</v>
      </c>
      <c r="G915" s="275"/>
      <c r="H915" s="430" t="s">
        <v>666</v>
      </c>
      <c r="I915" s="430"/>
      <c r="J915" s="412" t="s">
        <v>649</v>
      </c>
      <c r="K915" s="431" t="str">
        <f t="shared" si="339"/>
        <v>-</v>
      </c>
      <c r="L915" s="440">
        <v>-1</v>
      </c>
      <c r="M915" s="432" t="s">
        <v>650</v>
      </c>
      <c r="N915" s="432" t="s">
        <v>650</v>
      </c>
      <c r="O915" s="432" t="s">
        <v>650</v>
      </c>
      <c r="P915" s="432" t="s">
        <v>650</v>
      </c>
      <c r="Q915" s="432" t="s">
        <v>650</v>
      </c>
      <c r="R915" s="432" t="s">
        <v>650</v>
      </c>
      <c r="S915" s="432" t="s">
        <v>650</v>
      </c>
      <c r="T915" s="432" t="s">
        <v>650</v>
      </c>
      <c r="U915" s="432" t="s">
        <v>650</v>
      </c>
      <c r="V915" s="432" t="s">
        <v>650</v>
      </c>
      <c r="W915" s="432" t="s">
        <v>650</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25">
      <c r="A916" s="250"/>
      <c r="B916" s="259"/>
      <c r="C916" s="252">
        <f t="shared" si="340"/>
        <v>4</v>
      </c>
      <c r="D916" s="275"/>
      <c r="E916" s="433">
        <f>E915</f>
        <v>7</v>
      </c>
      <c r="F916" s="324" t="b">
        <f t="shared" si="338"/>
        <v>1</v>
      </c>
      <c r="G916" s="275"/>
      <c r="H916" s="834"/>
      <c r="I916" s="835"/>
      <c r="J916" s="434" t="s">
        <v>652</v>
      </c>
      <c r="K916" s="435" t="str">
        <f t="shared" si="339"/>
        <v>-</v>
      </c>
      <c r="L916" s="436" t="s">
        <v>650</v>
      </c>
      <c r="M916" s="436" t="s">
        <v>650</v>
      </c>
      <c r="N916" s="436" t="s">
        <v>650</v>
      </c>
      <c r="O916" s="436" t="s">
        <v>650</v>
      </c>
      <c r="P916" s="436" t="s">
        <v>650</v>
      </c>
      <c r="Q916" s="436" t="s">
        <v>650</v>
      </c>
      <c r="R916" s="436" t="s">
        <v>650</v>
      </c>
      <c r="S916" s="436" t="s">
        <v>650</v>
      </c>
      <c r="T916" s="436" t="s">
        <v>650</v>
      </c>
      <c r="U916" s="436" t="s">
        <v>650</v>
      </c>
      <c r="V916" s="436" t="s">
        <v>650</v>
      </c>
      <c r="W916" s="436" t="s">
        <v>650</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25">
      <c r="A917" s="250"/>
      <c r="B917" s="259"/>
      <c r="C917" s="252">
        <f t="shared" si="340"/>
        <v>4</v>
      </c>
      <c r="D917" s="275"/>
      <c r="E917" s="433">
        <f>E916</f>
        <v>7</v>
      </c>
      <c r="F917" s="324" t="b">
        <f t="shared" si="338"/>
        <v>1</v>
      </c>
      <c r="G917" s="275"/>
      <c r="H917" s="836"/>
      <c r="I917" s="837"/>
      <c r="J917" s="434" t="s">
        <v>653</v>
      </c>
      <c r="K917" s="435" t="str">
        <f t="shared" si="339"/>
        <v>-</v>
      </c>
      <c r="L917" s="436" t="s">
        <v>654</v>
      </c>
      <c r="M917" s="436" t="s">
        <v>654</v>
      </c>
      <c r="N917" s="436" t="s">
        <v>654</v>
      </c>
      <c r="O917" s="436" t="s">
        <v>654</v>
      </c>
      <c r="P917" s="436" t="s">
        <v>654</v>
      </c>
      <c r="Q917" s="436" t="s">
        <v>654</v>
      </c>
      <c r="R917" s="436" t="s">
        <v>654</v>
      </c>
      <c r="S917" s="436" t="s">
        <v>654</v>
      </c>
      <c r="T917" s="436" t="s">
        <v>654</v>
      </c>
      <c r="U917" s="436" t="s">
        <v>654</v>
      </c>
      <c r="V917" s="436" t="s">
        <v>654</v>
      </c>
      <c r="W917" s="436"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25">
      <c r="A918" s="250"/>
      <c r="B918" s="259"/>
      <c r="C918" s="252">
        <f t="shared" si="340"/>
        <v>4</v>
      </c>
      <c r="D918" s="275"/>
      <c r="E918" s="433">
        <f>E917</f>
        <v>7</v>
      </c>
      <c r="F918" s="324" t="b">
        <f t="shared" si="338"/>
        <v>1</v>
      </c>
      <c r="G918" s="275"/>
      <c r="H918" s="838"/>
      <c r="I918" s="839"/>
      <c r="J918" s="420" t="s">
        <v>655</v>
      </c>
      <c r="K918" s="437" t="str">
        <f t="shared" si="339"/>
        <v>-</v>
      </c>
      <c r="L918" s="434" t="s">
        <v>650</v>
      </c>
      <c r="M918" s="434" t="s">
        <v>650</v>
      </c>
      <c r="N918" s="434" t="s">
        <v>650</v>
      </c>
      <c r="O918" s="434" t="s">
        <v>650</v>
      </c>
      <c r="P918" s="434" t="s">
        <v>650</v>
      </c>
      <c r="Q918" s="434" t="s">
        <v>650</v>
      </c>
      <c r="R918" s="434" t="s">
        <v>650</v>
      </c>
      <c r="S918" s="434" t="s">
        <v>650</v>
      </c>
      <c r="T918" s="434" t="s">
        <v>650</v>
      </c>
      <c r="U918" s="434" t="s">
        <v>650</v>
      </c>
      <c r="V918" s="438" t="s">
        <v>650</v>
      </c>
      <c r="W918" s="438" t="s">
        <v>650</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25">
      <c r="A919" s="250"/>
      <c r="B919" s="259"/>
      <c r="C919" s="252">
        <f t="shared" si="340"/>
        <v>4</v>
      </c>
      <c r="D919" s="275"/>
      <c r="E919" s="330">
        <v>8</v>
      </c>
      <c r="F919" s="324" t="b">
        <f t="shared" ref="F919:F950" si="341">COUNTIFS($L919:$W919,"-")&lt;&gt;COUNTA($L919:$W919)</f>
        <v>1</v>
      </c>
      <c r="G919" s="275"/>
      <c r="H919" s="430" t="s">
        <v>972</v>
      </c>
      <c r="I919" s="430"/>
      <c r="J919" s="412" t="s">
        <v>649</v>
      </c>
      <c r="K919" s="431" t="str">
        <f t="shared" si="339"/>
        <v>-</v>
      </c>
      <c r="L919" s="432" t="s">
        <v>650</v>
      </c>
      <c r="M919" s="432" t="s">
        <v>650</v>
      </c>
      <c r="N919" s="432" t="s">
        <v>650</v>
      </c>
      <c r="O919" s="432" t="s">
        <v>650</v>
      </c>
      <c r="P919" s="432" t="s">
        <v>650</v>
      </c>
      <c r="Q919" s="432" t="s">
        <v>650</v>
      </c>
      <c r="R919" s="432" t="s">
        <v>650</v>
      </c>
      <c r="S919" s="432" t="s">
        <v>650</v>
      </c>
      <c r="T919" s="432" t="s">
        <v>650</v>
      </c>
      <c r="U919" s="432" t="s">
        <v>650</v>
      </c>
      <c r="V919" s="432" t="s">
        <v>650</v>
      </c>
      <c r="W919" s="432" t="s">
        <v>650</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25">
      <c r="A920" s="250"/>
      <c r="B920" s="259"/>
      <c r="C920" s="252">
        <f t="shared" si="340"/>
        <v>4</v>
      </c>
      <c r="D920" s="275"/>
      <c r="E920" s="433">
        <f>E919</f>
        <v>8</v>
      </c>
      <c r="F920" s="324" t="b">
        <f t="shared" si="341"/>
        <v>1</v>
      </c>
      <c r="G920" s="275"/>
      <c r="H920" s="834" t="s">
        <v>973</v>
      </c>
      <c r="I920" s="835"/>
      <c r="J920" s="434" t="s">
        <v>652</v>
      </c>
      <c r="K920" s="435" t="str">
        <f t="shared" si="339"/>
        <v>-</v>
      </c>
      <c r="L920" s="436" t="s">
        <v>650</v>
      </c>
      <c r="M920" s="436" t="s">
        <v>650</v>
      </c>
      <c r="N920" s="436" t="s">
        <v>650</v>
      </c>
      <c r="O920" s="436" t="s">
        <v>650</v>
      </c>
      <c r="P920" s="436" t="s">
        <v>650</v>
      </c>
      <c r="Q920" s="320">
        <v>0</v>
      </c>
      <c r="R920" s="436" t="s">
        <v>650</v>
      </c>
      <c r="S920" s="320" t="b">
        <v>1</v>
      </c>
      <c r="T920" s="436" t="s">
        <v>650</v>
      </c>
      <c r="U920" s="436" t="s">
        <v>650</v>
      </c>
      <c r="V920" s="436" t="s">
        <v>650</v>
      </c>
      <c r="W920" s="436" t="s">
        <v>650</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25">
      <c r="A921" s="250"/>
      <c r="B921" s="259"/>
      <c r="C921" s="252">
        <f t="shared" si="340"/>
        <v>4</v>
      </c>
      <c r="D921" s="275"/>
      <c r="E921" s="433">
        <f>E920</f>
        <v>8</v>
      </c>
      <c r="F921" s="324" t="b">
        <f t="shared" si="341"/>
        <v>1</v>
      </c>
      <c r="G921" s="275"/>
      <c r="H921" s="836"/>
      <c r="I921" s="837"/>
      <c r="J921" s="434" t="s">
        <v>653</v>
      </c>
      <c r="K921" s="435" t="str">
        <f t="shared" si="339"/>
        <v>-</v>
      </c>
      <c r="L921" s="436" t="s">
        <v>654</v>
      </c>
      <c r="M921" s="436" t="s">
        <v>654</v>
      </c>
      <c r="N921" s="436" t="s">
        <v>654</v>
      </c>
      <c r="O921" s="436" t="s">
        <v>654</v>
      </c>
      <c r="P921" s="436" t="s">
        <v>654</v>
      </c>
      <c r="Q921" s="436" t="s">
        <v>654</v>
      </c>
      <c r="R921" s="436" t="s">
        <v>654</v>
      </c>
      <c r="S921" s="436" t="s">
        <v>654</v>
      </c>
      <c r="T921" s="436" t="s">
        <v>654</v>
      </c>
      <c r="U921" s="436" t="s">
        <v>654</v>
      </c>
      <c r="V921" s="436" t="s">
        <v>654</v>
      </c>
      <c r="W921" s="436"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25">
      <c r="A922" s="250"/>
      <c r="B922" s="259"/>
      <c r="C922" s="252">
        <f t="shared" si="340"/>
        <v>4</v>
      </c>
      <c r="D922" s="275"/>
      <c r="E922" s="433">
        <f>E921</f>
        <v>8</v>
      </c>
      <c r="F922" s="324" t="b">
        <f t="shared" si="341"/>
        <v>1</v>
      </c>
      <c r="G922" s="275"/>
      <c r="H922" s="838"/>
      <c r="I922" s="839"/>
      <c r="J922" s="420" t="s">
        <v>655</v>
      </c>
      <c r="K922" s="437" t="str">
        <f t="shared" si="339"/>
        <v>-</v>
      </c>
      <c r="L922" s="434" t="s">
        <v>650</v>
      </c>
      <c r="M922" s="434" t="s">
        <v>650</v>
      </c>
      <c r="N922" s="434" t="s">
        <v>650</v>
      </c>
      <c r="O922" s="434" t="s">
        <v>650</v>
      </c>
      <c r="P922" s="434" t="s">
        <v>650</v>
      </c>
      <c r="Q922" s="434" t="s">
        <v>650</v>
      </c>
      <c r="R922" s="434" t="s">
        <v>650</v>
      </c>
      <c r="S922" s="434" t="s">
        <v>650</v>
      </c>
      <c r="T922" s="434" t="s">
        <v>650</v>
      </c>
      <c r="U922" s="434" t="s">
        <v>650</v>
      </c>
      <c r="V922" s="438" t="s">
        <v>650</v>
      </c>
      <c r="W922" s="438" t="s">
        <v>650</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25">
      <c r="A923" s="250"/>
      <c r="B923" s="259"/>
      <c r="C923" s="252">
        <f t="shared" ref="C923:C954" si="342">INT($C$875)+3</f>
        <v>4</v>
      </c>
      <c r="D923" s="275"/>
      <c r="E923" s="330">
        <v>9</v>
      </c>
      <c r="F923" s="324" t="b">
        <f t="shared" si="341"/>
        <v>1</v>
      </c>
      <c r="G923" s="275"/>
      <c r="H923" s="430" t="s">
        <v>667</v>
      </c>
      <c r="I923" s="430"/>
      <c r="J923" s="412" t="s">
        <v>649</v>
      </c>
      <c r="K923" s="431" t="str">
        <f t="shared" si="339"/>
        <v>-</v>
      </c>
      <c r="L923" s="432" t="s">
        <v>650</v>
      </c>
      <c r="M923" s="432" t="s">
        <v>650</v>
      </c>
      <c r="N923" s="432" t="s">
        <v>650</v>
      </c>
      <c r="O923" s="432" t="s">
        <v>650</v>
      </c>
      <c r="P923" s="432" t="s">
        <v>650</v>
      </c>
      <c r="Q923" s="432" t="s">
        <v>650</v>
      </c>
      <c r="R923" s="432" t="s">
        <v>650</v>
      </c>
      <c r="S923" s="432" t="s">
        <v>650</v>
      </c>
      <c r="T923" s="432" t="s">
        <v>650</v>
      </c>
      <c r="U923" s="432" t="s">
        <v>650</v>
      </c>
      <c r="V923" s="432" t="s">
        <v>650</v>
      </c>
      <c r="W923" s="432" t="s">
        <v>650</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25">
      <c r="A924" s="250"/>
      <c r="B924" s="259"/>
      <c r="C924" s="252">
        <f t="shared" si="342"/>
        <v>4</v>
      </c>
      <c r="D924" s="275"/>
      <c r="E924" s="433">
        <f>E923</f>
        <v>9</v>
      </c>
      <c r="F924" s="324" t="b">
        <f t="shared" si="341"/>
        <v>1</v>
      </c>
      <c r="G924" s="275"/>
      <c r="H924" s="834" t="s">
        <v>974</v>
      </c>
      <c r="I924" s="835"/>
      <c r="J924" s="434" t="s">
        <v>652</v>
      </c>
      <c r="K924" s="435" t="str">
        <f t="shared" si="339"/>
        <v>-</v>
      </c>
      <c r="L924" s="436" t="s">
        <v>650</v>
      </c>
      <c r="M924" s="436" t="s">
        <v>650</v>
      </c>
      <c r="N924" s="436" t="s">
        <v>650</v>
      </c>
      <c r="O924" s="436" t="s">
        <v>650</v>
      </c>
      <c r="P924" s="436" t="s">
        <v>650</v>
      </c>
      <c r="Q924" s="693">
        <f>INT($I$392/7)+2</f>
        <v>7</v>
      </c>
      <c r="R924" s="436" t="s">
        <v>650</v>
      </c>
      <c r="S924" s="320" t="b">
        <v>1</v>
      </c>
      <c r="T924" s="436">
        <v>1</v>
      </c>
      <c r="U924" s="436" t="s">
        <v>650</v>
      </c>
      <c r="V924" s="436" t="s">
        <v>650</v>
      </c>
      <c r="W924" s="436" t="s">
        <v>650</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25">
      <c r="A925" s="250"/>
      <c r="B925" s="259"/>
      <c r="C925" s="252">
        <f t="shared" si="342"/>
        <v>4</v>
      </c>
      <c r="D925" s="275"/>
      <c r="E925" s="433">
        <f>E924</f>
        <v>9</v>
      </c>
      <c r="F925" s="324" t="b">
        <f t="shared" si="341"/>
        <v>1</v>
      </c>
      <c r="G925" s="275"/>
      <c r="H925" s="836"/>
      <c r="I925" s="837"/>
      <c r="J925" s="434" t="s">
        <v>653</v>
      </c>
      <c r="K925" s="435" t="str">
        <f t="shared" si="339"/>
        <v>-</v>
      </c>
      <c r="L925" s="436" t="s">
        <v>654</v>
      </c>
      <c r="M925" s="436" t="s">
        <v>654</v>
      </c>
      <c r="N925" s="436" t="s">
        <v>654</v>
      </c>
      <c r="O925" s="436" t="s">
        <v>654</v>
      </c>
      <c r="P925" s="436" t="s">
        <v>654</v>
      </c>
      <c r="Q925" s="436" t="s">
        <v>654</v>
      </c>
      <c r="R925" s="436" t="s">
        <v>654</v>
      </c>
      <c r="S925" s="436" t="s">
        <v>654</v>
      </c>
      <c r="T925" s="436" t="s">
        <v>654</v>
      </c>
      <c r="U925" s="436" t="s">
        <v>654</v>
      </c>
      <c r="V925" s="436" t="s">
        <v>654</v>
      </c>
      <c r="W925" s="436"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25">
      <c r="A926" s="250"/>
      <c r="B926" s="259"/>
      <c r="C926" s="252">
        <f t="shared" si="342"/>
        <v>4</v>
      </c>
      <c r="D926" s="275"/>
      <c r="E926" s="433">
        <f>E925</f>
        <v>9</v>
      </c>
      <c r="F926" s="324" t="b">
        <f t="shared" si="341"/>
        <v>1</v>
      </c>
      <c r="G926" s="275"/>
      <c r="H926" s="838"/>
      <c r="I926" s="839"/>
      <c r="J926" s="420" t="s">
        <v>655</v>
      </c>
      <c r="K926" s="437" t="str">
        <f t="shared" si="339"/>
        <v>-</v>
      </c>
      <c r="L926" s="434" t="s">
        <v>650</v>
      </c>
      <c r="M926" s="434" t="s">
        <v>650</v>
      </c>
      <c r="N926" s="434" t="s">
        <v>650</v>
      </c>
      <c r="O926" s="434" t="s">
        <v>650</v>
      </c>
      <c r="P926" s="434" t="s">
        <v>650</v>
      </c>
      <c r="Q926" s="434" t="s">
        <v>650</v>
      </c>
      <c r="R926" s="434" t="s">
        <v>650</v>
      </c>
      <c r="S926" s="434" t="s">
        <v>650</v>
      </c>
      <c r="T926" s="434" t="s">
        <v>650</v>
      </c>
      <c r="U926" s="434" t="s">
        <v>650</v>
      </c>
      <c r="V926" s="438" t="s">
        <v>650</v>
      </c>
      <c r="W926" s="438" t="s">
        <v>650</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25">
      <c r="A927" s="250"/>
      <c r="B927" s="259"/>
      <c r="C927" s="252">
        <f t="shared" si="342"/>
        <v>4</v>
      </c>
      <c r="D927" s="275"/>
      <c r="E927" s="330">
        <v>10</v>
      </c>
      <c r="F927" s="324" t="b">
        <f t="shared" si="341"/>
        <v>1</v>
      </c>
      <c r="G927" s="275"/>
      <c r="H927" s="430" t="s">
        <v>668</v>
      </c>
      <c r="I927" s="430"/>
      <c r="J927" s="412" t="s">
        <v>649</v>
      </c>
      <c r="K927" s="431" t="str">
        <f t="shared" si="339"/>
        <v>-</v>
      </c>
      <c r="L927" s="432" t="s">
        <v>650</v>
      </c>
      <c r="M927" s="432" t="s">
        <v>650</v>
      </c>
      <c r="N927" s="432" t="s">
        <v>650</v>
      </c>
      <c r="O927" s="432" t="s">
        <v>650</v>
      </c>
      <c r="P927" s="432" t="s">
        <v>650</v>
      </c>
      <c r="Q927" s="432" t="s">
        <v>650</v>
      </c>
      <c r="R927" s="432" t="s">
        <v>650</v>
      </c>
      <c r="S927" s="432" t="s">
        <v>650</v>
      </c>
      <c r="T927" s="432" t="s">
        <v>650</v>
      </c>
      <c r="U927" s="432" t="s">
        <v>650</v>
      </c>
      <c r="V927" s="432" t="s">
        <v>650</v>
      </c>
      <c r="W927" s="432" t="s">
        <v>650</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25">
      <c r="A928" s="250"/>
      <c r="B928" s="259"/>
      <c r="C928" s="252">
        <f t="shared" si="342"/>
        <v>4</v>
      </c>
      <c r="D928" s="275"/>
      <c r="E928" s="433">
        <f>E927</f>
        <v>10</v>
      </c>
      <c r="F928" s="324" t="b">
        <f t="shared" si="341"/>
        <v>1</v>
      </c>
      <c r="G928" s="275"/>
      <c r="H928" s="834" t="s">
        <v>975</v>
      </c>
      <c r="I928" s="835"/>
      <c r="J928" s="434" t="s">
        <v>652</v>
      </c>
      <c r="K928" s="435" t="str">
        <f t="shared" si="339"/>
        <v>-</v>
      </c>
      <c r="L928" s="436" t="s">
        <v>650</v>
      </c>
      <c r="M928" s="436" t="s">
        <v>650</v>
      </c>
      <c r="N928" s="436" t="s">
        <v>650</v>
      </c>
      <c r="O928" s="436" t="s">
        <v>650</v>
      </c>
      <c r="P928" s="436" t="s">
        <v>650</v>
      </c>
      <c r="Q928" s="693">
        <f>INT($I$393/7)+2</f>
        <v>9</v>
      </c>
      <c r="R928" s="436" t="s">
        <v>650</v>
      </c>
      <c r="S928" s="320" t="b">
        <v>1</v>
      </c>
      <c r="T928" s="436">
        <v>2</v>
      </c>
      <c r="U928" s="436" t="s">
        <v>650</v>
      </c>
      <c r="V928" s="436" t="s">
        <v>650</v>
      </c>
      <c r="W928" s="436" t="s">
        <v>650</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25">
      <c r="A929" s="250"/>
      <c r="B929" s="259"/>
      <c r="C929" s="252">
        <f t="shared" si="342"/>
        <v>4</v>
      </c>
      <c r="D929" s="275"/>
      <c r="E929" s="433">
        <f>E928</f>
        <v>10</v>
      </c>
      <c r="F929" s="324" t="b">
        <f t="shared" si="341"/>
        <v>1</v>
      </c>
      <c r="G929" s="275"/>
      <c r="H929" s="836"/>
      <c r="I929" s="837"/>
      <c r="J929" s="434" t="s">
        <v>653</v>
      </c>
      <c r="K929" s="435" t="str">
        <f t="shared" si="339"/>
        <v>-</v>
      </c>
      <c r="L929" s="436" t="s">
        <v>654</v>
      </c>
      <c r="M929" s="436" t="s">
        <v>654</v>
      </c>
      <c r="N929" s="436" t="s">
        <v>654</v>
      </c>
      <c r="O929" s="436" t="s">
        <v>654</v>
      </c>
      <c r="P929" s="436" t="s">
        <v>654</v>
      </c>
      <c r="Q929" s="436" t="s">
        <v>654</v>
      </c>
      <c r="R929" s="436" t="s">
        <v>654</v>
      </c>
      <c r="S929" s="436" t="s">
        <v>654</v>
      </c>
      <c r="T929" s="436" t="s">
        <v>654</v>
      </c>
      <c r="U929" s="436" t="s">
        <v>654</v>
      </c>
      <c r="V929" s="436" t="s">
        <v>654</v>
      </c>
      <c r="W929" s="436"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25">
      <c r="A930" s="250"/>
      <c r="B930" s="259"/>
      <c r="C930" s="252">
        <f t="shared" si="342"/>
        <v>4</v>
      </c>
      <c r="D930" s="275"/>
      <c r="E930" s="433">
        <f>E929</f>
        <v>10</v>
      </c>
      <c r="F930" s="324" t="b">
        <f t="shared" si="341"/>
        <v>1</v>
      </c>
      <c r="G930" s="275"/>
      <c r="H930" s="838"/>
      <c r="I930" s="839"/>
      <c r="J930" s="420" t="s">
        <v>655</v>
      </c>
      <c r="K930" s="437" t="str">
        <f t="shared" si="339"/>
        <v>-</v>
      </c>
      <c r="L930" s="434" t="s">
        <v>650</v>
      </c>
      <c r="M930" s="434" t="s">
        <v>650</v>
      </c>
      <c r="N930" s="434" t="s">
        <v>650</v>
      </c>
      <c r="O930" s="434" t="s">
        <v>650</v>
      </c>
      <c r="P930" s="434" t="s">
        <v>650</v>
      </c>
      <c r="Q930" s="434" t="s">
        <v>650</v>
      </c>
      <c r="R930" s="434" t="s">
        <v>650</v>
      </c>
      <c r="S930" s="434" t="s">
        <v>650</v>
      </c>
      <c r="T930" s="434" t="s">
        <v>650</v>
      </c>
      <c r="U930" s="434" t="s">
        <v>650</v>
      </c>
      <c r="V930" s="438" t="s">
        <v>650</v>
      </c>
      <c r="W930" s="438" t="s">
        <v>650</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25">
      <c r="A931" s="250"/>
      <c r="B931" s="259"/>
      <c r="C931" s="252">
        <f t="shared" si="342"/>
        <v>4</v>
      </c>
      <c r="D931" s="275"/>
      <c r="E931" s="330">
        <v>11</v>
      </c>
      <c r="F931" s="324" t="b">
        <f t="shared" si="341"/>
        <v>1</v>
      </c>
      <c r="G931" s="275"/>
      <c r="H931" s="430" t="s">
        <v>669</v>
      </c>
      <c r="I931" s="430"/>
      <c r="J931" s="412" t="s">
        <v>649</v>
      </c>
      <c r="K931" s="431" t="str">
        <f t="shared" si="339"/>
        <v>-</v>
      </c>
      <c r="L931" s="432" t="s">
        <v>650</v>
      </c>
      <c r="M931" s="432" t="s">
        <v>650</v>
      </c>
      <c r="N931" s="432" t="s">
        <v>650</v>
      </c>
      <c r="O931" s="432" t="s">
        <v>650</v>
      </c>
      <c r="P931" s="432" t="s">
        <v>650</v>
      </c>
      <c r="Q931" s="432" t="s">
        <v>650</v>
      </c>
      <c r="R931" s="432" t="s">
        <v>650</v>
      </c>
      <c r="S931" s="432" t="s">
        <v>650</v>
      </c>
      <c r="T931" s="432" t="s">
        <v>650</v>
      </c>
      <c r="U931" s="432" t="s">
        <v>650</v>
      </c>
      <c r="V931" s="432" t="s">
        <v>650</v>
      </c>
      <c r="W931" s="432" t="s">
        <v>650</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25">
      <c r="A932" s="250"/>
      <c r="B932" s="259"/>
      <c r="C932" s="252">
        <f t="shared" si="342"/>
        <v>4</v>
      </c>
      <c r="D932" s="275"/>
      <c r="E932" s="433">
        <f>E931</f>
        <v>11</v>
      </c>
      <c r="F932" s="324" t="b">
        <f t="shared" si="341"/>
        <v>1</v>
      </c>
      <c r="G932" s="275"/>
      <c r="H932" s="834" t="s">
        <v>975</v>
      </c>
      <c r="I932" s="835"/>
      <c r="J932" s="434" t="s">
        <v>652</v>
      </c>
      <c r="K932" s="435" t="str">
        <f t="shared" si="339"/>
        <v>-</v>
      </c>
      <c r="L932" s="436" t="s">
        <v>650</v>
      </c>
      <c r="M932" s="436" t="s">
        <v>650</v>
      </c>
      <c r="N932" s="436" t="s">
        <v>650</v>
      </c>
      <c r="O932" s="436" t="s">
        <v>650</v>
      </c>
      <c r="P932" s="436" t="s">
        <v>650</v>
      </c>
      <c r="Q932" s="693">
        <f>INT($I$394/7)+2</f>
        <v>9</v>
      </c>
      <c r="R932" s="436" t="s">
        <v>650</v>
      </c>
      <c r="S932" s="320" t="b">
        <v>1</v>
      </c>
      <c r="T932" s="436">
        <v>3</v>
      </c>
      <c r="U932" s="436" t="s">
        <v>650</v>
      </c>
      <c r="V932" s="436" t="s">
        <v>650</v>
      </c>
      <c r="W932" s="436" t="s">
        <v>650</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25">
      <c r="A933" s="250"/>
      <c r="B933" s="259"/>
      <c r="C933" s="252">
        <f t="shared" si="342"/>
        <v>4</v>
      </c>
      <c r="D933" s="275"/>
      <c r="E933" s="433">
        <f>E932</f>
        <v>11</v>
      </c>
      <c r="F933" s="324" t="b">
        <f t="shared" si="341"/>
        <v>1</v>
      </c>
      <c r="G933" s="275"/>
      <c r="H933" s="836"/>
      <c r="I933" s="837"/>
      <c r="J933" s="434" t="s">
        <v>653</v>
      </c>
      <c r="K933" s="435" t="str">
        <f t="shared" si="339"/>
        <v>-</v>
      </c>
      <c r="L933" s="436" t="s">
        <v>654</v>
      </c>
      <c r="M933" s="436" t="s">
        <v>654</v>
      </c>
      <c r="N933" s="436" t="s">
        <v>654</v>
      </c>
      <c r="O933" s="436" t="s">
        <v>654</v>
      </c>
      <c r="P933" s="436" t="s">
        <v>654</v>
      </c>
      <c r="Q933" s="436" t="s">
        <v>654</v>
      </c>
      <c r="R933" s="436" t="s">
        <v>654</v>
      </c>
      <c r="S933" s="436" t="s">
        <v>654</v>
      </c>
      <c r="T933" s="436" t="s">
        <v>654</v>
      </c>
      <c r="U933" s="436" t="s">
        <v>654</v>
      </c>
      <c r="V933" s="436" t="s">
        <v>654</v>
      </c>
      <c r="W933" s="436"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25">
      <c r="A934" s="250"/>
      <c r="B934" s="259"/>
      <c r="C934" s="252">
        <f t="shared" si="342"/>
        <v>4</v>
      </c>
      <c r="D934" s="275"/>
      <c r="E934" s="433">
        <f>E933</f>
        <v>11</v>
      </c>
      <c r="F934" s="324" t="b">
        <f t="shared" si="341"/>
        <v>1</v>
      </c>
      <c r="G934" s="275"/>
      <c r="H934" s="838"/>
      <c r="I934" s="839"/>
      <c r="J934" s="420" t="s">
        <v>655</v>
      </c>
      <c r="K934" s="437" t="str">
        <f t="shared" si="339"/>
        <v>-</v>
      </c>
      <c r="L934" s="434" t="s">
        <v>650</v>
      </c>
      <c r="M934" s="434" t="s">
        <v>650</v>
      </c>
      <c r="N934" s="434" t="s">
        <v>650</v>
      </c>
      <c r="O934" s="434" t="s">
        <v>650</v>
      </c>
      <c r="P934" s="434" t="s">
        <v>650</v>
      </c>
      <c r="Q934" s="434" t="s">
        <v>650</v>
      </c>
      <c r="R934" s="434" t="s">
        <v>650</v>
      </c>
      <c r="S934" s="434" t="s">
        <v>650</v>
      </c>
      <c r="T934" s="434" t="s">
        <v>650</v>
      </c>
      <c r="U934" s="434" t="s">
        <v>650</v>
      </c>
      <c r="V934" s="438" t="s">
        <v>650</v>
      </c>
      <c r="W934" s="438" t="s">
        <v>650</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25">
      <c r="A935" s="250"/>
      <c r="B935" s="259"/>
      <c r="C935" s="252">
        <f t="shared" si="342"/>
        <v>4</v>
      </c>
      <c r="D935" s="275"/>
      <c r="E935" s="330">
        <v>12</v>
      </c>
      <c r="F935" s="324" t="b">
        <f t="shared" si="341"/>
        <v>1</v>
      </c>
      <c r="G935" s="275"/>
      <c r="H935" s="430" t="s">
        <v>670</v>
      </c>
      <c r="I935" s="430"/>
      <c r="J935" s="412" t="s">
        <v>649</v>
      </c>
      <c r="K935" s="431" t="str">
        <f t="shared" si="339"/>
        <v>-</v>
      </c>
      <c r="L935" s="432" t="s">
        <v>650</v>
      </c>
      <c r="M935" s="432" t="s">
        <v>650</v>
      </c>
      <c r="N935" s="432" t="s">
        <v>650</v>
      </c>
      <c r="O935" s="432" t="s">
        <v>650</v>
      </c>
      <c r="P935" s="432" t="s">
        <v>650</v>
      </c>
      <c r="Q935" s="432" t="s">
        <v>650</v>
      </c>
      <c r="R935" s="432" t="s">
        <v>650</v>
      </c>
      <c r="S935" s="432" t="s">
        <v>650</v>
      </c>
      <c r="T935" s="432" t="s">
        <v>650</v>
      </c>
      <c r="U935" s="432" t="s">
        <v>650</v>
      </c>
      <c r="V935" s="432" t="s">
        <v>650</v>
      </c>
      <c r="W935" s="432" t="s">
        <v>650</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25">
      <c r="A936" s="250"/>
      <c r="B936" s="259"/>
      <c r="C936" s="252">
        <f t="shared" si="342"/>
        <v>4</v>
      </c>
      <c r="D936" s="275"/>
      <c r="E936" s="433">
        <f>E935</f>
        <v>12</v>
      </c>
      <c r="F936" s="324" t="b">
        <f t="shared" si="341"/>
        <v>1</v>
      </c>
      <c r="G936" s="275"/>
      <c r="H936" s="834" t="s">
        <v>975</v>
      </c>
      <c r="I936" s="835"/>
      <c r="J936" s="434" t="s">
        <v>652</v>
      </c>
      <c r="K936" s="435" t="str">
        <f t="shared" si="339"/>
        <v>-</v>
      </c>
      <c r="L936" s="436" t="s">
        <v>650</v>
      </c>
      <c r="M936" s="436" t="s">
        <v>650</v>
      </c>
      <c r="N936" s="436" t="s">
        <v>650</v>
      </c>
      <c r="O936" s="436" t="s">
        <v>650</v>
      </c>
      <c r="P936" s="436" t="s">
        <v>650</v>
      </c>
      <c r="Q936" s="693">
        <f>INT($I$395/7)+2</f>
        <v>9</v>
      </c>
      <c r="R936" s="436" t="s">
        <v>650</v>
      </c>
      <c r="S936" s="320" t="b">
        <v>1</v>
      </c>
      <c r="T936" s="436">
        <v>4</v>
      </c>
      <c r="U936" s="436" t="s">
        <v>650</v>
      </c>
      <c r="V936" s="436" t="s">
        <v>650</v>
      </c>
      <c r="W936" s="436" t="s">
        <v>650</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25">
      <c r="A937" s="250"/>
      <c r="B937" s="259"/>
      <c r="C937" s="252">
        <f t="shared" si="342"/>
        <v>4</v>
      </c>
      <c r="D937" s="275"/>
      <c r="E937" s="433">
        <f>E936</f>
        <v>12</v>
      </c>
      <c r="F937" s="324" t="b">
        <f t="shared" si="341"/>
        <v>1</v>
      </c>
      <c r="G937" s="275"/>
      <c r="H937" s="836"/>
      <c r="I937" s="837"/>
      <c r="J937" s="434" t="s">
        <v>653</v>
      </c>
      <c r="K937" s="435" t="str">
        <f t="shared" si="339"/>
        <v>-</v>
      </c>
      <c r="L937" s="436" t="s">
        <v>654</v>
      </c>
      <c r="M937" s="436" t="s">
        <v>654</v>
      </c>
      <c r="N937" s="436" t="s">
        <v>654</v>
      </c>
      <c r="O937" s="436" t="s">
        <v>654</v>
      </c>
      <c r="P937" s="436" t="s">
        <v>654</v>
      </c>
      <c r="Q937" s="436" t="s">
        <v>654</v>
      </c>
      <c r="R937" s="436" t="s">
        <v>654</v>
      </c>
      <c r="S937" s="436" t="s">
        <v>654</v>
      </c>
      <c r="T937" s="436" t="s">
        <v>654</v>
      </c>
      <c r="U937" s="436" t="s">
        <v>654</v>
      </c>
      <c r="V937" s="436" t="s">
        <v>654</v>
      </c>
      <c r="W937" s="436"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25">
      <c r="A938" s="250"/>
      <c r="B938" s="259"/>
      <c r="C938" s="252">
        <f t="shared" si="342"/>
        <v>4</v>
      </c>
      <c r="D938" s="275"/>
      <c r="E938" s="433">
        <f>E937</f>
        <v>12</v>
      </c>
      <c r="F938" s="324" t="b">
        <f t="shared" si="341"/>
        <v>1</v>
      </c>
      <c r="G938" s="275"/>
      <c r="H938" s="838"/>
      <c r="I938" s="839"/>
      <c r="J938" s="420" t="s">
        <v>655</v>
      </c>
      <c r="K938" s="437" t="str">
        <f t="shared" si="339"/>
        <v>-</v>
      </c>
      <c r="L938" s="434" t="s">
        <v>650</v>
      </c>
      <c r="M938" s="434" t="s">
        <v>650</v>
      </c>
      <c r="N938" s="434" t="s">
        <v>650</v>
      </c>
      <c r="O938" s="434" t="s">
        <v>650</v>
      </c>
      <c r="P938" s="434" t="s">
        <v>650</v>
      </c>
      <c r="Q938" s="434" t="s">
        <v>650</v>
      </c>
      <c r="R938" s="434" t="s">
        <v>650</v>
      </c>
      <c r="S938" s="434" t="s">
        <v>650</v>
      </c>
      <c r="T938" s="434" t="s">
        <v>650</v>
      </c>
      <c r="U938" s="434" t="s">
        <v>650</v>
      </c>
      <c r="V938" s="438" t="s">
        <v>650</v>
      </c>
      <c r="W938" s="438" t="s">
        <v>650</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25">
      <c r="A939" s="250"/>
      <c r="B939" s="259"/>
      <c r="C939" s="252">
        <f t="shared" si="342"/>
        <v>4</v>
      </c>
      <c r="D939" s="275"/>
      <c r="E939" s="330">
        <v>13</v>
      </c>
      <c r="F939" s="324" t="b">
        <f t="shared" si="341"/>
        <v>1</v>
      </c>
      <c r="G939" s="275"/>
      <c r="H939" s="430" t="s">
        <v>671</v>
      </c>
      <c r="I939" s="430"/>
      <c r="J939" s="412" t="s">
        <v>649</v>
      </c>
      <c r="K939" s="431" t="str">
        <f t="shared" si="339"/>
        <v>-</v>
      </c>
      <c r="L939" s="440">
        <v>-1</v>
      </c>
      <c r="M939" s="432" t="s">
        <v>650</v>
      </c>
      <c r="N939" s="432" t="s">
        <v>650</v>
      </c>
      <c r="O939" s="432" t="s">
        <v>650</v>
      </c>
      <c r="P939" s="432" t="s">
        <v>650</v>
      </c>
      <c r="Q939" s="432" t="s">
        <v>650</v>
      </c>
      <c r="R939" s="432" t="s">
        <v>650</v>
      </c>
      <c r="S939" s="432" t="s">
        <v>650</v>
      </c>
      <c r="T939" s="432" t="s">
        <v>650</v>
      </c>
      <c r="U939" s="432" t="s">
        <v>650</v>
      </c>
      <c r="V939" s="432" t="s">
        <v>650</v>
      </c>
      <c r="W939" s="432" t="s">
        <v>650</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25">
      <c r="A940" s="250"/>
      <c r="B940" s="259"/>
      <c r="C940" s="252">
        <f t="shared" si="342"/>
        <v>4</v>
      </c>
      <c r="D940" s="275"/>
      <c r="E940" s="433">
        <f>E939</f>
        <v>13</v>
      </c>
      <c r="F940" s="324" t="b">
        <f t="shared" si="341"/>
        <v>1</v>
      </c>
      <c r="G940" s="275"/>
      <c r="H940" s="834" t="s">
        <v>672</v>
      </c>
      <c r="I940" s="835"/>
      <c r="J940" s="434" t="s">
        <v>652</v>
      </c>
      <c r="K940" s="435" t="str">
        <f t="shared" si="339"/>
        <v>-</v>
      </c>
      <c r="L940" s="436" t="s">
        <v>650</v>
      </c>
      <c r="M940" s="436" t="s">
        <v>650</v>
      </c>
      <c r="N940" s="436" t="s">
        <v>650</v>
      </c>
      <c r="O940" s="436" t="s">
        <v>650</v>
      </c>
      <c r="P940" s="436" t="s">
        <v>650</v>
      </c>
      <c r="Q940" s="320">
        <f>INT(150/7)+2</f>
        <v>23</v>
      </c>
      <c r="R940" s="436" t="s">
        <v>650</v>
      </c>
      <c r="S940" s="320" t="b">
        <v>1</v>
      </c>
      <c r="T940" s="436" t="s">
        <v>650</v>
      </c>
      <c r="U940" s="436" t="s">
        <v>650</v>
      </c>
      <c r="V940" s="436" t="s">
        <v>650</v>
      </c>
      <c r="W940" s="436" t="s">
        <v>650</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25">
      <c r="A941" s="250"/>
      <c r="B941" s="259"/>
      <c r="C941" s="252">
        <f t="shared" si="342"/>
        <v>4</v>
      </c>
      <c r="D941" s="275"/>
      <c r="E941" s="433">
        <f>E940</f>
        <v>13</v>
      </c>
      <c r="F941" s="324" t="b">
        <f t="shared" si="341"/>
        <v>1</v>
      </c>
      <c r="G941" s="275"/>
      <c r="H941" s="836"/>
      <c r="I941" s="837"/>
      <c r="J941" s="434" t="s">
        <v>653</v>
      </c>
      <c r="K941" s="435" t="str">
        <f t="shared" si="339"/>
        <v>-</v>
      </c>
      <c r="L941" s="436" t="s">
        <v>654</v>
      </c>
      <c r="M941" s="436" t="s">
        <v>654</v>
      </c>
      <c r="N941" s="436" t="s">
        <v>654</v>
      </c>
      <c r="O941" s="436" t="s">
        <v>654</v>
      </c>
      <c r="P941" s="436" t="s">
        <v>654</v>
      </c>
      <c r="Q941" s="436" t="s">
        <v>654</v>
      </c>
      <c r="R941" s="436" t="s">
        <v>654</v>
      </c>
      <c r="S941" s="436" t="s">
        <v>654</v>
      </c>
      <c r="T941" s="436" t="s">
        <v>654</v>
      </c>
      <c r="U941" s="436" t="s">
        <v>654</v>
      </c>
      <c r="V941" s="436" t="s">
        <v>654</v>
      </c>
      <c r="W941" s="436"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25">
      <c r="A942" s="250"/>
      <c r="B942" s="259"/>
      <c r="C942" s="252">
        <f t="shared" si="342"/>
        <v>4</v>
      </c>
      <c r="D942" s="275"/>
      <c r="E942" s="433">
        <f>E941</f>
        <v>13</v>
      </c>
      <c r="F942" s="324" t="b">
        <f t="shared" si="341"/>
        <v>1</v>
      </c>
      <c r="G942" s="275"/>
      <c r="H942" s="838"/>
      <c r="I942" s="839"/>
      <c r="J942" s="420" t="s">
        <v>655</v>
      </c>
      <c r="K942" s="437" t="str">
        <f t="shared" si="339"/>
        <v>-</v>
      </c>
      <c r="L942" s="434" t="s">
        <v>650</v>
      </c>
      <c r="M942" s="434" t="s">
        <v>650</v>
      </c>
      <c r="N942" s="434" t="s">
        <v>650</v>
      </c>
      <c r="O942" s="434" t="s">
        <v>650</v>
      </c>
      <c r="P942" s="434" t="s">
        <v>650</v>
      </c>
      <c r="Q942" s="434" t="s">
        <v>650</v>
      </c>
      <c r="R942" s="434" t="s">
        <v>650</v>
      </c>
      <c r="S942" s="434" t="s">
        <v>650</v>
      </c>
      <c r="T942" s="434" t="s">
        <v>650</v>
      </c>
      <c r="U942" s="434" t="s">
        <v>650</v>
      </c>
      <c r="V942" s="438" t="s">
        <v>650</v>
      </c>
      <c r="W942" s="438" t="s">
        <v>650</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25">
      <c r="A943" s="250"/>
      <c r="B943" s="259"/>
      <c r="C943" s="252">
        <f t="shared" si="342"/>
        <v>4</v>
      </c>
      <c r="D943" s="275"/>
      <c r="E943" s="330">
        <v>14</v>
      </c>
      <c r="F943" s="324" t="b">
        <f t="shared" si="341"/>
        <v>1</v>
      </c>
      <c r="G943" s="275"/>
      <c r="H943" s="430" t="s">
        <v>673</v>
      </c>
      <c r="I943" s="430"/>
      <c r="J943" s="412" t="s">
        <v>649</v>
      </c>
      <c r="K943" s="431" t="str">
        <f t="shared" si="339"/>
        <v>-</v>
      </c>
      <c r="L943" s="432" t="s">
        <v>650</v>
      </c>
      <c r="M943" s="432" t="s">
        <v>650</v>
      </c>
      <c r="N943" s="432" t="s">
        <v>650</v>
      </c>
      <c r="O943" s="432" t="s">
        <v>650</v>
      </c>
      <c r="P943" s="432" t="s">
        <v>650</v>
      </c>
      <c r="Q943" s="432" t="s">
        <v>650</v>
      </c>
      <c r="R943" s="432" t="s">
        <v>650</v>
      </c>
      <c r="S943" s="432" t="s">
        <v>650</v>
      </c>
      <c r="T943" s="432" t="s">
        <v>650</v>
      </c>
      <c r="U943" s="432" t="s">
        <v>650</v>
      </c>
      <c r="V943" s="432" t="s">
        <v>650</v>
      </c>
      <c r="W943" s="432" t="s">
        <v>650</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25">
      <c r="A944" s="250"/>
      <c r="B944" s="259"/>
      <c r="C944" s="252">
        <f t="shared" si="342"/>
        <v>4</v>
      </c>
      <c r="D944" s="275"/>
      <c r="E944" s="433">
        <f>E943</f>
        <v>14</v>
      </c>
      <c r="F944" s="324" t="b">
        <f t="shared" si="341"/>
        <v>1</v>
      </c>
      <c r="G944" s="275"/>
      <c r="H944" s="834" t="s">
        <v>674</v>
      </c>
      <c r="I944" s="835"/>
      <c r="J944" s="434" t="s">
        <v>652</v>
      </c>
      <c r="K944" s="435" t="str">
        <f t="shared" si="339"/>
        <v>-</v>
      </c>
      <c r="L944" s="436" t="s">
        <v>650</v>
      </c>
      <c r="M944" s="436" t="s">
        <v>650</v>
      </c>
      <c r="N944" s="436" t="s">
        <v>650</v>
      </c>
      <c r="O944" s="436" t="s">
        <v>650</v>
      </c>
      <c r="P944" s="436" t="s">
        <v>650</v>
      </c>
      <c r="Q944" s="320">
        <f>INT(150/7)+2</f>
        <v>23</v>
      </c>
      <c r="R944" s="436" t="s">
        <v>650</v>
      </c>
      <c r="S944" s="320" t="b">
        <v>1</v>
      </c>
      <c r="T944" s="436" t="s">
        <v>650</v>
      </c>
      <c r="U944" s="436" t="s">
        <v>650</v>
      </c>
      <c r="V944" s="436" t="s">
        <v>650</v>
      </c>
      <c r="W944" s="436" t="s">
        <v>650</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25">
      <c r="A945" s="250"/>
      <c r="B945" s="259"/>
      <c r="C945" s="252">
        <f t="shared" si="342"/>
        <v>4</v>
      </c>
      <c r="D945" s="275"/>
      <c r="E945" s="433">
        <f>E944</f>
        <v>14</v>
      </c>
      <c r="F945" s="324" t="b">
        <f t="shared" si="341"/>
        <v>1</v>
      </c>
      <c r="G945" s="275"/>
      <c r="H945" s="836"/>
      <c r="I945" s="837"/>
      <c r="J945" s="434" t="s">
        <v>653</v>
      </c>
      <c r="K945" s="435" t="str">
        <f t="shared" si="339"/>
        <v>-</v>
      </c>
      <c r="L945" s="436" t="s">
        <v>654</v>
      </c>
      <c r="M945" s="436" t="s">
        <v>654</v>
      </c>
      <c r="N945" s="436" t="s">
        <v>654</v>
      </c>
      <c r="O945" s="436" t="s">
        <v>654</v>
      </c>
      <c r="P945" s="436" t="s">
        <v>654</v>
      </c>
      <c r="Q945" s="436" t="s">
        <v>654</v>
      </c>
      <c r="R945" s="436" t="s">
        <v>654</v>
      </c>
      <c r="S945" s="436" t="s">
        <v>654</v>
      </c>
      <c r="T945" s="436" t="s">
        <v>654</v>
      </c>
      <c r="U945" s="436" t="s">
        <v>654</v>
      </c>
      <c r="V945" s="436" t="s">
        <v>654</v>
      </c>
      <c r="W945" s="436"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25">
      <c r="A946" s="250"/>
      <c r="B946" s="259"/>
      <c r="C946" s="252">
        <f t="shared" si="342"/>
        <v>4</v>
      </c>
      <c r="D946" s="275"/>
      <c r="E946" s="433">
        <f>E945</f>
        <v>14</v>
      </c>
      <c r="F946" s="324" t="b">
        <f t="shared" si="341"/>
        <v>1</v>
      </c>
      <c r="G946" s="275"/>
      <c r="H946" s="838"/>
      <c r="I946" s="839"/>
      <c r="J946" s="420" t="s">
        <v>655</v>
      </c>
      <c r="K946" s="437" t="str">
        <f t="shared" si="339"/>
        <v>-</v>
      </c>
      <c r="L946" s="434" t="s">
        <v>650</v>
      </c>
      <c r="M946" s="434" t="s">
        <v>650</v>
      </c>
      <c r="N946" s="434" t="s">
        <v>650</v>
      </c>
      <c r="O946" s="434" t="s">
        <v>650</v>
      </c>
      <c r="P946" s="434" t="s">
        <v>650</v>
      </c>
      <c r="Q946" s="434" t="s">
        <v>650</v>
      </c>
      <c r="R946" s="434" t="s">
        <v>650</v>
      </c>
      <c r="S946" s="434" t="s">
        <v>650</v>
      </c>
      <c r="T946" s="434" t="s">
        <v>650</v>
      </c>
      <c r="U946" s="434" t="s">
        <v>650</v>
      </c>
      <c r="V946" s="438" t="s">
        <v>650</v>
      </c>
      <c r="W946" s="438" t="s">
        <v>650</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25">
      <c r="A947" s="250"/>
      <c r="B947" s="259"/>
      <c r="C947" s="252">
        <f t="shared" si="342"/>
        <v>4</v>
      </c>
      <c r="D947" s="275"/>
      <c r="E947" s="330">
        <v>15</v>
      </c>
      <c r="F947" s="324" t="b">
        <f t="shared" si="341"/>
        <v>1</v>
      </c>
      <c r="G947" s="275"/>
      <c r="H947" s="430" t="s">
        <v>675</v>
      </c>
      <c r="I947" s="430"/>
      <c r="J947" s="412" t="s">
        <v>649</v>
      </c>
      <c r="K947" s="431" t="str">
        <f t="shared" si="339"/>
        <v>-</v>
      </c>
      <c r="L947" s="432" t="s">
        <v>650</v>
      </c>
      <c r="M947" s="432" t="s">
        <v>650</v>
      </c>
      <c r="N947" s="432" t="s">
        <v>650</v>
      </c>
      <c r="O947" s="432" t="s">
        <v>650</v>
      </c>
      <c r="P947" s="432" t="s">
        <v>650</v>
      </c>
      <c r="Q947" s="432" t="s">
        <v>650</v>
      </c>
      <c r="R947" s="432" t="s">
        <v>650</v>
      </c>
      <c r="S947" s="432" t="s">
        <v>650</v>
      </c>
      <c r="T947" s="432" t="s">
        <v>650</v>
      </c>
      <c r="U947" s="432" t="s">
        <v>650</v>
      </c>
      <c r="V947" s="432" t="s">
        <v>650</v>
      </c>
      <c r="W947" s="432" t="s">
        <v>650</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25">
      <c r="A948" s="250"/>
      <c r="B948" s="259"/>
      <c r="C948" s="252">
        <f t="shared" si="342"/>
        <v>4</v>
      </c>
      <c r="D948" s="275"/>
      <c r="E948" s="433">
        <f>E947</f>
        <v>15</v>
      </c>
      <c r="F948" s="324" t="b">
        <f t="shared" si="341"/>
        <v>1</v>
      </c>
      <c r="G948" s="275"/>
      <c r="H948" s="834" t="s">
        <v>676</v>
      </c>
      <c r="I948" s="835"/>
      <c r="J948" s="434" t="s">
        <v>652</v>
      </c>
      <c r="K948" s="435" t="str">
        <f t="shared" si="339"/>
        <v>-</v>
      </c>
      <c r="L948" s="436" t="s">
        <v>650</v>
      </c>
      <c r="M948" s="436" t="s">
        <v>650</v>
      </c>
      <c r="N948" s="436" t="s">
        <v>650</v>
      </c>
      <c r="O948" s="436" t="s">
        <v>650</v>
      </c>
      <c r="P948" s="436" t="s">
        <v>650</v>
      </c>
      <c r="Q948" s="320">
        <f>INT(150/7)+2</f>
        <v>23</v>
      </c>
      <c r="R948" s="436" t="s">
        <v>650</v>
      </c>
      <c r="S948" s="320" t="b">
        <v>1</v>
      </c>
      <c r="T948" s="436" t="s">
        <v>650</v>
      </c>
      <c r="U948" s="436" t="s">
        <v>650</v>
      </c>
      <c r="V948" s="436" t="s">
        <v>650</v>
      </c>
      <c r="W948" s="436" t="s">
        <v>650</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25">
      <c r="A949" s="250"/>
      <c r="B949" s="259"/>
      <c r="C949" s="252">
        <f t="shared" si="342"/>
        <v>4</v>
      </c>
      <c r="D949" s="275"/>
      <c r="E949" s="433">
        <f>E948</f>
        <v>15</v>
      </c>
      <c r="F949" s="324" t="b">
        <f t="shared" si="341"/>
        <v>1</v>
      </c>
      <c r="G949" s="275"/>
      <c r="H949" s="836"/>
      <c r="I949" s="837"/>
      <c r="J949" s="434" t="s">
        <v>653</v>
      </c>
      <c r="K949" s="435" t="str">
        <f t="shared" si="339"/>
        <v>-</v>
      </c>
      <c r="L949" s="436" t="s">
        <v>654</v>
      </c>
      <c r="M949" s="436" t="s">
        <v>654</v>
      </c>
      <c r="N949" s="436" t="s">
        <v>654</v>
      </c>
      <c r="O949" s="436" t="s">
        <v>654</v>
      </c>
      <c r="P949" s="436" t="s">
        <v>654</v>
      </c>
      <c r="Q949" s="436" t="s">
        <v>654</v>
      </c>
      <c r="R949" s="436" t="s">
        <v>654</v>
      </c>
      <c r="S949" s="436" t="s">
        <v>654</v>
      </c>
      <c r="T949" s="436" t="s">
        <v>654</v>
      </c>
      <c r="U949" s="436" t="s">
        <v>654</v>
      </c>
      <c r="V949" s="436" t="s">
        <v>654</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25">
      <c r="A950" s="250"/>
      <c r="B950" s="259"/>
      <c r="C950" s="252">
        <f t="shared" si="342"/>
        <v>4</v>
      </c>
      <c r="D950" s="275"/>
      <c r="E950" s="433">
        <f>E949</f>
        <v>15</v>
      </c>
      <c r="F950" s="324" t="b">
        <f t="shared" si="341"/>
        <v>1</v>
      </c>
      <c r="G950" s="275"/>
      <c r="H950" s="838"/>
      <c r="I950" s="839"/>
      <c r="J950" s="420" t="s">
        <v>655</v>
      </c>
      <c r="K950" s="437" t="str">
        <f t="shared" si="339"/>
        <v>-</v>
      </c>
      <c r="L950" s="434" t="s">
        <v>650</v>
      </c>
      <c r="M950" s="434" t="s">
        <v>650</v>
      </c>
      <c r="N950" s="434" t="s">
        <v>650</v>
      </c>
      <c r="O950" s="434" t="s">
        <v>650</v>
      </c>
      <c r="P950" s="434" t="s">
        <v>650</v>
      </c>
      <c r="Q950" s="434" t="s">
        <v>650</v>
      </c>
      <c r="R950" s="434" t="s">
        <v>650</v>
      </c>
      <c r="S950" s="434" t="s">
        <v>650</v>
      </c>
      <c r="T950" s="434" t="s">
        <v>650</v>
      </c>
      <c r="U950" s="434" t="s">
        <v>650</v>
      </c>
      <c r="V950" s="438" t="s">
        <v>650</v>
      </c>
      <c r="W950" s="438" t="s">
        <v>650</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25">
      <c r="A951" s="250"/>
      <c r="B951" s="259"/>
      <c r="C951" s="252">
        <f t="shared" si="342"/>
        <v>4</v>
      </c>
      <c r="D951" s="275"/>
      <c r="E951" s="330">
        <v>16</v>
      </c>
      <c r="F951" s="324" t="b">
        <f t="shared" ref="F951:F982" si="343">COUNTIFS($L951:$W951,"-")&lt;&gt;COUNTA($L951:$W951)</f>
        <v>1</v>
      </c>
      <c r="G951" s="275"/>
      <c r="H951" s="430" t="s">
        <v>677</v>
      </c>
      <c r="I951" s="430"/>
      <c r="J951" s="412" t="s">
        <v>649</v>
      </c>
      <c r="K951" s="431" t="str">
        <f t="shared" si="339"/>
        <v>-</v>
      </c>
      <c r="L951" s="432" t="s">
        <v>650</v>
      </c>
      <c r="M951" s="432" t="s">
        <v>650</v>
      </c>
      <c r="N951" s="432" t="s">
        <v>650</v>
      </c>
      <c r="O951" s="432" t="s">
        <v>650</v>
      </c>
      <c r="P951" s="432" t="s">
        <v>650</v>
      </c>
      <c r="Q951" s="432" t="s">
        <v>650</v>
      </c>
      <c r="R951" s="432" t="s">
        <v>650</v>
      </c>
      <c r="S951" s="432" t="s">
        <v>650</v>
      </c>
      <c r="T951" s="432" t="s">
        <v>650</v>
      </c>
      <c r="U951" s="432" t="s">
        <v>650</v>
      </c>
      <c r="V951" s="432" t="s">
        <v>650</v>
      </c>
      <c r="W951" s="432" t="s">
        <v>650</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25">
      <c r="A952" s="250"/>
      <c r="B952" s="259"/>
      <c r="C952" s="252">
        <f t="shared" si="342"/>
        <v>4</v>
      </c>
      <c r="D952" s="275"/>
      <c r="E952" s="433">
        <f>E951</f>
        <v>16</v>
      </c>
      <c r="F952" s="324" t="b">
        <f t="shared" si="343"/>
        <v>1</v>
      </c>
      <c r="G952" s="275"/>
      <c r="H952" s="834"/>
      <c r="I952" s="835"/>
      <c r="J952" s="434" t="s">
        <v>652</v>
      </c>
      <c r="K952" s="435" t="str">
        <f t="shared" ref="K952:K994" si="344">IF(L952&lt;0,"-",IFERROR(DATE(2019,1,($L952)*7+1),"-"))</f>
        <v>-</v>
      </c>
      <c r="L952" s="436" t="s">
        <v>650</v>
      </c>
      <c r="M952" s="436" t="s">
        <v>650</v>
      </c>
      <c r="N952" s="436" t="s">
        <v>650</v>
      </c>
      <c r="O952" s="436" t="s">
        <v>650</v>
      </c>
      <c r="P952" s="436" t="s">
        <v>650</v>
      </c>
      <c r="Q952" s="436" t="s">
        <v>650</v>
      </c>
      <c r="R952" s="320">
        <v>0</v>
      </c>
      <c r="S952" s="320" t="b">
        <v>1</v>
      </c>
      <c r="T952" s="436" t="s">
        <v>650</v>
      </c>
      <c r="U952" s="436" t="s">
        <v>650</v>
      </c>
      <c r="V952" s="436" t="s">
        <v>650</v>
      </c>
      <c r="W952" s="436" t="s">
        <v>650</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25">
      <c r="A953" s="250"/>
      <c r="B953" s="259"/>
      <c r="C953" s="252">
        <f t="shared" si="342"/>
        <v>4</v>
      </c>
      <c r="D953" s="275"/>
      <c r="E953" s="433">
        <f>E952</f>
        <v>16</v>
      </c>
      <c r="F953" s="324" t="b">
        <f t="shared" si="343"/>
        <v>1</v>
      </c>
      <c r="G953" s="275"/>
      <c r="H953" s="836"/>
      <c r="I953" s="837"/>
      <c r="J953" s="434" t="s">
        <v>653</v>
      </c>
      <c r="K953" s="435" t="str">
        <f t="shared" si="344"/>
        <v>-</v>
      </c>
      <c r="L953" s="436" t="s">
        <v>654</v>
      </c>
      <c r="M953" s="436" t="s">
        <v>654</v>
      </c>
      <c r="N953" s="436" t="s">
        <v>654</v>
      </c>
      <c r="O953" s="436" t="s">
        <v>654</v>
      </c>
      <c r="P953" s="436" t="s">
        <v>654</v>
      </c>
      <c r="Q953" s="436" t="s">
        <v>654</v>
      </c>
      <c r="R953" s="436" t="s">
        <v>654</v>
      </c>
      <c r="S953" s="436" t="s">
        <v>654</v>
      </c>
      <c r="T953" s="436" t="s">
        <v>654</v>
      </c>
      <c r="U953" s="436" t="s">
        <v>654</v>
      </c>
      <c r="V953" s="436" t="s">
        <v>654</v>
      </c>
      <c r="W953" s="436"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25">
      <c r="A954" s="250"/>
      <c r="B954" s="259"/>
      <c r="C954" s="252">
        <f t="shared" si="342"/>
        <v>4</v>
      </c>
      <c r="D954" s="275"/>
      <c r="E954" s="433">
        <f>E953</f>
        <v>16</v>
      </c>
      <c r="F954" s="324" t="b">
        <f t="shared" si="343"/>
        <v>1</v>
      </c>
      <c r="G954" s="275"/>
      <c r="H954" s="838"/>
      <c r="I954" s="839"/>
      <c r="J954" s="420" t="s">
        <v>655</v>
      </c>
      <c r="K954" s="437" t="str">
        <f t="shared" si="344"/>
        <v>-</v>
      </c>
      <c r="L954" s="434" t="s">
        <v>650</v>
      </c>
      <c r="M954" s="434" t="s">
        <v>650</v>
      </c>
      <c r="N954" s="434" t="s">
        <v>650</v>
      </c>
      <c r="O954" s="434" t="s">
        <v>650</v>
      </c>
      <c r="P954" s="434" t="s">
        <v>650</v>
      </c>
      <c r="Q954" s="434" t="s">
        <v>650</v>
      </c>
      <c r="R954" s="434" t="s">
        <v>650</v>
      </c>
      <c r="S954" s="434" t="s">
        <v>650</v>
      </c>
      <c r="T954" s="434" t="s">
        <v>650</v>
      </c>
      <c r="U954" s="434" t="s">
        <v>650</v>
      </c>
      <c r="V954" s="438" t="s">
        <v>650</v>
      </c>
      <c r="W954" s="438" t="s">
        <v>650</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25">
      <c r="A955" s="250"/>
      <c r="B955" s="259"/>
      <c r="C955" s="252">
        <f t="shared" ref="C955:C986" si="345">INT($C$875)+3</f>
        <v>4</v>
      </c>
      <c r="D955" s="275"/>
      <c r="E955" s="330">
        <v>17</v>
      </c>
      <c r="F955" s="324" t="b">
        <f t="shared" si="343"/>
        <v>1</v>
      </c>
      <c r="G955" s="275"/>
      <c r="H955" s="430" t="s">
        <v>678</v>
      </c>
      <c r="I955" s="430"/>
      <c r="J955" s="412" t="s">
        <v>649</v>
      </c>
      <c r="K955" s="431" t="str">
        <f t="shared" si="344"/>
        <v>-</v>
      </c>
      <c r="L955" s="432" t="s">
        <v>650</v>
      </c>
      <c r="M955" s="439">
        <v>42</v>
      </c>
      <c r="N955" s="432" t="s">
        <v>650</v>
      </c>
      <c r="O955" s="432" t="s">
        <v>650</v>
      </c>
      <c r="P955" s="432" t="s">
        <v>650</v>
      </c>
      <c r="Q955" s="432" t="s">
        <v>650</v>
      </c>
      <c r="R955" s="432" t="s">
        <v>650</v>
      </c>
      <c r="S955" s="432" t="s">
        <v>650</v>
      </c>
      <c r="T955" s="432" t="s">
        <v>650</v>
      </c>
      <c r="U955" s="432" t="s">
        <v>650</v>
      </c>
      <c r="V955" s="432" t="s">
        <v>650</v>
      </c>
      <c r="W955" s="432" t="s">
        <v>650</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25">
      <c r="A956" s="250"/>
      <c r="B956" s="259"/>
      <c r="C956" s="252">
        <f t="shared" si="345"/>
        <v>4</v>
      </c>
      <c r="D956" s="275"/>
      <c r="E956" s="433">
        <f>E955</f>
        <v>17</v>
      </c>
      <c r="F956" s="324" t="b">
        <f t="shared" si="343"/>
        <v>1</v>
      </c>
      <c r="G956" s="275"/>
      <c r="H956" s="834" t="s">
        <v>679</v>
      </c>
      <c r="I956" s="835"/>
      <c r="J956" s="434" t="s">
        <v>652</v>
      </c>
      <c r="K956" s="435" t="str">
        <f t="shared" si="344"/>
        <v>-</v>
      </c>
      <c r="L956" s="436" t="s">
        <v>650</v>
      </c>
      <c r="M956" s="436" t="s">
        <v>650</v>
      </c>
      <c r="N956" s="436" t="s">
        <v>650</v>
      </c>
      <c r="O956" s="436" t="s">
        <v>650</v>
      </c>
      <c r="P956" s="436" t="s">
        <v>650</v>
      </c>
      <c r="Q956" s="436" t="s">
        <v>650</v>
      </c>
      <c r="R956" s="320">
        <v>0</v>
      </c>
      <c r="S956" s="436" t="s">
        <v>650</v>
      </c>
      <c r="T956" s="436" t="s">
        <v>650</v>
      </c>
      <c r="U956" s="436" t="s">
        <v>650</v>
      </c>
      <c r="V956" s="436" t="s">
        <v>650</v>
      </c>
      <c r="W956" s="436" t="s">
        <v>650</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25">
      <c r="A957" s="250"/>
      <c r="B957" s="259"/>
      <c r="C957" s="252">
        <f t="shared" si="345"/>
        <v>4</v>
      </c>
      <c r="D957" s="275"/>
      <c r="E957" s="433">
        <f>E956</f>
        <v>17</v>
      </c>
      <c r="F957" s="324" t="b">
        <f t="shared" si="343"/>
        <v>1</v>
      </c>
      <c r="G957" s="275"/>
      <c r="H957" s="836"/>
      <c r="I957" s="837"/>
      <c r="J957" s="434" t="s">
        <v>653</v>
      </c>
      <c r="K957" s="435" t="str">
        <f t="shared" si="344"/>
        <v>-</v>
      </c>
      <c r="L957" s="436" t="s">
        <v>654</v>
      </c>
      <c r="M957" s="436" t="s">
        <v>654</v>
      </c>
      <c r="N957" s="436" t="s">
        <v>654</v>
      </c>
      <c r="O957" s="436" t="s">
        <v>654</v>
      </c>
      <c r="P957" s="436" t="s">
        <v>654</v>
      </c>
      <c r="Q957" s="436" t="s">
        <v>654</v>
      </c>
      <c r="R957" s="436" t="s">
        <v>654</v>
      </c>
      <c r="S957" s="436" t="s">
        <v>654</v>
      </c>
      <c r="T957" s="436" t="s">
        <v>654</v>
      </c>
      <c r="U957" s="436" t="s">
        <v>654</v>
      </c>
      <c r="V957" s="436" t="s">
        <v>654</v>
      </c>
      <c r="W957" s="436"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25">
      <c r="A958" s="250"/>
      <c r="B958" s="259"/>
      <c r="C958" s="252">
        <f t="shared" si="345"/>
        <v>4</v>
      </c>
      <c r="D958" s="275"/>
      <c r="E958" s="433">
        <f>E957</f>
        <v>17</v>
      </c>
      <c r="F958" s="324" t="b">
        <f t="shared" si="343"/>
        <v>1</v>
      </c>
      <c r="G958" s="275"/>
      <c r="H958" s="838"/>
      <c r="I958" s="839"/>
      <c r="J958" s="420" t="s">
        <v>655</v>
      </c>
      <c r="K958" s="437" t="str">
        <f t="shared" si="344"/>
        <v>-</v>
      </c>
      <c r="L958" s="434" t="s">
        <v>650</v>
      </c>
      <c r="M958" s="434" t="s">
        <v>650</v>
      </c>
      <c r="N958" s="434" t="s">
        <v>650</v>
      </c>
      <c r="O958" s="434" t="s">
        <v>650</v>
      </c>
      <c r="P958" s="434" t="s">
        <v>650</v>
      </c>
      <c r="Q958" s="434" t="s">
        <v>650</v>
      </c>
      <c r="R958" s="434" t="s">
        <v>650</v>
      </c>
      <c r="S958" s="434" t="s">
        <v>650</v>
      </c>
      <c r="T958" s="434" t="s">
        <v>650</v>
      </c>
      <c r="U958" s="434" t="s">
        <v>650</v>
      </c>
      <c r="V958" s="438" t="s">
        <v>650</v>
      </c>
      <c r="W958" s="438" t="s">
        <v>650</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25">
      <c r="A959" s="250"/>
      <c r="B959" s="259"/>
      <c r="C959" s="252">
        <f t="shared" si="345"/>
        <v>4</v>
      </c>
      <c r="D959" s="275"/>
      <c r="E959" s="330">
        <v>18</v>
      </c>
      <c r="F959" s="324" t="b">
        <f t="shared" si="343"/>
        <v>1</v>
      </c>
      <c r="G959" s="275"/>
      <c r="H959" s="430" t="s">
        <v>680</v>
      </c>
      <c r="I959" s="430"/>
      <c r="J959" s="412" t="s">
        <v>649</v>
      </c>
      <c r="K959" s="431" t="str">
        <f t="shared" si="344"/>
        <v>-</v>
      </c>
      <c r="L959" s="432" t="s">
        <v>650</v>
      </c>
      <c r="M959" s="432" t="s">
        <v>650</v>
      </c>
      <c r="N959" s="432" t="s">
        <v>650</v>
      </c>
      <c r="O959" s="432" t="s">
        <v>650</v>
      </c>
      <c r="P959" s="432" t="s">
        <v>650</v>
      </c>
      <c r="Q959" s="432" t="s">
        <v>650</v>
      </c>
      <c r="R959" s="432" t="s">
        <v>650</v>
      </c>
      <c r="S959" s="432" t="s">
        <v>650</v>
      </c>
      <c r="T959" s="432" t="s">
        <v>650</v>
      </c>
      <c r="U959" s="432" t="s">
        <v>650</v>
      </c>
      <c r="V959" s="432" t="s">
        <v>650</v>
      </c>
      <c r="W959" s="432" t="s">
        <v>650</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25">
      <c r="A960" s="250"/>
      <c r="B960" s="259"/>
      <c r="C960" s="252">
        <f t="shared" si="345"/>
        <v>4</v>
      </c>
      <c r="D960" s="275"/>
      <c r="E960" s="433">
        <f>E959</f>
        <v>18</v>
      </c>
      <c r="F960" s="324" t="b">
        <f t="shared" si="343"/>
        <v>1</v>
      </c>
      <c r="G960" s="275"/>
      <c r="H960" s="834" t="s">
        <v>681</v>
      </c>
      <c r="I960" s="835"/>
      <c r="J960" s="434" t="s">
        <v>652</v>
      </c>
      <c r="K960" s="435" t="str">
        <f t="shared" si="344"/>
        <v>-</v>
      </c>
      <c r="L960" s="436" t="s">
        <v>650</v>
      </c>
      <c r="M960" s="436" t="s">
        <v>650</v>
      </c>
      <c r="N960" s="436" t="s">
        <v>650</v>
      </c>
      <c r="O960" s="320">
        <v>1</v>
      </c>
      <c r="P960" s="436" t="s">
        <v>650</v>
      </c>
      <c r="Q960" s="436" t="s">
        <v>650</v>
      </c>
      <c r="R960" s="436" t="s">
        <v>650</v>
      </c>
      <c r="S960" s="436" t="s">
        <v>650</v>
      </c>
      <c r="T960" s="436" t="s">
        <v>650</v>
      </c>
      <c r="U960" s="436" t="s">
        <v>650</v>
      </c>
      <c r="V960" s="436" t="s">
        <v>650</v>
      </c>
      <c r="W960" s="436" t="s">
        <v>650</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25">
      <c r="A961" s="250"/>
      <c r="B961" s="259"/>
      <c r="C961" s="252">
        <f t="shared" si="345"/>
        <v>4</v>
      </c>
      <c r="D961" s="275"/>
      <c r="E961" s="433">
        <f>E960</f>
        <v>18</v>
      </c>
      <c r="F961" s="324" t="b">
        <f t="shared" si="343"/>
        <v>1</v>
      </c>
      <c r="G961" s="275"/>
      <c r="H961" s="836"/>
      <c r="I961" s="837"/>
      <c r="J961" s="434" t="s">
        <v>653</v>
      </c>
      <c r="K961" s="435" t="str">
        <f t="shared" si="344"/>
        <v>-</v>
      </c>
      <c r="L961" s="436" t="s">
        <v>654</v>
      </c>
      <c r="M961" s="320">
        <v>38</v>
      </c>
      <c r="N961" s="436" t="s">
        <v>654</v>
      </c>
      <c r="O961" s="436" t="s">
        <v>654</v>
      </c>
      <c r="P961" s="436" t="s">
        <v>654</v>
      </c>
      <c r="Q961" s="436" t="s">
        <v>654</v>
      </c>
      <c r="R961" s="436" t="s">
        <v>654</v>
      </c>
      <c r="S961" s="436" t="s">
        <v>654</v>
      </c>
      <c r="T961" s="436" t="s">
        <v>654</v>
      </c>
      <c r="U961" s="436" t="s">
        <v>654</v>
      </c>
      <c r="V961" s="436" t="s">
        <v>654</v>
      </c>
      <c r="W961" s="436"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25">
      <c r="A962" s="250"/>
      <c r="B962" s="259"/>
      <c r="C962" s="252">
        <f t="shared" si="345"/>
        <v>4</v>
      </c>
      <c r="D962" s="275"/>
      <c r="E962" s="433">
        <f>E961</f>
        <v>18</v>
      </c>
      <c r="F962" s="324" t="b">
        <f t="shared" si="343"/>
        <v>1</v>
      </c>
      <c r="G962" s="275"/>
      <c r="H962" s="838"/>
      <c r="I962" s="839"/>
      <c r="J962" s="420" t="s">
        <v>655</v>
      </c>
      <c r="K962" s="437" t="str">
        <f t="shared" si="344"/>
        <v>-</v>
      </c>
      <c r="L962" s="434" t="s">
        <v>650</v>
      </c>
      <c r="M962" s="434" t="s">
        <v>650</v>
      </c>
      <c r="N962" s="434" t="s">
        <v>650</v>
      </c>
      <c r="O962" s="434" t="s">
        <v>650</v>
      </c>
      <c r="P962" s="434" t="s">
        <v>650</v>
      </c>
      <c r="Q962" s="434" t="s">
        <v>650</v>
      </c>
      <c r="R962" s="434" t="s">
        <v>650</v>
      </c>
      <c r="S962" s="434" t="s">
        <v>650</v>
      </c>
      <c r="T962" s="434" t="s">
        <v>650</v>
      </c>
      <c r="U962" s="434" t="s">
        <v>650</v>
      </c>
      <c r="V962" s="438" t="s">
        <v>650</v>
      </c>
      <c r="W962" s="438" t="s">
        <v>650</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25">
      <c r="A963" s="250"/>
      <c r="B963" s="259"/>
      <c r="C963" s="252">
        <f t="shared" si="345"/>
        <v>4</v>
      </c>
      <c r="D963" s="275"/>
      <c r="E963" s="330">
        <v>19</v>
      </c>
      <c r="F963" s="324" t="b">
        <f t="shared" si="343"/>
        <v>1</v>
      </c>
      <c r="G963" s="275"/>
      <c r="H963" s="430" t="s">
        <v>682</v>
      </c>
      <c r="I963" s="430"/>
      <c r="J963" s="412" t="s">
        <v>649</v>
      </c>
      <c r="K963" s="431" t="str">
        <f t="shared" si="344"/>
        <v>-</v>
      </c>
      <c r="L963" s="432" t="s">
        <v>650</v>
      </c>
      <c r="M963" s="432" t="s">
        <v>650</v>
      </c>
      <c r="N963" s="432" t="s">
        <v>650</v>
      </c>
      <c r="O963" s="432" t="s">
        <v>650</v>
      </c>
      <c r="P963" s="432" t="s">
        <v>650</v>
      </c>
      <c r="Q963" s="432" t="s">
        <v>650</v>
      </c>
      <c r="R963" s="432" t="s">
        <v>650</v>
      </c>
      <c r="S963" s="432" t="s">
        <v>650</v>
      </c>
      <c r="T963" s="432" t="s">
        <v>650</v>
      </c>
      <c r="U963" s="432" t="s">
        <v>650</v>
      </c>
      <c r="V963" s="432" t="s">
        <v>650</v>
      </c>
      <c r="W963" s="432" t="s">
        <v>650</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25">
      <c r="A964" s="250"/>
      <c r="B964" s="259"/>
      <c r="C964" s="252">
        <f t="shared" si="345"/>
        <v>4</v>
      </c>
      <c r="D964" s="275"/>
      <c r="E964" s="433">
        <f>E963</f>
        <v>19</v>
      </c>
      <c r="F964" s="324" t="b">
        <f t="shared" si="343"/>
        <v>1</v>
      </c>
      <c r="G964" s="275"/>
      <c r="H964" s="834" t="s">
        <v>683</v>
      </c>
      <c r="I964" s="835"/>
      <c r="J964" s="434" t="s">
        <v>652</v>
      </c>
      <c r="K964" s="435">
        <f t="shared" si="344"/>
        <v>43543</v>
      </c>
      <c r="L964" s="320">
        <v>11</v>
      </c>
      <c r="M964" s="436" t="s">
        <v>650</v>
      </c>
      <c r="N964" s="436" t="s">
        <v>650</v>
      </c>
      <c r="O964" s="436" t="s">
        <v>650</v>
      </c>
      <c r="P964" s="436" t="s">
        <v>650</v>
      </c>
      <c r="Q964" s="436" t="s">
        <v>650</v>
      </c>
      <c r="R964" s="436" t="s">
        <v>650</v>
      </c>
      <c r="S964" s="436" t="s">
        <v>650</v>
      </c>
      <c r="T964" s="436" t="s">
        <v>650</v>
      </c>
      <c r="U964" s="436" t="s">
        <v>650</v>
      </c>
      <c r="V964" s="436" t="s">
        <v>650</v>
      </c>
      <c r="W964" s="436" t="s">
        <v>650</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25">
      <c r="A965" s="250"/>
      <c r="B965" s="259"/>
      <c r="C965" s="252">
        <f t="shared" si="345"/>
        <v>4</v>
      </c>
      <c r="D965" s="275"/>
      <c r="E965" s="433">
        <f>E964</f>
        <v>19</v>
      </c>
      <c r="F965" s="324" t="b">
        <f t="shared" si="343"/>
        <v>1</v>
      </c>
      <c r="G965" s="275"/>
      <c r="H965" s="836"/>
      <c r="I965" s="837"/>
      <c r="J965" s="434" t="s">
        <v>653</v>
      </c>
      <c r="K965" s="435" t="str">
        <f t="shared" si="344"/>
        <v>-</v>
      </c>
      <c r="L965" s="436" t="s">
        <v>654</v>
      </c>
      <c r="M965" s="436" t="s">
        <v>654</v>
      </c>
      <c r="N965" s="320">
        <v>20</v>
      </c>
      <c r="O965" s="320">
        <v>3</v>
      </c>
      <c r="P965" s="436" t="s">
        <v>654</v>
      </c>
      <c r="Q965" s="436" t="s">
        <v>654</v>
      </c>
      <c r="R965" s="436" t="s">
        <v>654</v>
      </c>
      <c r="S965" s="436" t="s">
        <v>654</v>
      </c>
      <c r="T965" s="436" t="s">
        <v>654</v>
      </c>
      <c r="U965" s="436" t="s">
        <v>654</v>
      </c>
      <c r="V965" s="436" t="s">
        <v>654</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25">
      <c r="A966" s="250"/>
      <c r="B966" s="259"/>
      <c r="C966" s="252">
        <f t="shared" si="345"/>
        <v>4</v>
      </c>
      <c r="D966" s="275"/>
      <c r="E966" s="433">
        <f>E965</f>
        <v>19</v>
      </c>
      <c r="F966" s="324" t="b">
        <f t="shared" si="343"/>
        <v>1</v>
      </c>
      <c r="G966" s="275"/>
      <c r="H966" s="838"/>
      <c r="I966" s="839"/>
      <c r="J966" s="420" t="s">
        <v>655</v>
      </c>
      <c r="K966" s="437" t="str">
        <f t="shared" si="344"/>
        <v>-</v>
      </c>
      <c r="L966" s="434" t="s">
        <v>650</v>
      </c>
      <c r="M966" s="434" t="s">
        <v>650</v>
      </c>
      <c r="N966" s="434" t="s">
        <v>650</v>
      </c>
      <c r="O966" s="434" t="s">
        <v>650</v>
      </c>
      <c r="P966" s="434" t="s">
        <v>650</v>
      </c>
      <c r="Q966" s="434" t="s">
        <v>650</v>
      </c>
      <c r="R966" s="434" t="s">
        <v>650</v>
      </c>
      <c r="S966" s="434" t="s">
        <v>650</v>
      </c>
      <c r="T966" s="434" t="s">
        <v>650</v>
      </c>
      <c r="U966" s="434" t="s">
        <v>650</v>
      </c>
      <c r="V966" s="438" t="s">
        <v>650</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25">
      <c r="A967" s="250"/>
      <c r="B967" s="259"/>
      <c r="C967" s="252">
        <f t="shared" si="345"/>
        <v>4</v>
      </c>
      <c r="D967" s="275"/>
      <c r="E967" s="330">
        <v>20</v>
      </c>
      <c r="F967" s="324" t="b">
        <f t="shared" si="343"/>
        <v>1</v>
      </c>
      <c r="G967" s="275"/>
      <c r="H967" s="430" t="s">
        <v>684</v>
      </c>
      <c r="I967" s="430"/>
      <c r="J967" s="412" t="s">
        <v>649</v>
      </c>
      <c r="K967" s="431" t="str">
        <f t="shared" si="344"/>
        <v>-</v>
      </c>
      <c r="L967" s="432" t="s">
        <v>650</v>
      </c>
      <c r="M967" s="432" t="s">
        <v>650</v>
      </c>
      <c r="N967" s="432" t="s">
        <v>650</v>
      </c>
      <c r="O967" s="432" t="s">
        <v>650</v>
      </c>
      <c r="P967" s="432" t="s">
        <v>650</v>
      </c>
      <c r="Q967" s="432" t="s">
        <v>650</v>
      </c>
      <c r="R967" s="432" t="s">
        <v>650</v>
      </c>
      <c r="S967" s="432" t="s">
        <v>650</v>
      </c>
      <c r="T967" s="432" t="s">
        <v>650</v>
      </c>
      <c r="U967" s="432" t="s">
        <v>650</v>
      </c>
      <c r="V967" s="432" t="s">
        <v>650</v>
      </c>
      <c r="W967" s="432" t="s">
        <v>650</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25">
      <c r="A968" s="250"/>
      <c r="B968" s="259"/>
      <c r="C968" s="252">
        <f t="shared" si="345"/>
        <v>4</v>
      </c>
      <c r="D968" s="275"/>
      <c r="E968" s="433">
        <f>E967</f>
        <v>20</v>
      </c>
      <c r="F968" s="324" t="b">
        <f t="shared" si="343"/>
        <v>1</v>
      </c>
      <c r="G968" s="275"/>
      <c r="H968" s="834" t="s">
        <v>685</v>
      </c>
      <c r="I968" s="835"/>
      <c r="J968" s="434" t="s">
        <v>652</v>
      </c>
      <c r="K968" s="435">
        <f t="shared" si="344"/>
        <v>43718</v>
      </c>
      <c r="L968" s="320">
        <v>36</v>
      </c>
      <c r="M968" s="436" t="s">
        <v>650</v>
      </c>
      <c r="N968" s="436" t="s">
        <v>650</v>
      </c>
      <c r="O968" s="436" t="s">
        <v>650</v>
      </c>
      <c r="P968" s="436" t="s">
        <v>650</v>
      </c>
      <c r="Q968" s="436" t="s">
        <v>650</v>
      </c>
      <c r="R968" s="436" t="s">
        <v>650</v>
      </c>
      <c r="S968" s="436" t="s">
        <v>650</v>
      </c>
      <c r="T968" s="436" t="s">
        <v>650</v>
      </c>
      <c r="U968" s="436" t="s">
        <v>650</v>
      </c>
      <c r="V968" s="436" t="s">
        <v>650</v>
      </c>
      <c r="W968" s="436" t="s">
        <v>650</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25">
      <c r="A969" s="250"/>
      <c r="B969" s="259"/>
      <c r="C969" s="252">
        <f t="shared" si="345"/>
        <v>4</v>
      </c>
      <c r="D969" s="275"/>
      <c r="E969" s="433">
        <f>E968</f>
        <v>20</v>
      </c>
      <c r="F969" s="324" t="b">
        <f t="shared" si="343"/>
        <v>1</v>
      </c>
      <c r="G969" s="275"/>
      <c r="H969" s="836"/>
      <c r="I969" s="837"/>
      <c r="J969" s="434" t="s">
        <v>653</v>
      </c>
      <c r="K969" s="435" t="str">
        <f t="shared" si="344"/>
        <v>-</v>
      </c>
      <c r="L969" s="436" t="s">
        <v>654</v>
      </c>
      <c r="M969" s="436" t="s">
        <v>654</v>
      </c>
      <c r="N969" s="320">
        <v>20</v>
      </c>
      <c r="O969" s="320">
        <v>6</v>
      </c>
      <c r="P969" s="436" t="s">
        <v>654</v>
      </c>
      <c r="Q969" s="436" t="s">
        <v>654</v>
      </c>
      <c r="R969" s="436" t="s">
        <v>654</v>
      </c>
      <c r="S969" s="436" t="s">
        <v>654</v>
      </c>
      <c r="T969" s="436" t="s">
        <v>654</v>
      </c>
      <c r="U969" s="436" t="s">
        <v>654</v>
      </c>
      <c r="V969" s="436" t="s">
        <v>654</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25">
      <c r="A970" s="250"/>
      <c r="B970" s="259"/>
      <c r="C970" s="252">
        <f t="shared" si="345"/>
        <v>4</v>
      </c>
      <c r="D970" s="275"/>
      <c r="E970" s="433">
        <f>E969</f>
        <v>20</v>
      </c>
      <c r="F970" s="324" t="b">
        <f t="shared" si="343"/>
        <v>1</v>
      </c>
      <c r="G970" s="275"/>
      <c r="H970" s="838"/>
      <c r="I970" s="839"/>
      <c r="J970" s="420" t="s">
        <v>655</v>
      </c>
      <c r="K970" s="437" t="str">
        <f t="shared" si="344"/>
        <v>-</v>
      </c>
      <c r="L970" s="434" t="s">
        <v>650</v>
      </c>
      <c r="M970" s="434" t="s">
        <v>650</v>
      </c>
      <c r="N970" s="434" t="s">
        <v>650</v>
      </c>
      <c r="O970" s="434" t="s">
        <v>650</v>
      </c>
      <c r="P970" s="434" t="s">
        <v>650</v>
      </c>
      <c r="Q970" s="434" t="s">
        <v>650</v>
      </c>
      <c r="R970" s="434" t="s">
        <v>650</v>
      </c>
      <c r="S970" s="434" t="s">
        <v>650</v>
      </c>
      <c r="T970" s="434" t="s">
        <v>650</v>
      </c>
      <c r="U970" s="434" t="s">
        <v>650</v>
      </c>
      <c r="V970" s="438" t="s">
        <v>650</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25">
      <c r="A971" s="250"/>
      <c r="B971" s="259"/>
      <c r="C971" s="252">
        <f t="shared" si="345"/>
        <v>4</v>
      </c>
      <c r="D971" s="275"/>
      <c r="E971" s="330">
        <v>21</v>
      </c>
      <c r="F971" s="324" t="b">
        <f t="shared" si="343"/>
        <v>1</v>
      </c>
      <c r="G971" s="275"/>
      <c r="H971" s="430" t="s">
        <v>686</v>
      </c>
      <c r="I971" s="430"/>
      <c r="J971" s="412" t="s">
        <v>649</v>
      </c>
      <c r="K971" s="431" t="str">
        <f t="shared" si="344"/>
        <v>-</v>
      </c>
      <c r="L971" s="432" t="s">
        <v>650</v>
      </c>
      <c r="M971" s="432" t="s">
        <v>650</v>
      </c>
      <c r="N971" s="432" t="s">
        <v>650</v>
      </c>
      <c r="O971" s="432" t="s">
        <v>650</v>
      </c>
      <c r="P971" s="432" t="s">
        <v>650</v>
      </c>
      <c r="Q971" s="432" t="s">
        <v>650</v>
      </c>
      <c r="R971" s="432" t="s">
        <v>650</v>
      </c>
      <c r="S971" s="432" t="s">
        <v>650</v>
      </c>
      <c r="T971" s="432" t="s">
        <v>650</v>
      </c>
      <c r="U971" s="432" t="s">
        <v>650</v>
      </c>
      <c r="V971" s="432" t="s">
        <v>650</v>
      </c>
      <c r="W971" s="432" t="s">
        <v>650</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25">
      <c r="A972" s="250"/>
      <c r="B972" s="259"/>
      <c r="C972" s="252">
        <f t="shared" si="345"/>
        <v>4</v>
      </c>
      <c r="D972" s="275"/>
      <c r="E972" s="433">
        <f>E971</f>
        <v>21</v>
      </c>
      <c r="F972" s="324" t="b">
        <f t="shared" si="343"/>
        <v>1</v>
      </c>
      <c r="G972" s="275"/>
      <c r="H972" s="834" t="s">
        <v>687</v>
      </c>
      <c r="I972" s="835"/>
      <c r="J972" s="434" t="s">
        <v>652</v>
      </c>
      <c r="K972" s="435">
        <f t="shared" si="344"/>
        <v>43760</v>
      </c>
      <c r="L972" s="320">
        <v>42</v>
      </c>
      <c r="M972" s="436" t="s">
        <v>650</v>
      </c>
      <c r="N972" s="436" t="s">
        <v>650</v>
      </c>
      <c r="O972" s="436" t="s">
        <v>650</v>
      </c>
      <c r="P972" s="436" t="s">
        <v>650</v>
      </c>
      <c r="Q972" s="436" t="s">
        <v>650</v>
      </c>
      <c r="R972" s="436" t="s">
        <v>650</v>
      </c>
      <c r="S972" s="436" t="s">
        <v>650</v>
      </c>
      <c r="T972" s="436" t="s">
        <v>650</v>
      </c>
      <c r="U972" s="436" t="s">
        <v>650</v>
      </c>
      <c r="V972" s="436" t="s">
        <v>650</v>
      </c>
      <c r="W972" s="436" t="s">
        <v>650</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25">
      <c r="A973" s="250"/>
      <c r="B973" s="259"/>
      <c r="C973" s="252">
        <f t="shared" si="345"/>
        <v>4</v>
      </c>
      <c r="D973" s="275"/>
      <c r="E973" s="433">
        <f>E972</f>
        <v>21</v>
      </c>
      <c r="F973" s="324" t="b">
        <f t="shared" si="343"/>
        <v>1</v>
      </c>
      <c r="G973" s="275"/>
      <c r="H973" s="836"/>
      <c r="I973" s="837"/>
      <c r="J973" s="434" t="s">
        <v>653</v>
      </c>
      <c r="K973" s="435" t="str">
        <f t="shared" si="344"/>
        <v>-</v>
      </c>
      <c r="L973" s="436" t="s">
        <v>654</v>
      </c>
      <c r="M973" s="436" t="s">
        <v>654</v>
      </c>
      <c r="N973" s="320">
        <v>28</v>
      </c>
      <c r="O973" s="320">
        <v>3</v>
      </c>
      <c r="P973" s="436" t="s">
        <v>654</v>
      </c>
      <c r="Q973" s="436" t="s">
        <v>654</v>
      </c>
      <c r="R973" s="436" t="s">
        <v>654</v>
      </c>
      <c r="S973" s="436" t="s">
        <v>654</v>
      </c>
      <c r="T973" s="436" t="s">
        <v>654</v>
      </c>
      <c r="U973" s="436" t="s">
        <v>654</v>
      </c>
      <c r="V973" s="436" t="s">
        <v>654</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25">
      <c r="A974" s="250"/>
      <c r="B974" s="259"/>
      <c r="C974" s="252">
        <f t="shared" si="345"/>
        <v>4</v>
      </c>
      <c r="D974" s="275"/>
      <c r="E974" s="433">
        <f>E973</f>
        <v>21</v>
      </c>
      <c r="F974" s="324" t="b">
        <f t="shared" si="343"/>
        <v>1</v>
      </c>
      <c r="G974" s="275"/>
      <c r="H974" s="838"/>
      <c r="I974" s="839"/>
      <c r="J974" s="420" t="s">
        <v>655</v>
      </c>
      <c r="K974" s="437" t="str">
        <f t="shared" si="344"/>
        <v>-</v>
      </c>
      <c r="L974" s="434" t="s">
        <v>650</v>
      </c>
      <c r="M974" s="434" t="s">
        <v>650</v>
      </c>
      <c r="N974" s="434" t="s">
        <v>650</v>
      </c>
      <c r="O974" s="434" t="s">
        <v>650</v>
      </c>
      <c r="P974" s="434" t="s">
        <v>650</v>
      </c>
      <c r="Q974" s="434" t="s">
        <v>650</v>
      </c>
      <c r="R974" s="434" t="s">
        <v>650</v>
      </c>
      <c r="S974" s="434" t="s">
        <v>650</v>
      </c>
      <c r="T974" s="434" t="s">
        <v>650</v>
      </c>
      <c r="U974" s="434" t="s">
        <v>650</v>
      </c>
      <c r="V974" s="438" t="s">
        <v>650</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25">
      <c r="A975" s="250"/>
      <c r="B975" s="259"/>
      <c r="C975" s="252">
        <f t="shared" si="345"/>
        <v>4</v>
      </c>
      <c r="D975" s="275"/>
      <c r="E975" s="330">
        <v>22</v>
      </c>
      <c r="F975" s="324" t="b">
        <f t="shared" si="343"/>
        <v>1</v>
      </c>
      <c r="G975" s="275"/>
      <c r="H975" s="430" t="s">
        <v>688</v>
      </c>
      <c r="I975" s="430"/>
      <c r="J975" s="412" t="s">
        <v>649</v>
      </c>
      <c r="K975" s="431" t="str">
        <f t="shared" si="344"/>
        <v>-</v>
      </c>
      <c r="L975" s="432" t="s">
        <v>650</v>
      </c>
      <c r="M975" s="432" t="s">
        <v>650</v>
      </c>
      <c r="N975" s="432" t="s">
        <v>650</v>
      </c>
      <c r="O975" s="432" t="s">
        <v>650</v>
      </c>
      <c r="P975" s="432" t="s">
        <v>650</v>
      </c>
      <c r="Q975" s="432" t="s">
        <v>650</v>
      </c>
      <c r="R975" s="432" t="s">
        <v>650</v>
      </c>
      <c r="S975" s="432" t="s">
        <v>650</v>
      </c>
      <c r="T975" s="432" t="s">
        <v>650</v>
      </c>
      <c r="U975" s="432" t="s">
        <v>650</v>
      </c>
      <c r="V975" s="432" t="s">
        <v>650</v>
      </c>
      <c r="W975" s="432" t="s">
        <v>650</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25">
      <c r="A976" s="250"/>
      <c r="B976" s="259"/>
      <c r="C976" s="252">
        <f t="shared" si="345"/>
        <v>4</v>
      </c>
      <c r="D976" s="275"/>
      <c r="E976" s="433">
        <f>E975</f>
        <v>22</v>
      </c>
      <c r="F976" s="324" t="b">
        <f t="shared" si="343"/>
        <v>1</v>
      </c>
      <c r="G976" s="275"/>
      <c r="H976" s="834" t="s">
        <v>689</v>
      </c>
      <c r="I976" s="835"/>
      <c r="J976" s="434" t="s">
        <v>652</v>
      </c>
      <c r="K976" s="435" t="str">
        <f t="shared" si="344"/>
        <v>-</v>
      </c>
      <c r="L976" s="436" t="s">
        <v>650</v>
      </c>
      <c r="M976" s="436" t="s">
        <v>650</v>
      </c>
      <c r="N976" s="320">
        <v>0</v>
      </c>
      <c r="O976" s="436" t="s">
        <v>650</v>
      </c>
      <c r="P976" s="436" t="s">
        <v>650</v>
      </c>
      <c r="Q976" s="436" t="s">
        <v>650</v>
      </c>
      <c r="R976" s="436" t="s">
        <v>650</v>
      </c>
      <c r="S976" s="436" t="s">
        <v>650</v>
      </c>
      <c r="T976" s="436" t="s">
        <v>650</v>
      </c>
      <c r="U976" s="436" t="s">
        <v>650</v>
      </c>
      <c r="V976" s="436" t="s">
        <v>650</v>
      </c>
      <c r="W976" s="436" t="s">
        <v>650</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25">
      <c r="A977" s="250"/>
      <c r="B977" s="259"/>
      <c r="C977" s="252">
        <f t="shared" si="345"/>
        <v>4</v>
      </c>
      <c r="D977" s="275"/>
      <c r="E977" s="433">
        <f>E976</f>
        <v>22</v>
      </c>
      <c r="F977" s="324" t="b">
        <f t="shared" si="343"/>
        <v>1</v>
      </c>
      <c r="G977" s="275"/>
      <c r="H977" s="836"/>
      <c r="I977" s="837"/>
      <c r="J977" s="434" t="s">
        <v>653</v>
      </c>
      <c r="K977" s="435" t="str">
        <f t="shared" si="344"/>
        <v>-</v>
      </c>
      <c r="L977" s="436" t="s">
        <v>654</v>
      </c>
      <c r="M977" s="436" t="s">
        <v>654</v>
      </c>
      <c r="N977" s="436" t="s">
        <v>654</v>
      </c>
      <c r="O977" s="436" t="s">
        <v>654</v>
      </c>
      <c r="P977" s="436" t="s">
        <v>654</v>
      </c>
      <c r="Q977" s="436" t="s">
        <v>654</v>
      </c>
      <c r="R977" s="436" t="s">
        <v>654</v>
      </c>
      <c r="S977" s="436" t="s">
        <v>654</v>
      </c>
      <c r="T977" s="436" t="s">
        <v>654</v>
      </c>
      <c r="U977" s="436" t="s">
        <v>654</v>
      </c>
      <c r="V977" s="436" t="s">
        <v>654</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25">
      <c r="A978" s="250"/>
      <c r="B978" s="259"/>
      <c r="C978" s="252">
        <f t="shared" si="345"/>
        <v>4</v>
      </c>
      <c r="D978" s="275"/>
      <c r="E978" s="433">
        <f>E977</f>
        <v>22</v>
      </c>
      <c r="F978" s="324" t="b">
        <f t="shared" si="343"/>
        <v>1</v>
      </c>
      <c r="G978" s="275"/>
      <c r="H978" s="838"/>
      <c r="I978" s="839"/>
      <c r="J978" s="420" t="s">
        <v>655</v>
      </c>
      <c r="K978" s="437" t="str">
        <f t="shared" si="344"/>
        <v>-</v>
      </c>
      <c r="L978" s="434" t="s">
        <v>650</v>
      </c>
      <c r="M978" s="434" t="s">
        <v>650</v>
      </c>
      <c r="N978" s="434" t="s">
        <v>650</v>
      </c>
      <c r="O978" s="434" t="s">
        <v>650</v>
      </c>
      <c r="P978" s="434" t="s">
        <v>650</v>
      </c>
      <c r="Q978" s="434" t="s">
        <v>650</v>
      </c>
      <c r="R978" s="434" t="s">
        <v>650</v>
      </c>
      <c r="S978" s="434" t="s">
        <v>650</v>
      </c>
      <c r="T978" s="434" t="s">
        <v>650</v>
      </c>
      <c r="U978" s="434" t="s">
        <v>650</v>
      </c>
      <c r="V978" s="438" t="s">
        <v>650</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25">
      <c r="A979" s="250"/>
      <c r="B979" s="259"/>
      <c r="C979" s="252">
        <f t="shared" si="345"/>
        <v>4</v>
      </c>
      <c r="D979" s="275"/>
      <c r="E979" s="330">
        <v>23</v>
      </c>
      <c r="F979" s="324" t="b">
        <f t="shared" si="343"/>
        <v>1</v>
      </c>
      <c r="G979" s="275"/>
      <c r="H979" s="430" t="s">
        <v>690</v>
      </c>
      <c r="I979" s="430"/>
      <c r="J979" s="412" t="s">
        <v>649</v>
      </c>
      <c r="K979" s="431" t="str">
        <f t="shared" si="344"/>
        <v>-</v>
      </c>
      <c r="L979" s="432" t="s">
        <v>650</v>
      </c>
      <c r="M979" s="432" t="s">
        <v>650</v>
      </c>
      <c r="N979" s="432" t="s">
        <v>650</v>
      </c>
      <c r="O979" s="432" t="s">
        <v>650</v>
      </c>
      <c r="P979" s="432" t="s">
        <v>650</v>
      </c>
      <c r="Q979" s="432" t="s">
        <v>650</v>
      </c>
      <c r="R979" s="432" t="s">
        <v>650</v>
      </c>
      <c r="S979" s="432" t="s">
        <v>650</v>
      </c>
      <c r="T979" s="432" t="s">
        <v>650</v>
      </c>
      <c r="U979" s="432" t="s">
        <v>650</v>
      </c>
      <c r="V979" s="432" t="s">
        <v>650</v>
      </c>
      <c r="W979" s="432" t="s">
        <v>650</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25">
      <c r="A980" s="250"/>
      <c r="B980" s="259"/>
      <c r="C980" s="252">
        <f t="shared" si="345"/>
        <v>4</v>
      </c>
      <c r="D980" s="275"/>
      <c r="E980" s="433">
        <f>E979</f>
        <v>23</v>
      </c>
      <c r="F980" s="324" t="b">
        <f t="shared" si="343"/>
        <v>1</v>
      </c>
      <c r="G980" s="275"/>
      <c r="H980" s="834" t="s">
        <v>691</v>
      </c>
      <c r="I980" s="835"/>
      <c r="J980" s="434" t="s">
        <v>652</v>
      </c>
      <c r="K980" s="435" t="str">
        <f t="shared" si="344"/>
        <v>-</v>
      </c>
      <c r="L980" s="436" t="s">
        <v>650</v>
      </c>
      <c r="M980" s="436" t="s">
        <v>650</v>
      </c>
      <c r="N980" s="320">
        <v>0</v>
      </c>
      <c r="O980" s="436" t="s">
        <v>650</v>
      </c>
      <c r="P980" s="436" t="s">
        <v>650</v>
      </c>
      <c r="Q980" s="436" t="s">
        <v>650</v>
      </c>
      <c r="R980" s="436" t="s">
        <v>650</v>
      </c>
      <c r="S980" s="436" t="s">
        <v>650</v>
      </c>
      <c r="T980" s="436" t="s">
        <v>650</v>
      </c>
      <c r="U980" s="436" t="s">
        <v>650</v>
      </c>
      <c r="V980" s="436" t="s">
        <v>650</v>
      </c>
      <c r="W980" s="436" t="s">
        <v>650</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25">
      <c r="A981" s="250"/>
      <c r="B981" s="259"/>
      <c r="C981" s="252">
        <f t="shared" si="345"/>
        <v>4</v>
      </c>
      <c r="D981" s="275"/>
      <c r="E981" s="433">
        <f>E980</f>
        <v>23</v>
      </c>
      <c r="F981" s="324" t="b">
        <f t="shared" si="343"/>
        <v>1</v>
      </c>
      <c r="G981" s="275"/>
      <c r="H981" s="836"/>
      <c r="I981" s="837"/>
      <c r="J981" s="434" t="s">
        <v>653</v>
      </c>
      <c r="K981" s="435" t="str">
        <f t="shared" si="344"/>
        <v>-</v>
      </c>
      <c r="L981" s="436" t="s">
        <v>654</v>
      </c>
      <c r="M981" s="436" t="s">
        <v>654</v>
      </c>
      <c r="N981" s="436" t="s">
        <v>654</v>
      </c>
      <c r="O981" s="436" t="s">
        <v>654</v>
      </c>
      <c r="P981" s="436" t="s">
        <v>654</v>
      </c>
      <c r="Q981" s="436" t="s">
        <v>654</v>
      </c>
      <c r="R981" s="436" t="s">
        <v>654</v>
      </c>
      <c r="S981" s="436" t="s">
        <v>654</v>
      </c>
      <c r="T981" s="436" t="s">
        <v>654</v>
      </c>
      <c r="U981" s="436" t="s">
        <v>654</v>
      </c>
      <c r="V981" s="436" t="s">
        <v>654</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25">
      <c r="A982" s="250"/>
      <c r="B982" s="259"/>
      <c r="C982" s="252">
        <f t="shared" si="345"/>
        <v>4</v>
      </c>
      <c r="D982" s="275"/>
      <c r="E982" s="433">
        <f>E981</f>
        <v>23</v>
      </c>
      <c r="F982" s="324" t="b">
        <f t="shared" si="343"/>
        <v>1</v>
      </c>
      <c r="G982" s="275"/>
      <c r="H982" s="838"/>
      <c r="I982" s="839"/>
      <c r="J982" s="420" t="s">
        <v>655</v>
      </c>
      <c r="K982" s="437" t="str">
        <f t="shared" si="344"/>
        <v>-</v>
      </c>
      <c r="L982" s="434" t="s">
        <v>650</v>
      </c>
      <c r="M982" s="434" t="s">
        <v>650</v>
      </c>
      <c r="N982" s="434" t="s">
        <v>650</v>
      </c>
      <c r="O982" s="434" t="s">
        <v>650</v>
      </c>
      <c r="P982" s="434" t="s">
        <v>650</v>
      </c>
      <c r="Q982" s="434" t="s">
        <v>650</v>
      </c>
      <c r="R982" s="434" t="s">
        <v>650</v>
      </c>
      <c r="S982" s="434" t="s">
        <v>650</v>
      </c>
      <c r="T982" s="434" t="s">
        <v>650</v>
      </c>
      <c r="U982" s="434" t="s">
        <v>650</v>
      </c>
      <c r="V982" s="438" t="s">
        <v>650</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25">
      <c r="A983" s="250"/>
      <c r="B983" s="259"/>
      <c r="C983" s="252">
        <f t="shared" si="345"/>
        <v>4</v>
      </c>
      <c r="D983" s="275"/>
      <c r="E983" s="330">
        <v>24</v>
      </c>
      <c r="F983" s="324" t="b">
        <f t="shared" ref="F983:F994" si="346">COUNTIFS($L983:$W983,"-")&lt;&gt;COUNTA($L983:$W983)</f>
        <v>1</v>
      </c>
      <c r="G983" s="275"/>
      <c r="H983" s="430" t="s">
        <v>692</v>
      </c>
      <c r="I983" s="430"/>
      <c r="J983" s="412" t="s">
        <v>649</v>
      </c>
      <c r="K983" s="431" t="str">
        <f t="shared" si="344"/>
        <v>-</v>
      </c>
      <c r="L983" s="432" t="s">
        <v>650</v>
      </c>
      <c r="M983" s="432" t="s">
        <v>650</v>
      </c>
      <c r="N983" s="432" t="s">
        <v>650</v>
      </c>
      <c r="O983" s="432" t="s">
        <v>650</v>
      </c>
      <c r="P983" s="432" t="s">
        <v>650</v>
      </c>
      <c r="Q983" s="432" t="s">
        <v>650</v>
      </c>
      <c r="R983" s="432" t="s">
        <v>650</v>
      </c>
      <c r="S983" s="432" t="s">
        <v>650</v>
      </c>
      <c r="T983" s="432" t="s">
        <v>650</v>
      </c>
      <c r="U983" s="432" t="s">
        <v>650</v>
      </c>
      <c r="V983" s="432" t="s">
        <v>650</v>
      </c>
      <c r="W983" s="432" t="s">
        <v>650</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25">
      <c r="A984" s="250"/>
      <c r="B984" s="259"/>
      <c r="C984" s="252">
        <f t="shared" si="345"/>
        <v>4</v>
      </c>
      <c r="D984" s="275"/>
      <c r="E984" s="433">
        <f>E983</f>
        <v>24</v>
      </c>
      <c r="F984" s="324" t="b">
        <f t="shared" si="346"/>
        <v>1</v>
      </c>
      <c r="G984" s="275"/>
      <c r="H984" s="834" t="s">
        <v>693</v>
      </c>
      <c r="I984" s="835"/>
      <c r="J984" s="434" t="s">
        <v>652</v>
      </c>
      <c r="K984" s="435" t="str">
        <f t="shared" si="344"/>
        <v>-</v>
      </c>
      <c r="L984" s="436" t="s">
        <v>650</v>
      </c>
      <c r="M984" s="436" t="s">
        <v>650</v>
      </c>
      <c r="N984" s="436" t="s">
        <v>650</v>
      </c>
      <c r="O984" s="436" t="s">
        <v>650</v>
      </c>
      <c r="P984" s="436" t="s">
        <v>650</v>
      </c>
      <c r="Q984" s="436" t="s">
        <v>650</v>
      </c>
      <c r="R984" s="436" t="s">
        <v>650</v>
      </c>
      <c r="S984" s="436" t="s">
        <v>650</v>
      </c>
      <c r="T984" s="436" t="s">
        <v>650</v>
      </c>
      <c r="U984" s="436" t="s">
        <v>650</v>
      </c>
      <c r="V984" s="436" t="s">
        <v>650</v>
      </c>
      <c r="W984" s="436" t="s">
        <v>650</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25">
      <c r="A985" s="250"/>
      <c r="B985" s="259"/>
      <c r="C985" s="252">
        <f t="shared" si="345"/>
        <v>4</v>
      </c>
      <c r="D985" s="275"/>
      <c r="E985" s="433">
        <f>E984</f>
        <v>24</v>
      </c>
      <c r="F985" s="324" t="b">
        <f t="shared" si="346"/>
        <v>1</v>
      </c>
      <c r="G985" s="275"/>
      <c r="H985" s="836"/>
      <c r="I985" s="837"/>
      <c r="J985" s="434" t="s">
        <v>653</v>
      </c>
      <c r="K985" s="435" t="str">
        <f t="shared" si="344"/>
        <v>-</v>
      </c>
      <c r="L985" s="436" t="s">
        <v>654</v>
      </c>
      <c r="M985" s="436" t="s">
        <v>654</v>
      </c>
      <c r="N985" s="436" t="s">
        <v>654</v>
      </c>
      <c r="O985" s="436" t="s">
        <v>654</v>
      </c>
      <c r="P985" s="436" t="s">
        <v>654</v>
      </c>
      <c r="Q985" s="436" t="s">
        <v>654</v>
      </c>
      <c r="R985" s="436" t="s">
        <v>654</v>
      </c>
      <c r="S985" s="436" t="s">
        <v>654</v>
      </c>
      <c r="T985" s="436" t="s">
        <v>654</v>
      </c>
      <c r="U985" s="436" t="s">
        <v>654</v>
      </c>
      <c r="V985" s="436" t="s">
        <v>654</v>
      </c>
      <c r="W985" s="436"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25">
      <c r="A986" s="250"/>
      <c r="B986" s="259"/>
      <c r="C986" s="252">
        <f t="shared" si="345"/>
        <v>4</v>
      </c>
      <c r="D986" s="275"/>
      <c r="E986" s="433">
        <f>E985</f>
        <v>24</v>
      </c>
      <c r="F986" s="324" t="b">
        <f t="shared" si="346"/>
        <v>1</v>
      </c>
      <c r="G986" s="275"/>
      <c r="H986" s="838"/>
      <c r="I986" s="839"/>
      <c r="J986" s="420" t="s">
        <v>655</v>
      </c>
      <c r="K986" s="437" t="str">
        <f t="shared" si="344"/>
        <v>-</v>
      </c>
      <c r="L986" s="434" t="s">
        <v>650</v>
      </c>
      <c r="M986" s="434" t="s">
        <v>650</v>
      </c>
      <c r="N986" s="434" t="s">
        <v>650</v>
      </c>
      <c r="O986" s="434" t="s">
        <v>650</v>
      </c>
      <c r="P986" s="434" t="s">
        <v>650</v>
      </c>
      <c r="Q986" s="434" t="s">
        <v>650</v>
      </c>
      <c r="R986" s="434" t="s">
        <v>650</v>
      </c>
      <c r="S986" s="434" t="s">
        <v>650</v>
      </c>
      <c r="T986" s="434" t="s">
        <v>650</v>
      </c>
      <c r="U986" s="434" t="s">
        <v>650</v>
      </c>
      <c r="V986" s="438" t="s">
        <v>650</v>
      </c>
      <c r="W986" s="438" t="s">
        <v>650</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25">
      <c r="A987" s="250"/>
      <c r="B987" s="259"/>
      <c r="C987" s="252">
        <f t="shared" ref="C987:C994" si="347">INT($C$875)+3</f>
        <v>4</v>
      </c>
      <c r="D987" s="275"/>
      <c r="E987" s="330">
        <v>25</v>
      </c>
      <c r="F987" s="324" t="b">
        <f t="shared" si="346"/>
        <v>1</v>
      </c>
      <c r="G987" s="275"/>
      <c r="H987" s="430" t="s">
        <v>968</v>
      </c>
      <c r="I987" s="430"/>
      <c r="J987" s="412" t="s">
        <v>649</v>
      </c>
      <c r="K987" s="431" t="str">
        <f t="shared" si="344"/>
        <v>-</v>
      </c>
      <c r="L987" s="432" t="s">
        <v>650</v>
      </c>
      <c r="M987" s="432" t="s">
        <v>650</v>
      </c>
      <c r="N987" s="432" t="s">
        <v>650</v>
      </c>
      <c r="O987" s="432" t="s">
        <v>650</v>
      </c>
      <c r="P987" s="432" t="s">
        <v>650</v>
      </c>
      <c r="Q987" s="439">
        <v>21</v>
      </c>
      <c r="R987" s="432" t="s">
        <v>650</v>
      </c>
      <c r="S987" s="432" t="s">
        <v>650</v>
      </c>
      <c r="T987" s="432" t="s">
        <v>650</v>
      </c>
      <c r="U987" s="432" t="s">
        <v>650</v>
      </c>
      <c r="V987" s="432" t="s">
        <v>650</v>
      </c>
      <c r="W987" s="432" t="s">
        <v>650</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25">
      <c r="A988" s="250"/>
      <c r="B988" s="259"/>
      <c r="C988" s="252">
        <f t="shared" si="347"/>
        <v>4</v>
      </c>
      <c r="D988" s="275"/>
      <c r="E988" s="433">
        <f>E987</f>
        <v>25</v>
      </c>
      <c r="F988" s="324" t="b">
        <f t="shared" si="346"/>
        <v>1</v>
      </c>
      <c r="G988" s="275"/>
      <c r="H988" s="834" t="s">
        <v>969</v>
      </c>
      <c r="I988" s="835"/>
      <c r="J988" s="434" t="s">
        <v>652</v>
      </c>
      <c r="K988" s="435" t="str">
        <f t="shared" si="344"/>
        <v>-</v>
      </c>
      <c r="L988" s="436" t="s">
        <v>650</v>
      </c>
      <c r="M988" s="436" t="s">
        <v>650</v>
      </c>
      <c r="N988" s="436" t="s">
        <v>650</v>
      </c>
      <c r="O988" s="436" t="s">
        <v>650</v>
      </c>
      <c r="P988" s="436" t="s">
        <v>650</v>
      </c>
      <c r="Q988" s="436" t="s">
        <v>650</v>
      </c>
      <c r="R988" s="436" t="s">
        <v>650</v>
      </c>
      <c r="S988" s="320" t="b">
        <v>1</v>
      </c>
      <c r="T988" s="436" t="s">
        <v>650</v>
      </c>
      <c r="U988" s="436" t="s">
        <v>650</v>
      </c>
      <c r="V988" s="436" t="s">
        <v>650</v>
      </c>
      <c r="W988" s="436" t="s">
        <v>650</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25">
      <c r="A989" s="250"/>
      <c r="B989" s="259"/>
      <c r="C989" s="252">
        <f t="shared" si="347"/>
        <v>4</v>
      </c>
      <c r="D989" s="275"/>
      <c r="E989" s="433">
        <f>E988</f>
        <v>25</v>
      </c>
      <c r="F989" s="324" t="b">
        <f t="shared" si="346"/>
        <v>1</v>
      </c>
      <c r="G989" s="275"/>
      <c r="H989" s="836"/>
      <c r="I989" s="837"/>
      <c r="J989" s="434" t="s">
        <v>653</v>
      </c>
      <c r="K989" s="435" t="str">
        <f t="shared" si="344"/>
        <v>-</v>
      </c>
      <c r="L989" s="436" t="s">
        <v>654</v>
      </c>
      <c r="M989" s="436" t="s">
        <v>654</v>
      </c>
      <c r="N989" s="436" t="s">
        <v>654</v>
      </c>
      <c r="O989" s="436" t="s">
        <v>654</v>
      </c>
      <c r="P989" s="320">
        <v>21</v>
      </c>
      <c r="Q989" s="436" t="s">
        <v>654</v>
      </c>
      <c r="R989" s="436" t="s">
        <v>654</v>
      </c>
      <c r="S989" s="436" t="s">
        <v>654</v>
      </c>
      <c r="T989" s="436" t="s">
        <v>654</v>
      </c>
      <c r="U989" s="436" t="s">
        <v>654</v>
      </c>
      <c r="V989" s="436" t="s">
        <v>654</v>
      </c>
      <c r="W989" s="436"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25">
      <c r="A990" s="250"/>
      <c r="B990" s="259"/>
      <c r="C990" s="252">
        <f t="shared" si="347"/>
        <v>4</v>
      </c>
      <c r="D990" s="275"/>
      <c r="E990" s="433">
        <f>E989</f>
        <v>25</v>
      </c>
      <c r="F990" s="324" t="b">
        <f t="shared" si="346"/>
        <v>1</v>
      </c>
      <c r="G990" s="275"/>
      <c r="H990" s="838"/>
      <c r="I990" s="839"/>
      <c r="J990" s="420" t="s">
        <v>655</v>
      </c>
      <c r="K990" s="437" t="str">
        <f t="shared" si="344"/>
        <v>-</v>
      </c>
      <c r="L990" s="434" t="s">
        <v>650</v>
      </c>
      <c r="M990" s="434" t="s">
        <v>650</v>
      </c>
      <c r="N990" s="434" t="s">
        <v>650</v>
      </c>
      <c r="O990" s="434" t="s">
        <v>650</v>
      </c>
      <c r="P990" s="434" t="s">
        <v>650</v>
      </c>
      <c r="Q990" s="434" t="s">
        <v>650</v>
      </c>
      <c r="R990" s="434" t="s">
        <v>650</v>
      </c>
      <c r="S990" s="434" t="s">
        <v>650</v>
      </c>
      <c r="T990" s="434" t="s">
        <v>650</v>
      </c>
      <c r="U990" s="434" t="s">
        <v>650</v>
      </c>
      <c r="V990" s="438" t="s">
        <v>650</v>
      </c>
      <c r="W990" s="438" t="s">
        <v>650</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25">
      <c r="A991" s="250"/>
      <c r="B991" s="259"/>
      <c r="C991" s="252">
        <f t="shared" si="347"/>
        <v>4</v>
      </c>
      <c r="D991" s="275"/>
      <c r="E991" s="330">
        <v>26</v>
      </c>
      <c r="F991" s="324" t="b">
        <f t="shared" si="346"/>
        <v>1</v>
      </c>
      <c r="G991" s="275"/>
      <c r="H991" s="430" t="s">
        <v>694</v>
      </c>
      <c r="I991" s="430"/>
      <c r="J991" s="412" t="s">
        <v>649</v>
      </c>
      <c r="K991" s="431" t="str">
        <f t="shared" si="344"/>
        <v>-</v>
      </c>
      <c r="L991" s="440">
        <v>-1</v>
      </c>
      <c r="M991" s="432" t="s">
        <v>650</v>
      </c>
      <c r="N991" s="432" t="s">
        <v>650</v>
      </c>
      <c r="O991" s="432" t="s">
        <v>650</v>
      </c>
      <c r="P991" s="432" t="s">
        <v>650</v>
      </c>
      <c r="Q991" s="432" t="s">
        <v>650</v>
      </c>
      <c r="R991" s="432" t="s">
        <v>650</v>
      </c>
      <c r="S991" s="432" t="s">
        <v>650</v>
      </c>
      <c r="T991" s="432" t="s">
        <v>650</v>
      </c>
      <c r="U991" s="432" t="s">
        <v>650</v>
      </c>
      <c r="V991" s="439">
        <v>0.05</v>
      </c>
      <c r="W991" s="432" t="s">
        <v>650</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25">
      <c r="A992" s="250"/>
      <c r="B992" s="259"/>
      <c r="C992" s="252">
        <f t="shared" si="347"/>
        <v>4</v>
      </c>
      <c r="D992" s="275"/>
      <c r="E992" s="433">
        <f>E991</f>
        <v>26</v>
      </c>
      <c r="F992" s="324" t="b">
        <f t="shared" si="346"/>
        <v>1</v>
      </c>
      <c r="G992" s="275"/>
      <c r="H992" s="834" t="s">
        <v>695</v>
      </c>
      <c r="I992" s="835"/>
      <c r="J992" s="434" t="s">
        <v>652</v>
      </c>
      <c r="K992" s="435" t="str">
        <f t="shared" si="344"/>
        <v>-</v>
      </c>
      <c r="L992" s="436" t="s">
        <v>650</v>
      </c>
      <c r="M992" s="436" t="s">
        <v>650</v>
      </c>
      <c r="N992" s="436" t="s">
        <v>650</v>
      </c>
      <c r="O992" s="436" t="s">
        <v>650</v>
      </c>
      <c r="P992" s="436" t="s">
        <v>650</v>
      </c>
      <c r="Q992" s="436" t="s">
        <v>650</v>
      </c>
      <c r="R992" s="436" t="s">
        <v>650</v>
      </c>
      <c r="S992" s="436" t="s">
        <v>650</v>
      </c>
      <c r="T992" s="436" t="s">
        <v>650</v>
      </c>
      <c r="U992" s="436" t="s">
        <v>650</v>
      </c>
      <c r="V992" s="436" t="s">
        <v>650</v>
      </c>
      <c r="W992" s="436" t="s">
        <v>650</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25">
      <c r="A993" s="250"/>
      <c r="B993" s="259"/>
      <c r="C993" s="252">
        <f t="shared" si="347"/>
        <v>4</v>
      </c>
      <c r="D993" s="275"/>
      <c r="E993" s="433">
        <f>E992</f>
        <v>26</v>
      </c>
      <c r="F993" s="324" t="b">
        <f t="shared" si="346"/>
        <v>1</v>
      </c>
      <c r="G993" s="275"/>
      <c r="H993" s="836"/>
      <c r="I993" s="837"/>
      <c r="J993" s="434" t="s">
        <v>653</v>
      </c>
      <c r="K993" s="435" t="str">
        <f t="shared" si="344"/>
        <v>-</v>
      </c>
      <c r="L993" s="436" t="s">
        <v>654</v>
      </c>
      <c r="M993" s="436" t="s">
        <v>654</v>
      </c>
      <c r="N993" s="436" t="s">
        <v>654</v>
      </c>
      <c r="O993" s="436" t="s">
        <v>654</v>
      </c>
      <c r="P993" s="436" t="s">
        <v>654</v>
      </c>
      <c r="Q993" s="436" t="s">
        <v>654</v>
      </c>
      <c r="R993" s="436" t="s">
        <v>654</v>
      </c>
      <c r="S993" s="436" t="s">
        <v>654</v>
      </c>
      <c r="T993" s="436" t="s">
        <v>654</v>
      </c>
      <c r="U993" s="436" t="s">
        <v>654</v>
      </c>
      <c r="V993" s="436" t="s">
        <v>654</v>
      </c>
      <c r="W993" s="436" t="s">
        <v>654</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25">
      <c r="A994" s="250"/>
      <c r="B994" s="259"/>
      <c r="C994" s="252">
        <f t="shared" si="347"/>
        <v>4</v>
      </c>
      <c r="D994" s="275"/>
      <c r="E994" s="433">
        <f>E993</f>
        <v>26</v>
      </c>
      <c r="F994" s="324" t="b">
        <f t="shared" si="346"/>
        <v>1</v>
      </c>
      <c r="G994" s="275"/>
      <c r="H994" s="838"/>
      <c r="I994" s="839"/>
      <c r="J994" s="420" t="s">
        <v>655</v>
      </c>
      <c r="K994" s="437" t="str">
        <f t="shared" si="344"/>
        <v>-</v>
      </c>
      <c r="L994" s="442" t="s">
        <v>650</v>
      </c>
      <c r="M994" s="442" t="s">
        <v>650</v>
      </c>
      <c r="N994" s="442" t="s">
        <v>650</v>
      </c>
      <c r="O994" s="442" t="s">
        <v>650</v>
      </c>
      <c r="P994" s="442" t="s">
        <v>650</v>
      </c>
      <c r="Q994" s="442" t="s">
        <v>650</v>
      </c>
      <c r="R994" s="442" t="s">
        <v>650</v>
      </c>
      <c r="S994" s="442" t="s">
        <v>650</v>
      </c>
      <c r="T994" s="442" t="s">
        <v>650</v>
      </c>
      <c r="U994" s="442" t="s">
        <v>650</v>
      </c>
      <c r="V994" s="441">
        <v>-0.05</v>
      </c>
      <c r="W994" s="438" t="s">
        <v>650</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0999999999999996" hidden="1" customHeight="1" outlineLevel="3" x14ac:dyDescent="0.2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395</v>
      </c>
      <c r="AR995" s="262"/>
      <c r="AS995" s="250"/>
      <c r="AT995" s="250"/>
      <c r="AU995" s="250"/>
    </row>
    <row r="996" spans="1:47" ht="5.0999999999999996" hidden="1" customHeight="1" outlineLevel="2" x14ac:dyDescent="0.25">
      <c r="A996" s="250"/>
      <c r="B996" s="259"/>
      <c r="C996" s="252">
        <f>INT($C$875)+2.005</f>
        <v>3.0049999999999999</v>
      </c>
      <c r="D996" s="275" t="s">
        <v>391</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hidden="1" outlineLevel="2" x14ac:dyDescent="0.25">
      <c r="A997" s="250"/>
      <c r="B997" s="259"/>
      <c r="C997" s="252">
        <f>INT($C$875)+2</f>
        <v>3</v>
      </c>
      <c r="D997" s="275"/>
      <c r="E997" s="330"/>
      <c r="F997" s="330"/>
      <c r="G997" s="275"/>
      <c r="H997" s="392" t="s">
        <v>696</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hidden="1" outlineLevel="2" x14ac:dyDescent="0.25">
      <c r="A998" s="250"/>
      <c r="B998" s="259"/>
      <c r="C998" s="252">
        <f>INT($C$875)+3</f>
        <v>4</v>
      </c>
      <c r="D998" s="275"/>
      <c r="E998" s="330"/>
      <c r="F998" s="330"/>
      <c r="G998" s="275"/>
      <c r="H998" s="280"/>
      <c r="I998" s="280"/>
      <c r="J998" s="302" t="s">
        <v>697</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hidden="1" outlineLevel="2" x14ac:dyDescent="0.25">
      <c r="A999" s="250"/>
      <c r="B999" s="259"/>
      <c r="C999" s="252">
        <v>4</v>
      </c>
      <c r="D999" s="275"/>
      <c r="E999" s="330"/>
      <c r="F999" s="330"/>
      <c r="G999" s="275"/>
      <c r="H999" s="280"/>
      <c r="I999" s="280"/>
      <c r="J999" s="321">
        <v>0.3</v>
      </c>
      <c r="K999" s="321">
        <v>0.35</v>
      </c>
      <c r="L999" s="321">
        <v>0.45</v>
      </c>
      <c r="M999" s="402">
        <v>1</v>
      </c>
      <c r="N999" s="321">
        <v>0.55000000000000004</v>
      </c>
      <c r="O999" s="280" t="s">
        <v>698</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25">
      <c r="A1000" s="250"/>
      <c r="B1000" s="259"/>
      <c r="C1000" s="252">
        <f>INT($C$875)+3</f>
        <v>4</v>
      </c>
      <c r="D1000" s="275"/>
      <c r="E1000" s="330"/>
      <c r="F1000" s="330"/>
      <c r="G1000" s="275"/>
      <c r="H1000" s="280" t="s">
        <v>699</v>
      </c>
      <c r="I1000" s="280"/>
      <c r="J1000" s="320">
        <v>0</v>
      </c>
      <c r="K1000" s="320">
        <v>0.5</v>
      </c>
      <c r="L1000" s="320">
        <v>1.25</v>
      </c>
      <c r="M1000" s="296">
        <f>FORECAST(M999,CHOOSE({1,2},L1000,N1000),CHOOSE({1,2},L999,N999))</f>
        <v>13.624999999999998</v>
      </c>
      <c r="N1000" s="320">
        <v>3.5</v>
      </c>
      <c r="O1000" s="280" t="s">
        <v>700</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0999999999999996" hidden="1" customHeight="1" outlineLevel="3" x14ac:dyDescent="0.2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395</v>
      </c>
      <c r="AR1001" s="262"/>
      <c r="AS1001" s="250"/>
      <c r="AT1001" s="250"/>
      <c r="AU1001" s="250"/>
    </row>
    <row r="1002" spans="1:47" ht="5.0999999999999996" hidden="1" customHeight="1" outlineLevel="2" x14ac:dyDescent="0.2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0999999999999996" customHeight="1" outlineLevel="1" x14ac:dyDescent="0.2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116</v>
      </c>
      <c r="AS1003" s="250"/>
      <c r="AT1003" s="250"/>
      <c r="AU1003" s="250"/>
    </row>
    <row r="1004" spans="1:47" ht="5.0999999999999996" customHeight="1" collapsed="1" x14ac:dyDescent="0.2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hidden="1" outlineLevel="2" x14ac:dyDescent="0.2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2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2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2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2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2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2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25">
      <c r="C1012" s="443" t="s">
        <v>701</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2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0999999999999996" customHeight="1" collapsed="1" thickBot="1" x14ac:dyDescent="0.3">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0999999999999996" hidden="1" customHeight="1" outlineLevel="1" x14ac:dyDescent="0.2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2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00000000000001" customHeight="1" x14ac:dyDescent="0.25">
      <c r="A6" s="250"/>
      <c r="B6" s="259"/>
      <c r="C6" s="444">
        <v>1.02</v>
      </c>
      <c r="D6" s="263"/>
      <c r="E6" s="323" t="s">
        <v>383</v>
      </c>
      <c r="F6" s="324">
        <v>2</v>
      </c>
      <c r="G6" s="264"/>
      <c r="H6" s="616" t="s">
        <v>702</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00000000000001" customHeight="1" outlineLevel="1" x14ac:dyDescent="0.2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0999999999999996" customHeight="1" outlineLevel="2" x14ac:dyDescent="0.2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0999999999999996" customHeight="1" outlineLevel="1" x14ac:dyDescent="0.2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2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25">
      <c r="A11" s="250"/>
      <c r="B11" s="259"/>
      <c r="C11" s="444">
        <f>INT($C$6)+1.045</f>
        <v>2.0449999999999999</v>
      </c>
      <c r="D11" s="275"/>
      <c r="E11" s="330"/>
      <c r="F11" s="330"/>
      <c r="G11" s="275"/>
      <c r="H11" s="280" t="s">
        <v>393</v>
      </c>
      <c r="I11" s="280"/>
      <c r="J11" s="505">
        <v>44526.325755208301</v>
      </c>
      <c r="K11" s="878" t="s">
        <v>943</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25">
      <c r="A12" s="250"/>
      <c r="B12" s="259"/>
      <c r="C12" s="444">
        <f>INT($C$6)+1.045</f>
        <v>2.0449999999999999</v>
      </c>
      <c r="D12" s="275"/>
      <c r="E12" s="330"/>
      <c r="F12" s="330"/>
      <c r="G12" s="275"/>
      <c r="H12" s="280" t="s">
        <v>394</v>
      </c>
      <c r="I12" s="280"/>
      <c r="J12" s="504">
        <v>45124.547994560198</v>
      </c>
      <c r="K12" s="880" t="s">
        <v>1171</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0999999999999996" hidden="1" customHeight="1" outlineLevel="3" x14ac:dyDescent="0.2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0999999999999996" hidden="1" customHeight="1" outlineLevel="3" x14ac:dyDescent="0.2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2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2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2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2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2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0999999999999996" hidden="1" customHeight="1" outlineLevel="3" x14ac:dyDescent="0.2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0999999999999996" hidden="1" customHeight="1" outlineLevel="2" x14ac:dyDescent="0.2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0999999999999996" customHeight="1" outlineLevel="1" x14ac:dyDescent="0.2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0999999999999996" customHeight="1" x14ac:dyDescent="0.2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2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2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0999999999999996" customHeight="1" thickBot="1" x14ac:dyDescent="0.3">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0999999999999996" customHeight="1" outlineLevel="1" x14ac:dyDescent="0.2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2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00000000000001" customHeight="1" x14ac:dyDescent="0.2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00000000000001" customHeight="1" outlineLevel="1" x14ac:dyDescent="0.25">
      <c r="A30" s="250"/>
      <c r="B30" s="259"/>
      <c r="C30" s="444">
        <f>INT($C$29)+1.02</f>
        <v>2.02</v>
      </c>
      <c r="D30" s="263"/>
      <c r="E30" s="323" t="s">
        <v>385</v>
      </c>
      <c r="F30" s="327">
        <v>1</v>
      </c>
      <c r="G30" s="268"/>
      <c r="H30" s="453" t="s">
        <v>935</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0999999999999996" customHeight="1" outlineLevel="2" x14ac:dyDescent="0.2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25">
      <c r="A32" s="250"/>
      <c r="B32" s="259"/>
      <c r="C32" s="444">
        <f>INT($C$29)+2</f>
        <v>3</v>
      </c>
      <c r="D32" s="260"/>
      <c r="E32" s="330"/>
      <c r="F32" s="330"/>
      <c r="G32" s="260"/>
      <c r="H32" s="273"/>
      <c r="I32" s="273"/>
      <c r="J32" s="617" t="s">
        <v>938</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2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25">
      <c r="A34" s="250"/>
      <c r="B34" s="259"/>
      <c r="C34" s="444">
        <f>INT($C$29)+3</f>
        <v>4</v>
      </c>
      <c r="D34" s="260"/>
      <c r="E34" s="330"/>
      <c r="F34" s="330"/>
      <c r="G34" s="260"/>
      <c r="H34" s="274"/>
      <c r="I34" s="274"/>
      <c r="J34" s="455" t="s">
        <v>703</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25">
      <c r="A35" s="250"/>
      <c r="B35" s="259"/>
      <c r="C35" s="444">
        <f>INT($C$29)+3</f>
        <v>4</v>
      </c>
      <c r="D35" s="260"/>
      <c r="E35" s="330"/>
      <c r="F35" s="330"/>
      <c r="G35" s="260"/>
      <c r="H35" s="274"/>
      <c r="I35" s="274"/>
      <c r="J35" s="455" t="s">
        <v>704</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25">
      <c r="A36" s="250"/>
      <c r="B36" s="259"/>
      <c r="C36" s="444">
        <f>INT($C$29)+2</f>
        <v>3</v>
      </c>
      <c r="D36" s="260"/>
      <c r="E36" s="330"/>
      <c r="F36" s="330"/>
      <c r="G36" s="260"/>
      <c r="H36" s="274"/>
      <c r="I36" s="274" t="s">
        <v>705</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25">
      <c r="A37" s="250"/>
      <c r="B37" s="259"/>
      <c r="C37" s="444">
        <f>INT($C$29)+3</f>
        <v>4</v>
      </c>
      <c r="D37" s="260"/>
      <c r="E37" s="330"/>
      <c r="F37" s="330"/>
      <c r="G37" s="260"/>
      <c r="H37" s="274"/>
      <c r="I37" s="274"/>
      <c r="J37" s="455" t="s">
        <v>703</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0</v>
      </c>
      <c r="BN37" s="456">
        <f>IFERROR(MATCH(BO$33,Sheep!$R$322:$R$329,1),0)</f>
        <v>0</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1</v>
      </c>
      <c r="DN37" s="456">
        <f>IFERROR(MATCH(DO$33,Sheep!$R$322:$R$329,1),0)</f>
        <v>1</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2</v>
      </c>
      <c r="FN37" s="456">
        <f>IFERROR(MATCH(FO$33,Sheep!$R$322:$R$329,1),0)</f>
        <v>2</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3</v>
      </c>
      <c r="HN37" s="456">
        <f>IFERROR(MATCH(HO$33,Sheep!$R$322:$R$329,1),0)</f>
        <v>3</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4</v>
      </c>
      <c r="JN37" s="456">
        <f>IFERROR(MATCH(JO$33,Sheep!$R$322:$R$329,1),0)</f>
        <v>4</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5</v>
      </c>
      <c r="LN37" s="456">
        <f>IFERROR(MATCH(LO$33,Sheep!$R$322:$R$329,1),0)</f>
        <v>5</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6</v>
      </c>
      <c r="NN37" s="456">
        <f>IFERROR(MATCH(NO$33,Sheep!$R$322:$R$329,1),0)</f>
        <v>6</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7</v>
      </c>
      <c r="PN37" s="456">
        <f>IFERROR(MATCH(PO$33,Sheep!$R$322:$R$329,1),0)</f>
        <v>7</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25">
      <c r="A38" s="250"/>
      <c r="B38" s="259"/>
      <c r="C38" s="444">
        <f>INT($C$29)+3</f>
        <v>4</v>
      </c>
      <c r="D38" s="260"/>
      <c r="E38" s="330"/>
      <c r="F38" s="330"/>
      <c r="G38" s="260"/>
      <c r="H38" s="274"/>
      <c r="I38" s="274"/>
      <c r="J38" s="455" t="s">
        <v>704</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0</v>
      </c>
      <c r="BN38" s="493">
        <f>IFERROR(INDEX(Sheep!$R$322:$R$329,BN37,1),0)</f>
        <v>0</v>
      </c>
      <c r="BO38" s="493">
        <f>IFERROR(INDEX(Sheep!$R$322:$R$329,BO37,1),0)</f>
        <v>43863</v>
      </c>
      <c r="BP38" s="493">
        <f>IFERROR(INDEX(Sheep!$R$322:$R$329,BP37,1),0)</f>
        <v>43863</v>
      </c>
      <c r="BQ38" s="493">
        <f>IFERROR(INDEX(Sheep!$R$322:$R$329,BQ37,1),0)</f>
        <v>43863</v>
      </c>
      <c r="BR38" s="493">
        <f>IFERROR(INDEX(Sheep!$R$322:$R$329,BR37,1),0)</f>
        <v>43863</v>
      </c>
      <c r="BS38" s="493">
        <f>IFERROR(INDEX(Sheep!$R$322:$R$329,BS37,1),0)</f>
        <v>43863</v>
      </c>
      <c r="BT38" s="493">
        <f>IFERROR(INDEX(Sheep!$R$322:$R$329,BT37,1),0)</f>
        <v>43863</v>
      </c>
      <c r="BU38" s="493">
        <f>IFERROR(INDEX(Sheep!$R$322:$R$329,BU37,1),0)</f>
        <v>43863</v>
      </c>
      <c r="BV38" s="493">
        <f>IFERROR(INDEX(Sheep!$R$322:$R$329,BV37,1),0)</f>
        <v>43863</v>
      </c>
      <c r="BW38" s="493">
        <f>IFERROR(INDEX(Sheep!$R$322:$R$329,BW37,1),0)</f>
        <v>43863</v>
      </c>
      <c r="BX38" s="493">
        <f>IFERROR(INDEX(Sheep!$R$322:$R$329,BX37,1),0)</f>
        <v>43863</v>
      </c>
      <c r="BY38" s="493">
        <f>IFERROR(INDEX(Sheep!$R$322:$R$329,BY37,1),0)</f>
        <v>43863</v>
      </c>
      <c r="BZ38" s="493">
        <f>IFERROR(INDEX(Sheep!$R$322:$R$329,BZ37,1),0)</f>
        <v>43863</v>
      </c>
      <c r="CA38" s="493">
        <f>IFERROR(INDEX(Sheep!$R$322:$R$329,CA37,1),0)</f>
        <v>43863</v>
      </c>
      <c r="CB38" s="493">
        <f>IFERROR(INDEX(Sheep!$R$322:$R$329,CB37,1),0)</f>
        <v>43863</v>
      </c>
      <c r="CC38" s="493">
        <f>IFERROR(INDEX(Sheep!$R$322:$R$329,CC37,1),0)</f>
        <v>43863</v>
      </c>
      <c r="CD38" s="493">
        <f>IFERROR(INDEX(Sheep!$R$322:$R$329,CD37,1),0)</f>
        <v>43863</v>
      </c>
      <c r="CE38" s="493">
        <f>IFERROR(INDEX(Sheep!$R$322:$R$329,CE37,1),0)</f>
        <v>43863</v>
      </c>
      <c r="CF38" s="493">
        <f>IFERROR(INDEX(Sheep!$R$322:$R$329,CF37,1),0)</f>
        <v>43863</v>
      </c>
      <c r="CG38" s="493">
        <f>IFERROR(INDEX(Sheep!$R$322:$R$329,CG37,1),0)</f>
        <v>43863</v>
      </c>
      <c r="CH38" s="493">
        <f>IFERROR(INDEX(Sheep!$R$322:$R$329,CH37,1),0)</f>
        <v>43863</v>
      </c>
      <c r="CI38" s="493">
        <f>IFERROR(INDEX(Sheep!$R$322:$R$329,CI37,1),0)</f>
        <v>43863</v>
      </c>
      <c r="CJ38" s="493">
        <f>IFERROR(INDEX(Sheep!$R$322:$R$329,CJ37,1),0)</f>
        <v>43863</v>
      </c>
      <c r="CK38" s="493">
        <f>IFERROR(INDEX(Sheep!$R$322:$R$329,CK37,1),0)</f>
        <v>43863</v>
      </c>
      <c r="CL38" s="493">
        <f>IFERROR(INDEX(Sheep!$R$322:$R$329,CL37,1),0)</f>
        <v>43863</v>
      </c>
      <c r="CM38" s="493">
        <f>IFERROR(INDEX(Sheep!$R$322:$R$329,CM37,1),0)</f>
        <v>43863</v>
      </c>
      <c r="CN38" s="493">
        <f>IFERROR(INDEX(Sheep!$R$322:$R$329,CN37,1),0)</f>
        <v>43863</v>
      </c>
      <c r="CO38" s="493">
        <f>IFERROR(INDEX(Sheep!$R$322:$R$329,CO37,1),0)</f>
        <v>43863</v>
      </c>
      <c r="CP38" s="493">
        <f>IFERROR(INDEX(Sheep!$R$322:$R$329,CP37,1),0)</f>
        <v>43863</v>
      </c>
      <c r="CQ38" s="493">
        <f>IFERROR(INDEX(Sheep!$R$322:$R$329,CQ37,1),0)</f>
        <v>43863</v>
      </c>
      <c r="CR38" s="493">
        <f>IFERROR(INDEX(Sheep!$R$322:$R$329,CR37,1),0)</f>
        <v>43863</v>
      </c>
      <c r="CS38" s="493">
        <f>IFERROR(INDEX(Sheep!$R$322:$R$329,CS37,1),0)</f>
        <v>43863</v>
      </c>
      <c r="CT38" s="493">
        <f>IFERROR(INDEX(Sheep!$R$322:$R$329,CT37,1),0)</f>
        <v>43863</v>
      </c>
      <c r="CU38" s="493">
        <f>IFERROR(INDEX(Sheep!$R$322:$R$329,CU37,1),0)</f>
        <v>43863</v>
      </c>
      <c r="CV38" s="493">
        <f>IFERROR(INDEX(Sheep!$R$322:$R$329,CV37,1),0)</f>
        <v>43863</v>
      </c>
      <c r="CW38" s="493">
        <f>IFERROR(INDEX(Sheep!$R$322:$R$329,CW37,1),0)</f>
        <v>43863</v>
      </c>
      <c r="CX38" s="493">
        <f>IFERROR(INDEX(Sheep!$R$322:$R$329,CX37,1),0)</f>
        <v>43863</v>
      </c>
      <c r="CY38" s="493">
        <f>IFERROR(INDEX(Sheep!$R$322:$R$329,CY37,1),0)</f>
        <v>43863</v>
      </c>
      <c r="CZ38" s="493">
        <f>IFERROR(INDEX(Sheep!$R$322:$R$329,CZ37,1),0)</f>
        <v>43863</v>
      </c>
      <c r="DA38" s="493">
        <f>IFERROR(INDEX(Sheep!$R$322:$R$329,DA37,1),0)</f>
        <v>43863</v>
      </c>
      <c r="DB38" s="493">
        <f>IFERROR(INDEX(Sheep!$R$322:$R$329,DB37,1),0)</f>
        <v>43863</v>
      </c>
      <c r="DC38" s="493">
        <f>IFERROR(INDEX(Sheep!$R$322:$R$329,DC37,1),0)</f>
        <v>43863</v>
      </c>
      <c r="DD38" s="493">
        <f>IFERROR(INDEX(Sheep!$R$322:$R$329,DD37,1),0)</f>
        <v>43863</v>
      </c>
      <c r="DE38" s="493">
        <f>IFERROR(INDEX(Sheep!$R$322:$R$329,DE37,1),0)</f>
        <v>43863</v>
      </c>
      <c r="DF38" s="493">
        <f>IFERROR(INDEX(Sheep!$R$322:$R$329,DF37,1),0)</f>
        <v>43863</v>
      </c>
      <c r="DG38" s="493">
        <f>IFERROR(INDEX(Sheep!$R$322:$R$329,DG37,1),0)</f>
        <v>43863</v>
      </c>
      <c r="DH38" s="493">
        <f>IFERROR(INDEX(Sheep!$R$322:$R$329,DH37,1),0)</f>
        <v>43863</v>
      </c>
      <c r="DI38" s="493">
        <f>IFERROR(INDEX(Sheep!$R$322:$R$329,DI37,1),0)</f>
        <v>43863</v>
      </c>
      <c r="DJ38" s="493">
        <f>IFERROR(INDEX(Sheep!$R$322:$R$329,DJ37,1),0)</f>
        <v>43863</v>
      </c>
      <c r="DK38" s="493">
        <f>IFERROR(INDEX(Sheep!$R$322:$R$329,DK37,1),0)</f>
        <v>43863</v>
      </c>
      <c r="DL38" s="493">
        <f>IFERROR(INDEX(Sheep!$R$322:$R$329,DL37,1),0)</f>
        <v>43863</v>
      </c>
      <c r="DM38" s="493">
        <f>IFERROR(INDEX(Sheep!$R$322:$R$329,DM37,1),0)</f>
        <v>43863</v>
      </c>
      <c r="DN38" s="493">
        <f>IFERROR(INDEX(Sheep!$R$322:$R$329,DN37,1),0)</f>
        <v>43863</v>
      </c>
      <c r="DO38" s="493">
        <f>IFERROR(INDEX(Sheep!$R$322:$R$329,DO37,1),0)</f>
        <v>44228</v>
      </c>
      <c r="DP38" s="493">
        <f>IFERROR(INDEX(Sheep!$R$322:$R$329,DP37,1),0)</f>
        <v>44228</v>
      </c>
      <c r="DQ38" s="493">
        <f>IFERROR(INDEX(Sheep!$R$322:$R$329,DQ37,1),0)</f>
        <v>44228</v>
      </c>
      <c r="DR38" s="493">
        <f>IFERROR(INDEX(Sheep!$R$322:$R$329,DR37,1),0)</f>
        <v>44228</v>
      </c>
      <c r="DS38" s="493">
        <f>IFERROR(INDEX(Sheep!$R$322:$R$329,DS37,1),0)</f>
        <v>44228</v>
      </c>
      <c r="DT38" s="493">
        <f>IFERROR(INDEX(Sheep!$R$322:$R$329,DT37,1),0)</f>
        <v>44228</v>
      </c>
      <c r="DU38" s="493">
        <f>IFERROR(INDEX(Sheep!$R$322:$R$329,DU37,1),0)</f>
        <v>44228</v>
      </c>
      <c r="DV38" s="493">
        <f>IFERROR(INDEX(Sheep!$R$322:$R$329,DV37,1),0)</f>
        <v>44228</v>
      </c>
      <c r="DW38" s="493">
        <f>IFERROR(INDEX(Sheep!$R$322:$R$329,DW37,1),0)</f>
        <v>44228</v>
      </c>
      <c r="DX38" s="493">
        <f>IFERROR(INDEX(Sheep!$R$322:$R$329,DX37,1),0)</f>
        <v>44228</v>
      </c>
      <c r="DY38" s="493">
        <f>IFERROR(INDEX(Sheep!$R$322:$R$329,DY37,1),0)</f>
        <v>44228</v>
      </c>
      <c r="DZ38" s="493">
        <f>IFERROR(INDEX(Sheep!$R$322:$R$329,DZ37,1),0)</f>
        <v>44228</v>
      </c>
      <c r="EA38" s="493">
        <f>IFERROR(INDEX(Sheep!$R$322:$R$329,EA37,1),0)</f>
        <v>44228</v>
      </c>
      <c r="EB38" s="493">
        <f>IFERROR(INDEX(Sheep!$R$322:$R$329,EB37,1),0)</f>
        <v>44228</v>
      </c>
      <c r="EC38" s="493">
        <f>IFERROR(INDEX(Sheep!$R$322:$R$329,EC37,1),0)</f>
        <v>44228</v>
      </c>
      <c r="ED38" s="493">
        <f>IFERROR(INDEX(Sheep!$R$322:$R$329,ED37,1),0)</f>
        <v>44228</v>
      </c>
      <c r="EE38" s="493">
        <f>IFERROR(INDEX(Sheep!$R$322:$R$329,EE37,1),0)</f>
        <v>44228</v>
      </c>
      <c r="EF38" s="493">
        <f>IFERROR(INDEX(Sheep!$R$322:$R$329,EF37,1),0)</f>
        <v>44228</v>
      </c>
      <c r="EG38" s="493">
        <f>IFERROR(INDEX(Sheep!$R$322:$R$329,EG37,1),0)</f>
        <v>44228</v>
      </c>
      <c r="EH38" s="493">
        <f>IFERROR(INDEX(Sheep!$R$322:$R$329,EH37,1),0)</f>
        <v>44228</v>
      </c>
      <c r="EI38" s="493">
        <f>IFERROR(INDEX(Sheep!$R$322:$R$329,EI37,1),0)</f>
        <v>44228</v>
      </c>
      <c r="EJ38" s="493">
        <f>IFERROR(INDEX(Sheep!$R$322:$R$329,EJ37,1),0)</f>
        <v>44228</v>
      </c>
      <c r="EK38" s="493">
        <f>IFERROR(INDEX(Sheep!$R$322:$R$329,EK37,1),0)</f>
        <v>44228</v>
      </c>
      <c r="EL38" s="493">
        <f>IFERROR(INDEX(Sheep!$R$322:$R$329,EL37,1),0)</f>
        <v>44228</v>
      </c>
      <c r="EM38" s="493">
        <f>IFERROR(INDEX(Sheep!$R$322:$R$329,EM37,1),0)</f>
        <v>44228</v>
      </c>
      <c r="EN38" s="493">
        <f>IFERROR(INDEX(Sheep!$R$322:$R$329,EN37,1),0)</f>
        <v>44228</v>
      </c>
      <c r="EO38" s="493">
        <f>IFERROR(INDEX(Sheep!$R$322:$R$329,EO37,1),0)</f>
        <v>44228</v>
      </c>
      <c r="EP38" s="493">
        <f>IFERROR(INDEX(Sheep!$R$322:$R$329,EP37,1),0)</f>
        <v>44228</v>
      </c>
      <c r="EQ38" s="493">
        <f>IFERROR(INDEX(Sheep!$R$322:$R$329,EQ37,1),0)</f>
        <v>44228</v>
      </c>
      <c r="ER38" s="493">
        <f>IFERROR(INDEX(Sheep!$R$322:$R$329,ER37,1),0)</f>
        <v>44228</v>
      </c>
      <c r="ES38" s="493">
        <f>IFERROR(INDEX(Sheep!$R$322:$R$329,ES37,1),0)</f>
        <v>44228</v>
      </c>
      <c r="ET38" s="493">
        <f>IFERROR(INDEX(Sheep!$R$322:$R$329,ET37,1),0)</f>
        <v>44228</v>
      </c>
      <c r="EU38" s="493">
        <f>IFERROR(INDEX(Sheep!$R$322:$R$329,EU37,1),0)</f>
        <v>44228</v>
      </c>
      <c r="EV38" s="493">
        <f>IFERROR(INDEX(Sheep!$R$322:$R$329,EV37,1),0)</f>
        <v>44228</v>
      </c>
      <c r="EW38" s="493">
        <f>IFERROR(INDEX(Sheep!$R$322:$R$329,EW37,1),0)</f>
        <v>44228</v>
      </c>
      <c r="EX38" s="493">
        <f>IFERROR(INDEX(Sheep!$R$322:$R$329,EX37,1),0)</f>
        <v>44228</v>
      </c>
      <c r="EY38" s="493">
        <f>IFERROR(INDEX(Sheep!$R$322:$R$329,EY37,1),0)</f>
        <v>44228</v>
      </c>
      <c r="EZ38" s="493">
        <f>IFERROR(INDEX(Sheep!$R$322:$R$329,EZ37,1),0)</f>
        <v>44228</v>
      </c>
      <c r="FA38" s="493">
        <f>IFERROR(INDEX(Sheep!$R$322:$R$329,FA37,1),0)</f>
        <v>44228</v>
      </c>
      <c r="FB38" s="493">
        <f>IFERROR(INDEX(Sheep!$R$322:$R$329,FB37,1),0)</f>
        <v>44228</v>
      </c>
      <c r="FC38" s="493">
        <f>IFERROR(INDEX(Sheep!$R$322:$R$329,FC37,1),0)</f>
        <v>44228</v>
      </c>
      <c r="FD38" s="493">
        <f>IFERROR(INDEX(Sheep!$R$322:$R$329,FD37,1),0)</f>
        <v>44228</v>
      </c>
      <c r="FE38" s="493">
        <f>IFERROR(INDEX(Sheep!$R$322:$R$329,FE37,1),0)</f>
        <v>44228</v>
      </c>
      <c r="FF38" s="493">
        <f>IFERROR(INDEX(Sheep!$R$322:$R$329,FF37,1),0)</f>
        <v>44228</v>
      </c>
      <c r="FG38" s="493">
        <f>IFERROR(INDEX(Sheep!$R$322:$R$329,FG37,1),0)</f>
        <v>44228</v>
      </c>
      <c r="FH38" s="493">
        <f>IFERROR(INDEX(Sheep!$R$322:$R$329,FH37,1),0)</f>
        <v>44228</v>
      </c>
      <c r="FI38" s="493">
        <f>IFERROR(INDEX(Sheep!$R$322:$R$329,FI37,1),0)</f>
        <v>44228</v>
      </c>
      <c r="FJ38" s="493">
        <f>IFERROR(INDEX(Sheep!$R$322:$R$329,FJ37,1),0)</f>
        <v>44228</v>
      </c>
      <c r="FK38" s="493">
        <f>IFERROR(INDEX(Sheep!$R$322:$R$329,FK37,1),0)</f>
        <v>44228</v>
      </c>
      <c r="FL38" s="493">
        <f>IFERROR(INDEX(Sheep!$R$322:$R$329,FL37,1),0)</f>
        <v>44228</v>
      </c>
      <c r="FM38" s="493">
        <f>IFERROR(INDEX(Sheep!$R$322:$R$329,FM37,1),0)</f>
        <v>44228</v>
      </c>
      <c r="FN38" s="493">
        <f>IFERROR(INDEX(Sheep!$R$322:$R$329,FN37,1),0)</f>
        <v>44228</v>
      </c>
      <c r="FO38" s="493">
        <f>IFERROR(INDEX(Sheep!$R$322:$R$329,FO37,1),0)</f>
        <v>44593</v>
      </c>
      <c r="FP38" s="493">
        <f>IFERROR(INDEX(Sheep!$R$322:$R$329,FP37,1),0)</f>
        <v>44593</v>
      </c>
      <c r="FQ38" s="493">
        <f>IFERROR(INDEX(Sheep!$R$322:$R$329,FQ37,1),0)</f>
        <v>44593</v>
      </c>
      <c r="FR38" s="493">
        <f>IFERROR(INDEX(Sheep!$R$322:$R$329,FR37,1),0)</f>
        <v>44593</v>
      </c>
      <c r="FS38" s="493">
        <f>IFERROR(INDEX(Sheep!$R$322:$R$329,FS37,1),0)</f>
        <v>44593</v>
      </c>
      <c r="FT38" s="493">
        <f>IFERROR(INDEX(Sheep!$R$322:$R$329,FT37,1),0)</f>
        <v>44593</v>
      </c>
      <c r="FU38" s="493">
        <f>IFERROR(INDEX(Sheep!$R$322:$R$329,FU37,1),0)</f>
        <v>44593</v>
      </c>
      <c r="FV38" s="493">
        <f>IFERROR(INDEX(Sheep!$R$322:$R$329,FV37,1),0)</f>
        <v>44593</v>
      </c>
      <c r="FW38" s="493">
        <f>IFERROR(INDEX(Sheep!$R$322:$R$329,FW37,1),0)</f>
        <v>44593</v>
      </c>
      <c r="FX38" s="493">
        <f>IFERROR(INDEX(Sheep!$R$322:$R$329,FX37,1),0)</f>
        <v>44593</v>
      </c>
      <c r="FY38" s="493">
        <f>IFERROR(INDEX(Sheep!$R$322:$R$329,FY37,1),0)</f>
        <v>44593</v>
      </c>
      <c r="FZ38" s="493">
        <f>IFERROR(INDEX(Sheep!$R$322:$R$329,FZ37,1),0)</f>
        <v>44593</v>
      </c>
      <c r="GA38" s="493">
        <f>IFERROR(INDEX(Sheep!$R$322:$R$329,GA37,1),0)</f>
        <v>44593</v>
      </c>
      <c r="GB38" s="493">
        <f>IFERROR(INDEX(Sheep!$R$322:$R$329,GB37,1),0)</f>
        <v>44593</v>
      </c>
      <c r="GC38" s="493">
        <f>IFERROR(INDEX(Sheep!$R$322:$R$329,GC37,1),0)</f>
        <v>44593</v>
      </c>
      <c r="GD38" s="493">
        <f>IFERROR(INDEX(Sheep!$R$322:$R$329,GD37,1),0)</f>
        <v>44593</v>
      </c>
      <c r="GE38" s="493">
        <f>IFERROR(INDEX(Sheep!$R$322:$R$329,GE37,1),0)</f>
        <v>44593</v>
      </c>
      <c r="GF38" s="493">
        <f>IFERROR(INDEX(Sheep!$R$322:$R$329,GF37,1),0)</f>
        <v>44593</v>
      </c>
      <c r="GG38" s="493">
        <f>IFERROR(INDEX(Sheep!$R$322:$R$329,GG37,1),0)</f>
        <v>44593</v>
      </c>
      <c r="GH38" s="493">
        <f>IFERROR(INDEX(Sheep!$R$322:$R$329,GH37,1),0)</f>
        <v>44593</v>
      </c>
      <c r="GI38" s="493">
        <f>IFERROR(INDEX(Sheep!$R$322:$R$329,GI37,1),0)</f>
        <v>44593</v>
      </c>
      <c r="GJ38" s="493">
        <f>IFERROR(INDEX(Sheep!$R$322:$R$329,GJ37,1),0)</f>
        <v>44593</v>
      </c>
      <c r="GK38" s="493">
        <f>IFERROR(INDEX(Sheep!$R$322:$R$329,GK37,1),0)</f>
        <v>44593</v>
      </c>
      <c r="GL38" s="493">
        <f>IFERROR(INDEX(Sheep!$R$322:$R$329,GL37,1),0)</f>
        <v>44593</v>
      </c>
      <c r="GM38" s="493">
        <f>IFERROR(INDEX(Sheep!$R$322:$R$329,GM37,1),0)</f>
        <v>44593</v>
      </c>
      <c r="GN38" s="493">
        <f>IFERROR(INDEX(Sheep!$R$322:$R$329,GN37,1),0)</f>
        <v>44593</v>
      </c>
      <c r="GO38" s="493">
        <f>IFERROR(INDEX(Sheep!$R$322:$R$329,GO37,1),0)</f>
        <v>44593</v>
      </c>
      <c r="GP38" s="493">
        <f>IFERROR(INDEX(Sheep!$R$322:$R$329,GP37,1),0)</f>
        <v>44593</v>
      </c>
      <c r="GQ38" s="493">
        <f>IFERROR(INDEX(Sheep!$R$322:$R$329,GQ37,1),0)</f>
        <v>44593</v>
      </c>
      <c r="GR38" s="493">
        <f>IFERROR(INDEX(Sheep!$R$322:$R$329,GR37,1),0)</f>
        <v>44593</v>
      </c>
      <c r="GS38" s="493">
        <f>IFERROR(INDEX(Sheep!$R$322:$R$329,GS37,1),0)</f>
        <v>44593</v>
      </c>
      <c r="GT38" s="493">
        <f>IFERROR(INDEX(Sheep!$R$322:$R$329,GT37,1),0)</f>
        <v>44593</v>
      </c>
      <c r="GU38" s="493">
        <f>IFERROR(INDEX(Sheep!$R$322:$R$329,GU37,1),0)</f>
        <v>44593</v>
      </c>
      <c r="GV38" s="493">
        <f>IFERROR(INDEX(Sheep!$R$322:$R$329,GV37,1),0)</f>
        <v>44593</v>
      </c>
      <c r="GW38" s="493">
        <f>IFERROR(INDEX(Sheep!$R$322:$R$329,GW37,1),0)</f>
        <v>44593</v>
      </c>
      <c r="GX38" s="493">
        <f>IFERROR(INDEX(Sheep!$R$322:$R$329,GX37,1),0)</f>
        <v>44593</v>
      </c>
      <c r="GY38" s="493">
        <f>IFERROR(INDEX(Sheep!$R$322:$R$329,GY37,1),0)</f>
        <v>44593</v>
      </c>
      <c r="GZ38" s="493">
        <f>IFERROR(INDEX(Sheep!$R$322:$R$329,GZ37,1),0)</f>
        <v>44593</v>
      </c>
      <c r="HA38" s="493">
        <f>IFERROR(INDEX(Sheep!$R$322:$R$329,HA37,1),0)</f>
        <v>44593</v>
      </c>
      <c r="HB38" s="493">
        <f>IFERROR(INDEX(Sheep!$R$322:$R$329,HB37,1),0)</f>
        <v>44593</v>
      </c>
      <c r="HC38" s="493">
        <f>IFERROR(INDEX(Sheep!$R$322:$R$329,HC37,1),0)</f>
        <v>44593</v>
      </c>
      <c r="HD38" s="493">
        <f>IFERROR(INDEX(Sheep!$R$322:$R$329,HD37,1),0)</f>
        <v>44593</v>
      </c>
      <c r="HE38" s="493">
        <f>IFERROR(INDEX(Sheep!$R$322:$R$329,HE37,1),0)</f>
        <v>44593</v>
      </c>
      <c r="HF38" s="493">
        <f>IFERROR(INDEX(Sheep!$R$322:$R$329,HF37,1),0)</f>
        <v>44593</v>
      </c>
      <c r="HG38" s="493">
        <f>IFERROR(INDEX(Sheep!$R$322:$R$329,HG37,1),0)</f>
        <v>44593</v>
      </c>
      <c r="HH38" s="493">
        <f>IFERROR(INDEX(Sheep!$R$322:$R$329,HH37,1),0)</f>
        <v>44593</v>
      </c>
      <c r="HI38" s="493">
        <f>IFERROR(INDEX(Sheep!$R$322:$R$329,HI37,1),0)</f>
        <v>44593</v>
      </c>
      <c r="HJ38" s="493">
        <f>IFERROR(INDEX(Sheep!$R$322:$R$329,HJ37,1),0)</f>
        <v>44593</v>
      </c>
      <c r="HK38" s="493">
        <f>IFERROR(INDEX(Sheep!$R$322:$R$329,HK37,1),0)</f>
        <v>44593</v>
      </c>
      <c r="HL38" s="493">
        <f>IFERROR(INDEX(Sheep!$R$322:$R$329,HL37,1),0)</f>
        <v>44593</v>
      </c>
      <c r="HM38" s="493">
        <f>IFERROR(INDEX(Sheep!$R$322:$R$329,HM37,1),0)</f>
        <v>44593</v>
      </c>
      <c r="HN38" s="493">
        <f>IFERROR(INDEX(Sheep!$R$322:$R$329,HN37,1),0)</f>
        <v>44593</v>
      </c>
      <c r="HO38" s="493">
        <f>IFERROR(INDEX(Sheep!$R$322:$R$329,HO37,1),0)</f>
        <v>44958</v>
      </c>
      <c r="HP38" s="493">
        <f>IFERROR(INDEX(Sheep!$R$322:$R$329,HP37,1),0)</f>
        <v>44958</v>
      </c>
      <c r="HQ38" s="493">
        <f>IFERROR(INDEX(Sheep!$R$322:$R$329,HQ37,1),0)</f>
        <v>44958</v>
      </c>
      <c r="HR38" s="493">
        <f>IFERROR(INDEX(Sheep!$R$322:$R$329,HR37,1),0)</f>
        <v>44958</v>
      </c>
      <c r="HS38" s="493">
        <f>IFERROR(INDEX(Sheep!$R$322:$R$329,HS37,1),0)</f>
        <v>44958</v>
      </c>
      <c r="HT38" s="493">
        <f>IFERROR(INDEX(Sheep!$R$322:$R$329,HT37,1),0)</f>
        <v>44958</v>
      </c>
      <c r="HU38" s="493">
        <f>IFERROR(INDEX(Sheep!$R$322:$R$329,HU37,1),0)</f>
        <v>44958</v>
      </c>
      <c r="HV38" s="493">
        <f>IFERROR(INDEX(Sheep!$R$322:$R$329,HV37,1),0)</f>
        <v>44958</v>
      </c>
      <c r="HW38" s="493">
        <f>IFERROR(INDEX(Sheep!$R$322:$R$329,HW37,1),0)</f>
        <v>44958</v>
      </c>
      <c r="HX38" s="493">
        <f>IFERROR(INDEX(Sheep!$R$322:$R$329,HX37,1),0)</f>
        <v>44958</v>
      </c>
      <c r="HY38" s="493">
        <f>IFERROR(INDEX(Sheep!$R$322:$R$329,HY37,1),0)</f>
        <v>44958</v>
      </c>
      <c r="HZ38" s="493">
        <f>IFERROR(INDEX(Sheep!$R$322:$R$329,HZ37,1),0)</f>
        <v>44958</v>
      </c>
      <c r="IA38" s="493">
        <f>IFERROR(INDEX(Sheep!$R$322:$R$329,IA37,1),0)</f>
        <v>44958</v>
      </c>
      <c r="IB38" s="493">
        <f>IFERROR(INDEX(Sheep!$R$322:$R$329,IB37,1),0)</f>
        <v>44958</v>
      </c>
      <c r="IC38" s="493">
        <f>IFERROR(INDEX(Sheep!$R$322:$R$329,IC37,1),0)</f>
        <v>44958</v>
      </c>
      <c r="ID38" s="493">
        <f>IFERROR(INDEX(Sheep!$R$322:$R$329,ID37,1),0)</f>
        <v>44958</v>
      </c>
      <c r="IE38" s="493">
        <f>IFERROR(INDEX(Sheep!$R$322:$R$329,IE37,1),0)</f>
        <v>44958</v>
      </c>
      <c r="IF38" s="493">
        <f>IFERROR(INDEX(Sheep!$R$322:$R$329,IF37,1),0)</f>
        <v>44958</v>
      </c>
      <c r="IG38" s="493">
        <f>IFERROR(INDEX(Sheep!$R$322:$R$329,IG37,1),0)</f>
        <v>44958</v>
      </c>
      <c r="IH38" s="493">
        <f>IFERROR(INDEX(Sheep!$R$322:$R$329,IH37,1),0)</f>
        <v>44958</v>
      </c>
      <c r="II38" s="493">
        <f>IFERROR(INDEX(Sheep!$R$322:$R$329,II37,1),0)</f>
        <v>44958</v>
      </c>
      <c r="IJ38" s="493">
        <f>IFERROR(INDEX(Sheep!$R$322:$R$329,IJ37,1),0)</f>
        <v>44958</v>
      </c>
      <c r="IK38" s="493">
        <f>IFERROR(INDEX(Sheep!$R$322:$R$329,IK37,1),0)</f>
        <v>44958</v>
      </c>
      <c r="IL38" s="493">
        <f>IFERROR(INDEX(Sheep!$R$322:$R$329,IL37,1),0)</f>
        <v>44958</v>
      </c>
      <c r="IM38" s="493">
        <f>IFERROR(INDEX(Sheep!$R$322:$R$329,IM37,1),0)</f>
        <v>44958</v>
      </c>
      <c r="IN38" s="493">
        <f>IFERROR(INDEX(Sheep!$R$322:$R$329,IN37,1),0)</f>
        <v>44958</v>
      </c>
      <c r="IO38" s="493">
        <f>IFERROR(INDEX(Sheep!$R$322:$R$329,IO37,1),0)</f>
        <v>44958</v>
      </c>
      <c r="IP38" s="493">
        <f>IFERROR(INDEX(Sheep!$R$322:$R$329,IP37,1),0)</f>
        <v>44958</v>
      </c>
      <c r="IQ38" s="493">
        <f>IFERROR(INDEX(Sheep!$R$322:$R$329,IQ37,1),0)</f>
        <v>44958</v>
      </c>
      <c r="IR38" s="493">
        <f>IFERROR(INDEX(Sheep!$R$322:$R$329,IR37,1),0)</f>
        <v>44958</v>
      </c>
      <c r="IS38" s="493">
        <f>IFERROR(INDEX(Sheep!$R$322:$R$329,IS37,1),0)</f>
        <v>44958</v>
      </c>
      <c r="IT38" s="493">
        <f>IFERROR(INDEX(Sheep!$R$322:$R$329,IT37,1),0)</f>
        <v>44958</v>
      </c>
      <c r="IU38" s="493">
        <f>IFERROR(INDEX(Sheep!$R$322:$R$329,IU37,1),0)</f>
        <v>44958</v>
      </c>
      <c r="IV38" s="493">
        <f>IFERROR(INDEX(Sheep!$R$322:$R$329,IV37,1),0)</f>
        <v>44958</v>
      </c>
      <c r="IW38" s="493">
        <f>IFERROR(INDEX(Sheep!$R$322:$R$329,IW37,1),0)</f>
        <v>44958</v>
      </c>
      <c r="IX38" s="493">
        <f>IFERROR(INDEX(Sheep!$R$322:$R$329,IX37,1),0)</f>
        <v>44958</v>
      </c>
      <c r="IY38" s="493">
        <f>IFERROR(INDEX(Sheep!$R$322:$R$329,IY37,1),0)</f>
        <v>44958</v>
      </c>
      <c r="IZ38" s="493">
        <f>IFERROR(INDEX(Sheep!$R$322:$R$329,IZ37,1),0)</f>
        <v>44958</v>
      </c>
      <c r="JA38" s="493">
        <f>IFERROR(INDEX(Sheep!$R$322:$R$329,JA37,1),0)</f>
        <v>44958</v>
      </c>
      <c r="JB38" s="493">
        <f>IFERROR(INDEX(Sheep!$R$322:$R$329,JB37,1),0)</f>
        <v>44958</v>
      </c>
      <c r="JC38" s="493">
        <f>IFERROR(INDEX(Sheep!$R$322:$R$329,JC37,1),0)</f>
        <v>44958</v>
      </c>
      <c r="JD38" s="493">
        <f>IFERROR(INDEX(Sheep!$R$322:$R$329,JD37,1),0)</f>
        <v>44958</v>
      </c>
      <c r="JE38" s="493">
        <f>IFERROR(INDEX(Sheep!$R$322:$R$329,JE37,1),0)</f>
        <v>44958</v>
      </c>
      <c r="JF38" s="493">
        <f>IFERROR(INDEX(Sheep!$R$322:$R$329,JF37,1),0)</f>
        <v>44958</v>
      </c>
      <c r="JG38" s="493">
        <f>IFERROR(INDEX(Sheep!$R$322:$R$329,JG37,1),0)</f>
        <v>44958</v>
      </c>
      <c r="JH38" s="493">
        <f>IFERROR(INDEX(Sheep!$R$322:$R$329,JH37,1),0)</f>
        <v>44958</v>
      </c>
      <c r="JI38" s="493">
        <f>IFERROR(INDEX(Sheep!$R$322:$R$329,JI37,1),0)</f>
        <v>44958</v>
      </c>
      <c r="JJ38" s="493">
        <f>IFERROR(INDEX(Sheep!$R$322:$R$329,JJ37,1),0)</f>
        <v>44958</v>
      </c>
      <c r="JK38" s="493">
        <f>IFERROR(INDEX(Sheep!$R$322:$R$329,JK37,1),0)</f>
        <v>44958</v>
      </c>
      <c r="JL38" s="493">
        <f>IFERROR(INDEX(Sheep!$R$322:$R$329,JL37,1),0)</f>
        <v>44958</v>
      </c>
      <c r="JM38" s="493">
        <f>IFERROR(INDEX(Sheep!$R$322:$R$329,JM37,1),0)</f>
        <v>44958</v>
      </c>
      <c r="JN38" s="493">
        <f>IFERROR(INDEX(Sheep!$R$322:$R$329,JN37,1),0)</f>
        <v>44958</v>
      </c>
      <c r="JO38" s="493">
        <f>IFERROR(INDEX(Sheep!$R$322:$R$329,JO37,1),0)</f>
        <v>45324</v>
      </c>
      <c r="JP38" s="493">
        <f>IFERROR(INDEX(Sheep!$R$322:$R$329,JP37,1),0)</f>
        <v>45324</v>
      </c>
      <c r="JQ38" s="493">
        <f>IFERROR(INDEX(Sheep!$R$322:$R$329,JQ37,1),0)</f>
        <v>45324</v>
      </c>
      <c r="JR38" s="493">
        <f>IFERROR(INDEX(Sheep!$R$322:$R$329,JR37,1),0)</f>
        <v>45324</v>
      </c>
      <c r="JS38" s="493">
        <f>IFERROR(INDEX(Sheep!$R$322:$R$329,JS37,1),0)</f>
        <v>45324</v>
      </c>
      <c r="JT38" s="493">
        <f>IFERROR(INDEX(Sheep!$R$322:$R$329,JT37,1),0)</f>
        <v>45324</v>
      </c>
      <c r="JU38" s="493">
        <f>IFERROR(INDEX(Sheep!$R$322:$R$329,JU37,1),0)</f>
        <v>45324</v>
      </c>
      <c r="JV38" s="493">
        <f>IFERROR(INDEX(Sheep!$R$322:$R$329,JV37,1),0)</f>
        <v>45324</v>
      </c>
      <c r="JW38" s="493">
        <f>IFERROR(INDEX(Sheep!$R$322:$R$329,JW37,1),0)</f>
        <v>45324</v>
      </c>
      <c r="JX38" s="493">
        <f>IFERROR(INDEX(Sheep!$R$322:$R$329,JX37,1),0)</f>
        <v>45324</v>
      </c>
      <c r="JY38" s="493">
        <f>IFERROR(INDEX(Sheep!$R$322:$R$329,JY37,1),0)</f>
        <v>45324</v>
      </c>
      <c r="JZ38" s="493">
        <f>IFERROR(INDEX(Sheep!$R$322:$R$329,JZ37,1),0)</f>
        <v>45324</v>
      </c>
      <c r="KA38" s="493">
        <f>IFERROR(INDEX(Sheep!$R$322:$R$329,KA37,1),0)</f>
        <v>45324</v>
      </c>
      <c r="KB38" s="493">
        <f>IFERROR(INDEX(Sheep!$R$322:$R$329,KB37,1),0)</f>
        <v>45324</v>
      </c>
      <c r="KC38" s="493">
        <f>IFERROR(INDEX(Sheep!$R$322:$R$329,KC37,1),0)</f>
        <v>45324</v>
      </c>
      <c r="KD38" s="493">
        <f>IFERROR(INDEX(Sheep!$R$322:$R$329,KD37,1),0)</f>
        <v>45324</v>
      </c>
      <c r="KE38" s="493">
        <f>IFERROR(INDEX(Sheep!$R$322:$R$329,KE37,1),0)</f>
        <v>45324</v>
      </c>
      <c r="KF38" s="493">
        <f>IFERROR(INDEX(Sheep!$R$322:$R$329,KF37,1),0)</f>
        <v>45324</v>
      </c>
      <c r="KG38" s="493">
        <f>IFERROR(INDEX(Sheep!$R$322:$R$329,KG37,1),0)</f>
        <v>45324</v>
      </c>
      <c r="KH38" s="493">
        <f>IFERROR(INDEX(Sheep!$R$322:$R$329,KH37,1),0)</f>
        <v>45324</v>
      </c>
      <c r="KI38" s="493">
        <f>IFERROR(INDEX(Sheep!$R$322:$R$329,KI37,1),0)</f>
        <v>45324</v>
      </c>
      <c r="KJ38" s="493">
        <f>IFERROR(INDEX(Sheep!$R$322:$R$329,KJ37,1),0)</f>
        <v>45324</v>
      </c>
      <c r="KK38" s="493">
        <f>IFERROR(INDEX(Sheep!$R$322:$R$329,KK37,1),0)</f>
        <v>45324</v>
      </c>
      <c r="KL38" s="493">
        <f>IFERROR(INDEX(Sheep!$R$322:$R$329,KL37,1),0)</f>
        <v>45324</v>
      </c>
      <c r="KM38" s="493">
        <f>IFERROR(INDEX(Sheep!$R$322:$R$329,KM37,1),0)</f>
        <v>45324</v>
      </c>
      <c r="KN38" s="493">
        <f>IFERROR(INDEX(Sheep!$R$322:$R$329,KN37,1),0)</f>
        <v>45324</v>
      </c>
      <c r="KO38" s="493">
        <f>IFERROR(INDEX(Sheep!$R$322:$R$329,KO37,1),0)</f>
        <v>45324</v>
      </c>
      <c r="KP38" s="493">
        <f>IFERROR(INDEX(Sheep!$R$322:$R$329,KP37,1),0)</f>
        <v>45324</v>
      </c>
      <c r="KQ38" s="493">
        <f>IFERROR(INDEX(Sheep!$R$322:$R$329,KQ37,1),0)</f>
        <v>45324</v>
      </c>
      <c r="KR38" s="493">
        <f>IFERROR(INDEX(Sheep!$R$322:$R$329,KR37,1),0)</f>
        <v>45324</v>
      </c>
      <c r="KS38" s="493">
        <f>IFERROR(INDEX(Sheep!$R$322:$R$329,KS37,1),0)</f>
        <v>45324</v>
      </c>
      <c r="KT38" s="493">
        <f>IFERROR(INDEX(Sheep!$R$322:$R$329,KT37,1),0)</f>
        <v>45324</v>
      </c>
      <c r="KU38" s="493">
        <f>IFERROR(INDEX(Sheep!$R$322:$R$329,KU37,1),0)</f>
        <v>45324</v>
      </c>
      <c r="KV38" s="493">
        <f>IFERROR(INDEX(Sheep!$R$322:$R$329,KV37,1),0)</f>
        <v>45324</v>
      </c>
      <c r="KW38" s="493">
        <f>IFERROR(INDEX(Sheep!$R$322:$R$329,KW37,1),0)</f>
        <v>45324</v>
      </c>
      <c r="KX38" s="493">
        <f>IFERROR(INDEX(Sheep!$R$322:$R$329,KX37,1),0)</f>
        <v>45324</v>
      </c>
      <c r="KY38" s="493">
        <f>IFERROR(INDEX(Sheep!$R$322:$R$329,KY37,1),0)</f>
        <v>45324</v>
      </c>
      <c r="KZ38" s="493">
        <f>IFERROR(INDEX(Sheep!$R$322:$R$329,KZ37,1),0)</f>
        <v>45324</v>
      </c>
      <c r="LA38" s="493">
        <f>IFERROR(INDEX(Sheep!$R$322:$R$329,LA37,1),0)</f>
        <v>45324</v>
      </c>
      <c r="LB38" s="493">
        <f>IFERROR(INDEX(Sheep!$R$322:$R$329,LB37,1),0)</f>
        <v>45324</v>
      </c>
      <c r="LC38" s="493">
        <f>IFERROR(INDEX(Sheep!$R$322:$R$329,LC37,1),0)</f>
        <v>45324</v>
      </c>
      <c r="LD38" s="493">
        <f>IFERROR(INDEX(Sheep!$R$322:$R$329,LD37,1),0)</f>
        <v>45324</v>
      </c>
      <c r="LE38" s="493">
        <f>IFERROR(INDEX(Sheep!$R$322:$R$329,LE37,1),0)</f>
        <v>45324</v>
      </c>
      <c r="LF38" s="493">
        <f>IFERROR(INDEX(Sheep!$R$322:$R$329,LF37,1),0)</f>
        <v>45324</v>
      </c>
      <c r="LG38" s="493">
        <f>IFERROR(INDEX(Sheep!$R$322:$R$329,LG37,1),0)</f>
        <v>45324</v>
      </c>
      <c r="LH38" s="493">
        <f>IFERROR(INDEX(Sheep!$R$322:$R$329,LH37,1),0)</f>
        <v>45324</v>
      </c>
      <c r="LI38" s="493">
        <f>IFERROR(INDEX(Sheep!$R$322:$R$329,LI37,1),0)</f>
        <v>45324</v>
      </c>
      <c r="LJ38" s="493">
        <f>IFERROR(INDEX(Sheep!$R$322:$R$329,LJ37,1),0)</f>
        <v>45324</v>
      </c>
      <c r="LK38" s="493">
        <f>IFERROR(INDEX(Sheep!$R$322:$R$329,LK37,1),0)</f>
        <v>45324</v>
      </c>
      <c r="LL38" s="493">
        <f>IFERROR(INDEX(Sheep!$R$322:$R$329,LL37,1),0)</f>
        <v>45324</v>
      </c>
      <c r="LM38" s="493">
        <f>IFERROR(INDEX(Sheep!$R$322:$R$329,LM37,1),0)</f>
        <v>45324</v>
      </c>
      <c r="LN38" s="493">
        <f>IFERROR(INDEX(Sheep!$R$322:$R$329,LN37,1),0)</f>
        <v>45324</v>
      </c>
      <c r="LO38" s="493">
        <f>IFERROR(INDEX(Sheep!$R$322:$R$329,LO37,1),0)</f>
        <v>45689</v>
      </c>
      <c r="LP38" s="493">
        <f>IFERROR(INDEX(Sheep!$R$322:$R$329,LP37,1),0)</f>
        <v>45689</v>
      </c>
      <c r="LQ38" s="493">
        <f>IFERROR(INDEX(Sheep!$R$322:$R$329,LQ37,1),0)</f>
        <v>45689</v>
      </c>
      <c r="LR38" s="493">
        <f>IFERROR(INDEX(Sheep!$R$322:$R$329,LR37,1),0)</f>
        <v>45689</v>
      </c>
      <c r="LS38" s="493">
        <f>IFERROR(INDEX(Sheep!$R$322:$R$329,LS37,1),0)</f>
        <v>45689</v>
      </c>
      <c r="LT38" s="493">
        <f>IFERROR(INDEX(Sheep!$R$322:$R$329,LT37,1),0)</f>
        <v>45689</v>
      </c>
      <c r="LU38" s="493">
        <f>IFERROR(INDEX(Sheep!$R$322:$R$329,LU37,1),0)</f>
        <v>45689</v>
      </c>
      <c r="LV38" s="493">
        <f>IFERROR(INDEX(Sheep!$R$322:$R$329,LV37,1),0)</f>
        <v>45689</v>
      </c>
      <c r="LW38" s="493">
        <f>IFERROR(INDEX(Sheep!$R$322:$R$329,LW37,1),0)</f>
        <v>45689</v>
      </c>
      <c r="LX38" s="493">
        <f>IFERROR(INDEX(Sheep!$R$322:$R$329,LX37,1),0)</f>
        <v>45689</v>
      </c>
      <c r="LY38" s="493">
        <f>IFERROR(INDEX(Sheep!$R$322:$R$329,LY37,1),0)</f>
        <v>45689</v>
      </c>
      <c r="LZ38" s="493">
        <f>IFERROR(INDEX(Sheep!$R$322:$R$329,LZ37,1),0)</f>
        <v>45689</v>
      </c>
      <c r="MA38" s="493">
        <f>IFERROR(INDEX(Sheep!$R$322:$R$329,MA37,1),0)</f>
        <v>45689</v>
      </c>
      <c r="MB38" s="493">
        <f>IFERROR(INDEX(Sheep!$R$322:$R$329,MB37,1),0)</f>
        <v>45689</v>
      </c>
      <c r="MC38" s="493">
        <f>IFERROR(INDEX(Sheep!$R$322:$R$329,MC37,1),0)</f>
        <v>45689</v>
      </c>
      <c r="MD38" s="493">
        <f>IFERROR(INDEX(Sheep!$R$322:$R$329,MD37,1),0)</f>
        <v>45689</v>
      </c>
      <c r="ME38" s="493">
        <f>IFERROR(INDEX(Sheep!$R$322:$R$329,ME37,1),0)</f>
        <v>45689</v>
      </c>
      <c r="MF38" s="493">
        <f>IFERROR(INDEX(Sheep!$R$322:$R$329,MF37,1),0)</f>
        <v>45689</v>
      </c>
      <c r="MG38" s="493">
        <f>IFERROR(INDEX(Sheep!$R$322:$R$329,MG37,1),0)</f>
        <v>45689</v>
      </c>
      <c r="MH38" s="493">
        <f>IFERROR(INDEX(Sheep!$R$322:$R$329,MH37,1),0)</f>
        <v>45689</v>
      </c>
      <c r="MI38" s="493">
        <f>IFERROR(INDEX(Sheep!$R$322:$R$329,MI37,1),0)</f>
        <v>45689</v>
      </c>
      <c r="MJ38" s="493">
        <f>IFERROR(INDEX(Sheep!$R$322:$R$329,MJ37,1),0)</f>
        <v>45689</v>
      </c>
      <c r="MK38" s="493">
        <f>IFERROR(INDEX(Sheep!$R$322:$R$329,MK37,1),0)</f>
        <v>45689</v>
      </c>
      <c r="ML38" s="493">
        <f>IFERROR(INDEX(Sheep!$R$322:$R$329,ML37,1),0)</f>
        <v>45689</v>
      </c>
      <c r="MM38" s="493">
        <f>IFERROR(INDEX(Sheep!$R$322:$R$329,MM37,1),0)</f>
        <v>45689</v>
      </c>
      <c r="MN38" s="493">
        <f>IFERROR(INDEX(Sheep!$R$322:$R$329,MN37,1),0)</f>
        <v>45689</v>
      </c>
      <c r="MO38" s="493">
        <f>IFERROR(INDEX(Sheep!$R$322:$R$329,MO37,1),0)</f>
        <v>45689</v>
      </c>
      <c r="MP38" s="493">
        <f>IFERROR(INDEX(Sheep!$R$322:$R$329,MP37,1),0)</f>
        <v>45689</v>
      </c>
      <c r="MQ38" s="493">
        <f>IFERROR(INDEX(Sheep!$R$322:$R$329,MQ37,1),0)</f>
        <v>45689</v>
      </c>
      <c r="MR38" s="493">
        <f>IFERROR(INDEX(Sheep!$R$322:$R$329,MR37,1),0)</f>
        <v>45689</v>
      </c>
      <c r="MS38" s="493">
        <f>IFERROR(INDEX(Sheep!$R$322:$R$329,MS37,1),0)</f>
        <v>45689</v>
      </c>
      <c r="MT38" s="493">
        <f>IFERROR(INDEX(Sheep!$R$322:$R$329,MT37,1),0)</f>
        <v>45689</v>
      </c>
      <c r="MU38" s="493">
        <f>IFERROR(INDEX(Sheep!$R$322:$R$329,MU37,1),0)</f>
        <v>45689</v>
      </c>
      <c r="MV38" s="493">
        <f>IFERROR(INDEX(Sheep!$R$322:$R$329,MV37,1),0)</f>
        <v>45689</v>
      </c>
      <c r="MW38" s="493">
        <f>IFERROR(INDEX(Sheep!$R$322:$R$329,MW37,1),0)</f>
        <v>45689</v>
      </c>
      <c r="MX38" s="493">
        <f>IFERROR(INDEX(Sheep!$R$322:$R$329,MX37,1),0)</f>
        <v>45689</v>
      </c>
      <c r="MY38" s="493">
        <f>IFERROR(INDEX(Sheep!$R$322:$R$329,MY37,1),0)</f>
        <v>45689</v>
      </c>
      <c r="MZ38" s="493">
        <f>IFERROR(INDEX(Sheep!$R$322:$R$329,MZ37,1),0)</f>
        <v>45689</v>
      </c>
      <c r="NA38" s="493">
        <f>IFERROR(INDEX(Sheep!$R$322:$R$329,NA37,1),0)</f>
        <v>45689</v>
      </c>
      <c r="NB38" s="493">
        <f>IFERROR(INDEX(Sheep!$R$322:$R$329,NB37,1),0)</f>
        <v>45689</v>
      </c>
      <c r="NC38" s="493">
        <f>IFERROR(INDEX(Sheep!$R$322:$R$329,NC37,1),0)</f>
        <v>45689</v>
      </c>
      <c r="ND38" s="493">
        <f>IFERROR(INDEX(Sheep!$R$322:$R$329,ND37,1),0)</f>
        <v>45689</v>
      </c>
      <c r="NE38" s="493">
        <f>IFERROR(INDEX(Sheep!$R$322:$R$329,NE37,1),0)</f>
        <v>45689</v>
      </c>
      <c r="NF38" s="493">
        <f>IFERROR(INDEX(Sheep!$R$322:$R$329,NF37,1),0)</f>
        <v>45689</v>
      </c>
      <c r="NG38" s="493">
        <f>IFERROR(INDEX(Sheep!$R$322:$R$329,NG37,1),0)</f>
        <v>45689</v>
      </c>
      <c r="NH38" s="493">
        <f>IFERROR(INDEX(Sheep!$R$322:$R$329,NH37,1),0)</f>
        <v>45689</v>
      </c>
      <c r="NI38" s="493">
        <f>IFERROR(INDEX(Sheep!$R$322:$R$329,NI37,1),0)</f>
        <v>45689</v>
      </c>
      <c r="NJ38" s="493">
        <f>IFERROR(INDEX(Sheep!$R$322:$R$329,NJ37,1),0)</f>
        <v>45689</v>
      </c>
      <c r="NK38" s="493">
        <f>IFERROR(INDEX(Sheep!$R$322:$R$329,NK37,1),0)</f>
        <v>45689</v>
      </c>
      <c r="NL38" s="493">
        <f>IFERROR(INDEX(Sheep!$R$322:$R$329,NL37,1),0)</f>
        <v>45689</v>
      </c>
      <c r="NM38" s="493">
        <f>IFERROR(INDEX(Sheep!$R$322:$R$329,NM37,1),0)</f>
        <v>45689</v>
      </c>
      <c r="NN38" s="493">
        <f>IFERROR(INDEX(Sheep!$R$322:$R$329,NN37,1),0)</f>
        <v>45689</v>
      </c>
      <c r="NO38" s="493">
        <f>IFERROR(INDEX(Sheep!$R$322:$R$329,NO37,1),0)</f>
        <v>46054</v>
      </c>
      <c r="NP38" s="493">
        <f>IFERROR(INDEX(Sheep!$R$322:$R$329,NP37,1),0)</f>
        <v>46054</v>
      </c>
      <c r="NQ38" s="493">
        <f>IFERROR(INDEX(Sheep!$R$322:$R$329,NQ37,1),0)</f>
        <v>46054</v>
      </c>
      <c r="NR38" s="493">
        <f>IFERROR(INDEX(Sheep!$R$322:$R$329,NR37,1),0)</f>
        <v>46054</v>
      </c>
      <c r="NS38" s="493">
        <f>IFERROR(INDEX(Sheep!$R$322:$R$329,NS37,1),0)</f>
        <v>46054</v>
      </c>
      <c r="NT38" s="493">
        <f>IFERROR(INDEX(Sheep!$R$322:$R$329,NT37,1),0)</f>
        <v>46054</v>
      </c>
      <c r="NU38" s="493">
        <f>IFERROR(INDEX(Sheep!$R$322:$R$329,NU37,1),0)</f>
        <v>46054</v>
      </c>
      <c r="NV38" s="493">
        <f>IFERROR(INDEX(Sheep!$R$322:$R$329,NV37,1),0)</f>
        <v>46054</v>
      </c>
      <c r="NW38" s="493">
        <f>IFERROR(INDEX(Sheep!$R$322:$R$329,NW37,1),0)</f>
        <v>46054</v>
      </c>
      <c r="NX38" s="493">
        <f>IFERROR(INDEX(Sheep!$R$322:$R$329,NX37,1),0)</f>
        <v>46054</v>
      </c>
      <c r="NY38" s="493">
        <f>IFERROR(INDEX(Sheep!$R$322:$R$329,NY37,1),0)</f>
        <v>46054</v>
      </c>
      <c r="NZ38" s="493">
        <f>IFERROR(INDEX(Sheep!$R$322:$R$329,NZ37,1),0)</f>
        <v>46054</v>
      </c>
      <c r="OA38" s="493">
        <f>IFERROR(INDEX(Sheep!$R$322:$R$329,OA37,1),0)</f>
        <v>46054</v>
      </c>
      <c r="OB38" s="493">
        <f>IFERROR(INDEX(Sheep!$R$322:$R$329,OB37,1),0)</f>
        <v>46054</v>
      </c>
      <c r="OC38" s="493">
        <f>IFERROR(INDEX(Sheep!$R$322:$R$329,OC37,1),0)</f>
        <v>46054</v>
      </c>
      <c r="OD38" s="493">
        <f>IFERROR(INDEX(Sheep!$R$322:$R$329,OD37,1),0)</f>
        <v>46054</v>
      </c>
      <c r="OE38" s="493">
        <f>IFERROR(INDEX(Sheep!$R$322:$R$329,OE37,1),0)</f>
        <v>46054</v>
      </c>
      <c r="OF38" s="493">
        <f>IFERROR(INDEX(Sheep!$R$322:$R$329,OF37,1),0)</f>
        <v>46054</v>
      </c>
      <c r="OG38" s="493">
        <f>IFERROR(INDEX(Sheep!$R$322:$R$329,OG37,1),0)</f>
        <v>46054</v>
      </c>
      <c r="OH38" s="493">
        <f>IFERROR(INDEX(Sheep!$R$322:$R$329,OH37,1),0)</f>
        <v>46054</v>
      </c>
      <c r="OI38" s="493">
        <f>IFERROR(INDEX(Sheep!$R$322:$R$329,OI37,1),0)</f>
        <v>46054</v>
      </c>
      <c r="OJ38" s="493">
        <f>IFERROR(INDEX(Sheep!$R$322:$R$329,OJ37,1),0)</f>
        <v>46054</v>
      </c>
      <c r="OK38" s="493">
        <f>IFERROR(INDEX(Sheep!$R$322:$R$329,OK37,1),0)</f>
        <v>46054</v>
      </c>
      <c r="OL38" s="493">
        <f>IFERROR(INDEX(Sheep!$R$322:$R$329,OL37,1),0)</f>
        <v>46054</v>
      </c>
      <c r="OM38" s="493">
        <f>IFERROR(INDEX(Sheep!$R$322:$R$329,OM37,1),0)</f>
        <v>46054</v>
      </c>
      <c r="ON38" s="493">
        <f>IFERROR(INDEX(Sheep!$R$322:$R$329,ON37,1),0)</f>
        <v>46054</v>
      </c>
      <c r="OO38" s="493">
        <f>IFERROR(INDEX(Sheep!$R$322:$R$329,OO37,1),0)</f>
        <v>46054</v>
      </c>
      <c r="OP38" s="493">
        <f>IFERROR(INDEX(Sheep!$R$322:$R$329,OP37,1),0)</f>
        <v>46054</v>
      </c>
      <c r="OQ38" s="493">
        <f>IFERROR(INDEX(Sheep!$R$322:$R$329,OQ37,1),0)</f>
        <v>46054</v>
      </c>
      <c r="OR38" s="493">
        <f>IFERROR(INDEX(Sheep!$R$322:$R$329,OR37,1),0)</f>
        <v>46054</v>
      </c>
      <c r="OS38" s="493">
        <f>IFERROR(INDEX(Sheep!$R$322:$R$329,OS37,1),0)</f>
        <v>46054</v>
      </c>
      <c r="OT38" s="493">
        <f>IFERROR(INDEX(Sheep!$R$322:$R$329,OT37,1),0)</f>
        <v>46054</v>
      </c>
      <c r="OU38" s="493">
        <f>IFERROR(INDEX(Sheep!$R$322:$R$329,OU37,1),0)</f>
        <v>46054</v>
      </c>
      <c r="OV38" s="493">
        <f>IFERROR(INDEX(Sheep!$R$322:$R$329,OV37,1),0)</f>
        <v>46054</v>
      </c>
      <c r="OW38" s="493">
        <f>IFERROR(INDEX(Sheep!$R$322:$R$329,OW37,1),0)</f>
        <v>46054</v>
      </c>
      <c r="OX38" s="493">
        <f>IFERROR(INDEX(Sheep!$R$322:$R$329,OX37,1),0)</f>
        <v>46054</v>
      </c>
      <c r="OY38" s="493">
        <f>IFERROR(INDEX(Sheep!$R$322:$R$329,OY37,1),0)</f>
        <v>46054</v>
      </c>
      <c r="OZ38" s="493">
        <f>IFERROR(INDEX(Sheep!$R$322:$R$329,OZ37,1),0)</f>
        <v>46054</v>
      </c>
      <c r="PA38" s="493">
        <f>IFERROR(INDEX(Sheep!$R$322:$R$329,PA37,1),0)</f>
        <v>46054</v>
      </c>
      <c r="PB38" s="493">
        <f>IFERROR(INDEX(Sheep!$R$322:$R$329,PB37,1),0)</f>
        <v>46054</v>
      </c>
      <c r="PC38" s="493">
        <f>IFERROR(INDEX(Sheep!$R$322:$R$329,PC37,1),0)</f>
        <v>46054</v>
      </c>
      <c r="PD38" s="493">
        <f>IFERROR(INDEX(Sheep!$R$322:$R$329,PD37,1),0)</f>
        <v>46054</v>
      </c>
      <c r="PE38" s="493">
        <f>IFERROR(INDEX(Sheep!$R$322:$R$329,PE37,1),0)</f>
        <v>46054</v>
      </c>
      <c r="PF38" s="493">
        <f>IFERROR(INDEX(Sheep!$R$322:$R$329,PF37,1),0)</f>
        <v>46054</v>
      </c>
      <c r="PG38" s="493">
        <f>IFERROR(INDEX(Sheep!$R$322:$R$329,PG37,1),0)</f>
        <v>46054</v>
      </c>
      <c r="PH38" s="493">
        <f>IFERROR(INDEX(Sheep!$R$322:$R$329,PH37,1),0)</f>
        <v>46054</v>
      </c>
      <c r="PI38" s="493">
        <f>IFERROR(INDEX(Sheep!$R$322:$R$329,PI37,1),0)</f>
        <v>46054</v>
      </c>
      <c r="PJ38" s="493">
        <f>IFERROR(INDEX(Sheep!$R$322:$R$329,PJ37,1),0)</f>
        <v>46054</v>
      </c>
      <c r="PK38" s="493">
        <f>IFERROR(INDEX(Sheep!$R$322:$R$329,PK37,1),0)</f>
        <v>46054</v>
      </c>
      <c r="PL38" s="493">
        <f>IFERROR(INDEX(Sheep!$R$322:$R$329,PL37,1),0)</f>
        <v>46054</v>
      </c>
      <c r="PM38" s="493">
        <f>IFERROR(INDEX(Sheep!$R$322:$R$329,PM37,1),0)</f>
        <v>46054</v>
      </c>
      <c r="PN38" s="493">
        <f>IFERROR(INDEX(Sheep!$R$322:$R$329,PN37,1),0)</f>
        <v>46054</v>
      </c>
      <c r="PO38" s="493">
        <f>IFERROR(INDEX(Sheep!$R$322:$R$329,PO37,1),0)</f>
        <v>46419</v>
      </c>
      <c r="PP38" s="493">
        <f>IFERROR(INDEX(Sheep!$R$322:$R$329,PP37,1),0)</f>
        <v>46419</v>
      </c>
      <c r="PQ38" s="493">
        <f>IFERROR(INDEX(Sheep!$R$322:$R$329,PQ37,1),0)</f>
        <v>46419</v>
      </c>
      <c r="PR38" s="493">
        <f>IFERROR(INDEX(Sheep!$R$322:$R$329,PR37,1),0)</f>
        <v>46419</v>
      </c>
      <c r="PS38" s="493">
        <f>IFERROR(INDEX(Sheep!$R$322:$R$329,PS37,1),0)</f>
        <v>46419</v>
      </c>
      <c r="PT38" s="493">
        <f>IFERROR(INDEX(Sheep!$R$322:$R$329,PT37,1),0)</f>
        <v>46419</v>
      </c>
      <c r="PU38" s="493">
        <f>IFERROR(INDEX(Sheep!$R$322:$R$329,PU37,1),0)</f>
        <v>46419</v>
      </c>
      <c r="PV38" s="493">
        <f>IFERROR(INDEX(Sheep!$R$322:$R$329,PV37,1),0)</f>
        <v>46419</v>
      </c>
      <c r="PW38" s="493">
        <f>IFERROR(INDEX(Sheep!$R$322:$R$329,PW37,1),0)</f>
        <v>46419</v>
      </c>
      <c r="PX38" s="493">
        <f>IFERROR(INDEX(Sheep!$R$322:$R$329,PX37,1),0)</f>
        <v>46419</v>
      </c>
      <c r="PY38" s="493">
        <f>IFERROR(INDEX(Sheep!$R$322:$R$329,PY37,1),0)</f>
        <v>46419</v>
      </c>
      <c r="PZ38" s="493">
        <f>IFERROR(INDEX(Sheep!$R$322:$R$329,PZ37,1),0)</f>
        <v>46419</v>
      </c>
      <c r="QA38" s="493">
        <f>IFERROR(INDEX(Sheep!$R$322:$R$329,QA37,1),0)</f>
        <v>46419</v>
      </c>
      <c r="QB38" s="493">
        <f>IFERROR(INDEX(Sheep!$R$322:$R$329,QB37,1),0)</f>
        <v>46419</v>
      </c>
      <c r="QC38" s="493">
        <f>IFERROR(INDEX(Sheep!$R$322:$R$329,QC37,1),0)</f>
        <v>46419</v>
      </c>
      <c r="QD38" s="493">
        <f>IFERROR(INDEX(Sheep!$R$322:$R$329,QD37,1),0)</f>
        <v>46419</v>
      </c>
      <c r="QE38" s="493">
        <f>IFERROR(INDEX(Sheep!$R$322:$R$329,QE37,1),0)</f>
        <v>46419</v>
      </c>
      <c r="QF38" s="493">
        <f>IFERROR(INDEX(Sheep!$R$322:$R$329,QF37,1),0)</f>
        <v>46419</v>
      </c>
      <c r="QG38" s="493">
        <f>IFERROR(INDEX(Sheep!$R$322:$R$329,QG37,1),0)</f>
        <v>46419</v>
      </c>
      <c r="QH38" s="493">
        <f>IFERROR(INDEX(Sheep!$R$322:$R$329,QH37,1),0)</f>
        <v>46419</v>
      </c>
      <c r="QI38" s="493">
        <f>IFERROR(INDEX(Sheep!$R$322:$R$329,QI37,1),0)</f>
        <v>46419</v>
      </c>
      <c r="QJ38" s="493">
        <f>IFERROR(INDEX(Sheep!$R$322:$R$329,QJ37,1),0)</f>
        <v>46419</v>
      </c>
      <c r="QK38" s="493">
        <f>IFERROR(INDEX(Sheep!$R$322:$R$329,QK37,1),0)</f>
        <v>46419</v>
      </c>
      <c r="QL38" s="493">
        <f>IFERROR(INDEX(Sheep!$R$322:$R$329,QL37,1),0)</f>
        <v>46419</v>
      </c>
      <c r="QM38" s="493">
        <f>IFERROR(INDEX(Sheep!$R$322:$R$329,QM37,1),0)</f>
        <v>46419</v>
      </c>
      <c r="QN38" s="493">
        <f>IFERROR(INDEX(Sheep!$R$322:$R$329,QN37,1),0)</f>
        <v>46419</v>
      </c>
      <c r="QO38" s="493">
        <f>IFERROR(INDEX(Sheep!$R$322:$R$329,QO37,1),0)</f>
        <v>46419</v>
      </c>
      <c r="QP38" s="493">
        <f>IFERROR(INDEX(Sheep!$R$322:$R$329,QP37,1),0)</f>
        <v>46419</v>
      </c>
      <c r="QQ38" s="493">
        <f>IFERROR(INDEX(Sheep!$R$322:$R$329,QQ37,1),0)</f>
        <v>46419</v>
      </c>
      <c r="QR38" s="493">
        <f>IFERROR(INDEX(Sheep!$R$322:$R$329,QR37,1),0)</f>
        <v>46419</v>
      </c>
      <c r="QS38" s="493">
        <f>IFERROR(INDEX(Sheep!$R$322:$R$329,QS37,1),0)</f>
        <v>46419</v>
      </c>
      <c r="QT38" s="493">
        <f>IFERROR(INDEX(Sheep!$R$322:$R$329,QT37,1),0)</f>
        <v>46419</v>
      </c>
      <c r="QU38" s="493">
        <f>IFERROR(INDEX(Sheep!$R$322:$R$329,QU37,1),0)</f>
        <v>46419</v>
      </c>
      <c r="QV38" s="493">
        <f>IFERROR(INDEX(Sheep!$R$322:$R$329,QV37,1),0)</f>
        <v>46419</v>
      </c>
      <c r="QW38" s="493">
        <f>IFERROR(INDEX(Sheep!$R$322:$R$329,QW37,1),0)</f>
        <v>46419</v>
      </c>
      <c r="QX38" s="493">
        <f>IFERROR(INDEX(Sheep!$R$322:$R$329,QX37,1),0)</f>
        <v>46419</v>
      </c>
      <c r="QY38" s="493">
        <f>IFERROR(INDEX(Sheep!$R$322:$R$329,QY37,1),0)</f>
        <v>46419</v>
      </c>
      <c r="QZ38" s="493">
        <f>IFERROR(INDEX(Sheep!$R$322:$R$329,QZ37,1),0)</f>
        <v>46419</v>
      </c>
      <c r="RA38" s="493">
        <f>IFERROR(INDEX(Sheep!$R$322:$R$329,RA37,1),0)</f>
        <v>46419</v>
      </c>
      <c r="RB38" s="493">
        <f>IFERROR(INDEX(Sheep!$R$322:$R$329,RB37,1),0)</f>
        <v>46419</v>
      </c>
      <c r="RC38" s="493">
        <f>IFERROR(INDEX(Sheep!$R$322:$R$329,RC37,1),0)</f>
        <v>46419</v>
      </c>
      <c r="RD38" s="493">
        <f>IFERROR(INDEX(Sheep!$R$322:$R$329,RD37,1),0)</f>
        <v>46419</v>
      </c>
      <c r="RE38" s="493">
        <f>IFERROR(INDEX(Sheep!$R$322:$R$329,RE37,1),0)</f>
        <v>46419</v>
      </c>
      <c r="RF38" s="493">
        <f>IFERROR(INDEX(Sheep!$R$322:$R$329,RF37,1),0)</f>
        <v>46419</v>
      </c>
      <c r="RG38" s="493">
        <f>IFERROR(INDEX(Sheep!$R$322:$R$329,RG37,1),0)</f>
        <v>46419</v>
      </c>
      <c r="RH38" s="493">
        <f>IFERROR(INDEX(Sheep!$R$322:$R$329,RH37,1),0)</f>
        <v>46419</v>
      </c>
      <c r="RI38" s="493">
        <f>IFERROR(INDEX(Sheep!$R$322:$R$329,RI37,1),0)</f>
        <v>46419</v>
      </c>
      <c r="RJ38" s="493">
        <f>IFERROR(INDEX(Sheep!$R$322:$R$329,RJ37,1),0)</f>
        <v>46419</v>
      </c>
      <c r="RK38" s="493">
        <f>IFERROR(INDEX(Sheep!$R$322:$R$329,RK37,1),0)</f>
        <v>46419</v>
      </c>
      <c r="RL38" s="493">
        <f>IFERROR(INDEX(Sheep!$R$322:$R$329,RL37,1),0)</f>
        <v>46419</v>
      </c>
      <c r="RM38" s="493">
        <f>IFERROR(INDEX(Sheep!$R$322:$R$329,RM37,1),0)</f>
        <v>46419</v>
      </c>
      <c r="RN38" s="493">
        <f>IFERROR(INDEX(Sheep!$R$322:$R$329,RN37,1),0)</f>
        <v>46419</v>
      </c>
      <c r="RO38" s="493">
        <f>IFERROR(INDEX(Sheep!$R$322:$R$329,RO37,1),0)</f>
        <v>46419</v>
      </c>
      <c r="RP38" s="493">
        <f>IFERROR(INDEX(Sheep!$R$322:$R$329,RP37,1),0)</f>
        <v>46419</v>
      </c>
      <c r="RQ38" s="493">
        <f>IFERROR(INDEX(Sheep!$R$322:$R$329,RQ37,1),0)</f>
        <v>46419</v>
      </c>
      <c r="RR38" s="493">
        <f>IFERROR(INDEX(Sheep!$R$322:$R$329,RR37,1),0)</f>
        <v>46419</v>
      </c>
      <c r="RS38" s="493">
        <f>IFERROR(INDEX(Sheep!$R$322:$R$329,RS37,1),0)</f>
        <v>46419</v>
      </c>
      <c r="RT38" s="493">
        <f>IFERROR(INDEX(Sheep!$R$322:$R$329,RT37,1),0)</f>
        <v>46419</v>
      </c>
      <c r="RU38" s="493">
        <f>IFERROR(INDEX(Sheep!$R$322:$R$329,RU37,1),0)</f>
        <v>46419</v>
      </c>
      <c r="RV38" s="493">
        <f>IFERROR(INDEX(Sheep!$R$322:$R$329,RV37,1),0)</f>
        <v>46419</v>
      </c>
      <c r="RW38" s="493">
        <f>IFERROR(INDEX(Sheep!$R$322:$R$329,RW37,1),0)</f>
        <v>46419</v>
      </c>
      <c r="RX38" s="493">
        <f>IFERROR(INDEX(Sheep!$R$322:$R$329,RX37,1),0)</f>
        <v>46419</v>
      </c>
      <c r="RY38" s="493">
        <f>IFERROR(INDEX(Sheep!$R$322:$R$329,RY37,1),0)</f>
        <v>46419</v>
      </c>
      <c r="RZ38" s="493">
        <f>IFERROR(INDEX(Sheep!$R$322:$R$329,RZ37,1),0)</f>
        <v>46419</v>
      </c>
      <c r="SA38" s="493">
        <f>IFERROR(INDEX(Sheep!$R$322:$R$329,SA37,1),0)</f>
        <v>46419</v>
      </c>
      <c r="SB38" s="493">
        <f>IFERROR(INDEX(Sheep!$R$322:$R$329,SB37,1),0)</f>
        <v>46419</v>
      </c>
      <c r="SC38" s="493">
        <f>IFERROR(INDEX(Sheep!$R$322:$R$329,SC37,1),0)</f>
        <v>46419</v>
      </c>
      <c r="SD38" s="493">
        <f>IFERROR(INDEX(Sheep!$R$322:$R$329,SD37,1),0)</f>
        <v>46419</v>
      </c>
      <c r="SE38" s="493">
        <f>IFERROR(INDEX(Sheep!$R$322:$R$329,SE37,1),0)</f>
        <v>46419</v>
      </c>
      <c r="SF38" s="493">
        <f>IFERROR(INDEX(Sheep!$R$322:$R$329,SF37,1),0)</f>
        <v>46419</v>
      </c>
      <c r="SG38" s="493">
        <f>IFERROR(INDEX(Sheep!$R$322:$R$329,SG37,1),0)</f>
        <v>46419</v>
      </c>
      <c r="SH38" s="493">
        <f>IFERROR(INDEX(Sheep!$R$322:$R$329,SH37,1),0)</f>
        <v>46419</v>
      </c>
      <c r="SI38" s="493">
        <f>IFERROR(INDEX(Sheep!$R$322:$R$329,SI37,1),0)</f>
        <v>0</v>
      </c>
      <c r="SJ38" s="260"/>
      <c r="SK38" s="262"/>
      <c r="SL38" s="250"/>
      <c r="SM38" s="250"/>
      <c r="SN38" s="250"/>
    </row>
    <row r="39" spans="1:508" outlineLevel="2" collapsed="1" x14ac:dyDescent="0.2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Born</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WeanStd</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WeanAlt1</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WeanAlt2</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Join-1</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Scan-1</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Birth-1</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Wean-1</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Alt1-1</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Alt2-1</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Join-2</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Scan-2</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Birth-2</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Wean-2</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Alt1-2</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Alt2-2</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Join-3</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Scan-3</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Birth-3</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Wean-3</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Alt1-3</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Alt2-3</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Join-4</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Scan-4</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Birth-4</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Wean-4</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Alt1-4</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Alt2-4</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Join-5</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Scan-5</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Birth-5</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Wean-5</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Alt1-5</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Alt2-5</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Join-6</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Scan-6</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Birth-6</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Wean-6</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Alt1-6</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Alt2-6</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Join-7</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Scan-7</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Birth-7</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Wean-7</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Alt1-7</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Alt2-7</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Join-8</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Scan-8</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Birth-8</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Wean-8</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Alt1-8</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Alt2-8</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25">
      <c r="A40" s="250"/>
      <c r="B40" s="259"/>
      <c r="C40" s="444">
        <f>INT($C$29)+3</f>
        <v>4</v>
      </c>
      <c r="D40" s="260"/>
      <c r="E40" s="330"/>
      <c r="F40" s="330"/>
      <c r="G40" s="260"/>
      <c r="H40" s="274"/>
      <c r="I40" s="274"/>
      <c r="J40" s="455" t="s">
        <v>703</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25">
      <c r="A41" s="250"/>
      <c r="B41" s="259"/>
      <c r="C41" s="444">
        <f>INT($C$29)+3</f>
        <v>4</v>
      </c>
      <c r="D41" s="260"/>
      <c r="E41" s="330"/>
      <c r="F41" s="330"/>
      <c r="G41" s="260"/>
      <c r="H41" s="274"/>
      <c r="I41" s="274"/>
      <c r="J41" s="455" t="s">
        <v>704</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2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85" customHeight="1" outlineLevel="2" collapsed="1" x14ac:dyDescent="0.2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25">
      <c r="A44" s="250"/>
      <c r="B44" s="259"/>
      <c r="C44" s="444">
        <f>INT(MAX($C$48:$C$112))+1</f>
        <v>5</v>
      </c>
      <c r="D44" s="275"/>
      <c r="E44" s="330"/>
      <c r="F44" s="330"/>
      <c r="G44" s="275"/>
      <c r="H44" s="330" t="s">
        <v>706</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25">
      <c r="A45" s="250"/>
      <c r="B45" s="259" t="s">
        <v>389</v>
      </c>
      <c r="C45" s="444">
        <f>INT(MAX($C$48:$C$112))+1</f>
        <v>5</v>
      </c>
      <c r="D45" s="275" t="s">
        <v>390</v>
      </c>
      <c r="E45" s="330"/>
      <c r="F45" s="330"/>
      <c r="G45" s="275"/>
      <c r="H45" s="330" t="s">
        <v>707</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25">
      <c r="A46" s="250"/>
      <c r="B46" s="259"/>
      <c r="C46" s="444">
        <f>INT($C$29)+1</f>
        <v>2</v>
      </c>
      <c r="D46" s="275"/>
      <c r="E46" s="330"/>
      <c r="F46" s="330"/>
      <c r="G46" s="275"/>
      <c r="H46" s="333" t="s">
        <v>709</v>
      </c>
      <c r="I46" s="293" t="s">
        <v>942</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25">
      <c r="A47" s="250"/>
      <c r="B47" s="259"/>
      <c r="C47" s="444">
        <f>INT($C$29)+1</f>
        <v>2</v>
      </c>
      <c r="D47" s="275"/>
      <c r="E47" s="330"/>
      <c r="F47" s="330"/>
      <c r="G47" s="275"/>
      <c r="H47" s="457" t="s">
        <v>387</v>
      </c>
      <c r="I47" s="457" t="s">
        <v>174</v>
      </c>
      <c r="J47" s="265" t="s">
        <v>790</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0999999999999996" customHeight="1" outlineLevel="3" x14ac:dyDescent="0.2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25">
      <c r="A49" s="250"/>
      <c r="B49" s="259"/>
      <c r="C49" s="444">
        <f>INT($C$29)+2</f>
        <v>3</v>
      </c>
      <c r="D49" s="275"/>
      <c r="E49" s="324">
        <v>0</v>
      </c>
      <c r="F49" s="330"/>
      <c r="G49" s="275"/>
      <c r="H49" s="280" t="s">
        <v>840</v>
      </c>
      <c r="I49" s="296" t="s">
        <v>708</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2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2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25">
      <c r="A52" s="250"/>
      <c r="B52" s="259"/>
      <c r="C52" s="444">
        <f>INT($C$29)+2</f>
        <v>3</v>
      </c>
      <c r="D52" s="275"/>
      <c r="E52" s="324">
        <f>E49+1</f>
        <v>1</v>
      </c>
      <c r="F52" s="330"/>
      <c r="G52" s="275"/>
      <c r="H52" s="458" t="s">
        <v>843</v>
      </c>
      <c r="I52" s="459" t="s">
        <v>708</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2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2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25">
      <c r="A55" s="250"/>
      <c r="B55" s="259"/>
      <c r="C55" s="444">
        <f>INT($C$29)+2</f>
        <v>3</v>
      </c>
      <c r="D55" s="275"/>
      <c r="E55" s="324">
        <f>E52+1</f>
        <v>2</v>
      </c>
      <c r="F55" s="330"/>
      <c r="G55" s="275"/>
      <c r="H55" s="280" t="s">
        <v>844</v>
      </c>
      <c r="I55" s="296" t="s">
        <v>708</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2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2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25">
      <c r="A58" s="250"/>
      <c r="B58" s="259"/>
      <c r="C58" s="444">
        <f>INT($C$29)+2</f>
        <v>3</v>
      </c>
      <c r="D58" s="275"/>
      <c r="E58" s="324">
        <f t="shared" ref="E58" si="34">E55+1</f>
        <v>3</v>
      </c>
      <c r="F58" s="330"/>
      <c r="G58" s="275"/>
      <c r="H58" s="280" t="s">
        <v>845</v>
      </c>
      <c r="I58" s="296" t="s">
        <v>708</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2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2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25">
      <c r="A61" s="250"/>
      <c r="B61" s="259"/>
      <c r="C61" s="444">
        <f>INT($C$29)+2</f>
        <v>3</v>
      </c>
      <c r="D61" s="275"/>
      <c r="E61" s="324">
        <f t="shared" ref="E61" si="35">E58+1</f>
        <v>4</v>
      </c>
      <c r="F61" s="330"/>
      <c r="G61" s="275"/>
      <c r="H61" s="280" t="s">
        <v>842</v>
      </c>
      <c r="I61" s="296" t="s">
        <v>708</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2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2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25">
      <c r="A64" s="250"/>
      <c r="B64" s="259"/>
      <c r="C64" s="444">
        <f t="shared" ref="C64" si="36">INT($C$29)+2</f>
        <v>3</v>
      </c>
      <c r="D64" s="275"/>
      <c r="E64" s="324">
        <f t="shared" ref="E64" si="37">E61+1</f>
        <v>5</v>
      </c>
      <c r="F64" s="330"/>
      <c r="G64" s="275"/>
      <c r="H64" s="280" t="s">
        <v>846</v>
      </c>
      <c r="I64" s="296" t="s">
        <v>708</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2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2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25">
      <c r="A67" s="250"/>
      <c r="B67" s="259"/>
      <c r="C67" s="444">
        <f t="shared" ref="C67" si="38">INT($C$29)+2</f>
        <v>3</v>
      </c>
      <c r="D67" s="275"/>
      <c r="E67" s="324">
        <f t="shared" ref="E67" si="39">E64+1</f>
        <v>6</v>
      </c>
      <c r="F67" s="330"/>
      <c r="G67" s="275"/>
      <c r="H67" s="280" t="s">
        <v>841</v>
      </c>
      <c r="I67" s="296" t="s">
        <v>708</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2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2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25">
      <c r="A70" s="250"/>
      <c r="B70" s="259"/>
      <c r="C70" s="444">
        <f>INT($C$29)+2</f>
        <v>3</v>
      </c>
      <c r="D70" s="275"/>
      <c r="E70" s="324">
        <f t="shared" ref="E70" si="40">E67+1</f>
        <v>7</v>
      </c>
      <c r="F70" s="330"/>
      <c r="G70" s="275"/>
      <c r="H70" s="458" t="s">
        <v>847</v>
      </c>
      <c r="I70" s="459" t="s">
        <v>708</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2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2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25">
      <c r="A73" s="250"/>
      <c r="B73" s="259"/>
      <c r="C73" s="444">
        <f>INT($C$29)+2</f>
        <v>3</v>
      </c>
      <c r="D73" s="275"/>
      <c r="E73" s="324">
        <f t="shared" ref="E73" si="42">E70+1</f>
        <v>8</v>
      </c>
      <c r="F73" s="330"/>
      <c r="G73" s="275"/>
      <c r="H73" s="280" t="s">
        <v>848</v>
      </c>
      <c r="I73" s="296" t="s">
        <v>708</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2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2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25">
      <c r="A76" s="250"/>
      <c r="B76" s="259"/>
      <c r="C76" s="444">
        <f>INT($C$29)+2</f>
        <v>3</v>
      </c>
      <c r="D76" s="275"/>
      <c r="E76" s="324">
        <f t="shared" ref="E76" si="43">E73+1</f>
        <v>9</v>
      </c>
      <c r="F76" s="330"/>
      <c r="G76" s="275"/>
      <c r="H76" s="280" t="s">
        <v>849</v>
      </c>
      <c r="I76" s="296" t="s">
        <v>708</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2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2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25">
      <c r="A79" s="250"/>
      <c r="B79" s="259"/>
      <c r="C79" s="444">
        <f>INT($C$29)+2</f>
        <v>3</v>
      </c>
      <c r="D79" s="275"/>
      <c r="E79" s="324">
        <f t="shared" ref="E79" si="44">E76+1</f>
        <v>10</v>
      </c>
      <c r="F79" s="330"/>
      <c r="G79" s="275"/>
      <c r="H79" s="280" t="s">
        <v>850</v>
      </c>
      <c r="I79" s="296" t="s">
        <v>708</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2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2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25">
      <c r="A82" s="250"/>
      <c r="B82" s="259"/>
      <c r="C82" s="444">
        <f t="shared" ref="C82" si="45">INT($C$29)+2</f>
        <v>3</v>
      </c>
      <c r="D82" s="275"/>
      <c r="E82" s="324">
        <f t="shared" ref="E82" si="46">E79+1</f>
        <v>11</v>
      </c>
      <c r="F82" s="330"/>
      <c r="G82" s="275"/>
      <c r="H82" s="280" t="s">
        <v>851</v>
      </c>
      <c r="I82" s="296" t="s">
        <v>708</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2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2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25">
      <c r="A85" s="250"/>
      <c r="B85" s="259"/>
      <c r="C85" s="444">
        <f t="shared" ref="C85" si="47">INT($C$29)+2</f>
        <v>3</v>
      </c>
      <c r="D85" s="275"/>
      <c r="E85" s="324">
        <f t="shared" ref="E85" si="48">E82+1</f>
        <v>12</v>
      </c>
      <c r="F85" s="330"/>
      <c r="G85" s="275"/>
      <c r="H85" s="280" t="s">
        <v>852</v>
      </c>
      <c r="I85" s="296" t="s">
        <v>708</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2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2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25">
      <c r="A88" s="250"/>
      <c r="B88" s="259"/>
      <c r="C88" s="444">
        <f>INT($C$29)+2</f>
        <v>3</v>
      </c>
      <c r="D88" s="275"/>
      <c r="E88" s="324">
        <f t="shared" ref="E88" si="49">E85+1</f>
        <v>13</v>
      </c>
      <c r="F88" s="330"/>
      <c r="G88" s="275"/>
      <c r="H88" s="458" t="s">
        <v>853</v>
      </c>
      <c r="I88" s="459" t="s">
        <v>708</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2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2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25">
      <c r="A91" s="250"/>
      <c r="B91" s="259"/>
      <c r="C91" s="444">
        <f>INT($C$29)+2</f>
        <v>3</v>
      </c>
      <c r="D91" s="275"/>
      <c r="E91" s="324">
        <f t="shared" ref="E91" si="51">E88+1</f>
        <v>14</v>
      </c>
      <c r="F91" s="330"/>
      <c r="G91" s="275"/>
      <c r="H91" s="280" t="s">
        <v>854</v>
      </c>
      <c r="I91" s="296" t="s">
        <v>708</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2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2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25">
      <c r="A94" s="250"/>
      <c r="B94" s="259"/>
      <c r="C94" s="444">
        <f>INT($C$29)+2</f>
        <v>3</v>
      </c>
      <c r="D94" s="275"/>
      <c r="E94" s="324">
        <f t="shared" ref="E94" si="52">E91+1</f>
        <v>15</v>
      </c>
      <c r="F94" s="330"/>
      <c r="G94" s="275"/>
      <c r="H94" s="280" t="s">
        <v>855</v>
      </c>
      <c r="I94" s="296" t="s">
        <v>708</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2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2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25">
      <c r="A97" s="250"/>
      <c r="B97" s="259"/>
      <c r="C97" s="444">
        <f>INT($C$29)+2</f>
        <v>3</v>
      </c>
      <c r="D97" s="275"/>
      <c r="E97" s="324">
        <f t="shared" ref="E97" si="53">E94+1</f>
        <v>16</v>
      </c>
      <c r="F97" s="330"/>
      <c r="G97" s="275"/>
      <c r="H97" s="280" t="s">
        <v>856</v>
      </c>
      <c r="I97" s="296" t="s">
        <v>708</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2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2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25">
      <c r="A100" s="250"/>
      <c r="B100" s="259"/>
      <c r="C100" s="444">
        <f t="shared" ref="C100" si="54">INT($C$29)+2</f>
        <v>3</v>
      </c>
      <c r="D100" s="275"/>
      <c r="E100" s="324">
        <f t="shared" ref="E100" si="55">E97+1</f>
        <v>17</v>
      </c>
      <c r="F100" s="330"/>
      <c r="G100" s="275"/>
      <c r="H100" s="280" t="s">
        <v>857</v>
      </c>
      <c r="I100" s="296" t="s">
        <v>708</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2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2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25">
      <c r="A103" s="250"/>
      <c r="B103" s="259"/>
      <c r="C103" s="444">
        <f t="shared" ref="C103" si="56">INT($C$29)+2</f>
        <v>3</v>
      </c>
      <c r="D103" s="275"/>
      <c r="E103" s="324">
        <f t="shared" ref="E103" si="57">E100+1</f>
        <v>18</v>
      </c>
      <c r="F103" s="330"/>
      <c r="G103" s="275"/>
      <c r="H103" s="280" t="s">
        <v>858</v>
      </c>
      <c r="I103" s="296" t="s">
        <v>708</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2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2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25">
      <c r="A106" s="250"/>
      <c r="B106" s="259"/>
      <c r="C106" s="444">
        <f t="shared" ref="C106" si="58">INT($C$29)+2</f>
        <v>3</v>
      </c>
      <c r="D106" s="275"/>
      <c r="E106" s="324">
        <f>E103+1</f>
        <v>19</v>
      </c>
      <c r="F106" s="330"/>
      <c r="G106" s="275"/>
      <c r="H106" s="280" t="s">
        <v>859</v>
      </c>
      <c r="I106" s="296" t="s">
        <v>708</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2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2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25">
      <c r="A109" s="250"/>
      <c r="B109" s="259"/>
      <c r="C109" s="444">
        <f t="shared" ref="C109" si="59">INT($C$29)+2</f>
        <v>3</v>
      </c>
      <c r="D109" s="275"/>
      <c r="E109" s="324">
        <f t="shared" ref="E109" si="60">E106+1</f>
        <v>20</v>
      </c>
      <c r="F109" s="330"/>
      <c r="G109" s="275"/>
      <c r="H109" s="280" t="s">
        <v>860</v>
      </c>
      <c r="I109" s="296" t="s">
        <v>708</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2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2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0999999999999996" customHeight="1" outlineLevel="2" x14ac:dyDescent="0.2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25">
      <c r="A113" s="250"/>
      <c r="B113" s="259"/>
      <c r="C113" s="444">
        <f>INT($C$29)+1</f>
        <v>2</v>
      </c>
      <c r="D113" s="275"/>
      <c r="E113" s="330"/>
      <c r="F113" s="330"/>
      <c r="G113" s="275"/>
      <c r="H113" s="333" t="s">
        <v>937</v>
      </c>
      <c r="I113" s="619" t="s">
        <v>939</v>
      </c>
      <c r="J113" s="618" t="s">
        <v>734</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25">
      <c r="A114" s="250"/>
      <c r="B114" s="259"/>
      <c r="C114" s="444">
        <f>INT($C$29)+1</f>
        <v>2</v>
      </c>
      <c r="D114" s="275"/>
      <c r="E114" s="330"/>
      <c r="F114" s="330"/>
      <c r="G114" s="275"/>
      <c r="H114" s="457" t="s">
        <v>387</v>
      </c>
      <c r="I114" s="457" t="s">
        <v>174</v>
      </c>
      <c r="J114" s="618" t="s">
        <v>790</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0999999999999996" customHeight="1" outlineLevel="3" x14ac:dyDescent="0.2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25">
      <c r="A116" s="250"/>
      <c r="B116" s="259"/>
      <c r="C116" s="444">
        <f>INT($C$29)+2</f>
        <v>3</v>
      </c>
      <c r="D116" s="275"/>
      <c r="E116" s="324">
        <v>0</v>
      </c>
      <c r="F116" s="330"/>
      <c r="G116" s="275"/>
      <c r="H116" s="280" t="s">
        <v>840</v>
      </c>
      <c r="I116" s="296" t="s">
        <v>708</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25">
      <c r="A117" s="250"/>
      <c r="B117" s="259"/>
      <c r="C117" s="444">
        <f>INT($C$29)+2</f>
        <v>3</v>
      </c>
      <c r="D117" s="275"/>
      <c r="E117" s="324">
        <f t="shared" ref="E117:E136" si="142">E116+1</f>
        <v>1</v>
      </c>
      <c r="F117" s="330"/>
      <c r="G117" s="275"/>
      <c r="H117" s="458" t="s">
        <v>843</v>
      </c>
      <c r="I117" s="459" t="s">
        <v>708</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25">
      <c r="A118" s="250"/>
      <c r="B118" s="259"/>
      <c r="C118" s="444">
        <f>INT($C$29)+2</f>
        <v>3</v>
      </c>
      <c r="D118" s="275"/>
      <c r="E118" s="324">
        <f t="shared" si="142"/>
        <v>2</v>
      </c>
      <c r="F118" s="330"/>
      <c r="G118" s="275"/>
      <c r="H118" s="280" t="s">
        <v>844</v>
      </c>
      <c r="I118" s="296" t="s">
        <v>708</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25">
      <c r="A119" s="250"/>
      <c r="B119" s="259"/>
      <c r="C119" s="444">
        <f>INT($C$29)+2</f>
        <v>3</v>
      </c>
      <c r="D119" s="275"/>
      <c r="E119" s="324">
        <f t="shared" si="142"/>
        <v>3</v>
      </c>
      <c r="F119" s="330"/>
      <c r="G119" s="275"/>
      <c r="H119" s="280" t="s">
        <v>845</v>
      </c>
      <c r="I119" s="296" t="s">
        <v>708</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25">
      <c r="A120" s="250"/>
      <c r="B120" s="259"/>
      <c r="C120" s="444">
        <f>INT($C$29)+2</f>
        <v>3</v>
      </c>
      <c r="D120" s="275"/>
      <c r="E120" s="324">
        <f t="shared" si="142"/>
        <v>4</v>
      </c>
      <c r="F120" s="330"/>
      <c r="G120" s="275"/>
      <c r="H120" s="280" t="s">
        <v>842</v>
      </c>
      <c r="I120" s="296" t="s">
        <v>708</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25">
      <c r="A121" s="250"/>
      <c r="B121" s="259"/>
      <c r="C121" s="444">
        <f t="shared" ref="C121" si="143">INT($C$29)+2</f>
        <v>3</v>
      </c>
      <c r="D121" s="275"/>
      <c r="E121" s="324">
        <f t="shared" si="142"/>
        <v>5</v>
      </c>
      <c r="F121" s="330"/>
      <c r="G121" s="275"/>
      <c r="H121" s="280" t="s">
        <v>846</v>
      </c>
      <c r="I121" s="296" t="s">
        <v>708</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25">
      <c r="A122" s="250"/>
      <c r="B122" s="259"/>
      <c r="C122" s="444">
        <f t="shared" ref="C122" si="144">INT($C$29)+2</f>
        <v>3</v>
      </c>
      <c r="D122" s="275"/>
      <c r="E122" s="324">
        <f t="shared" si="142"/>
        <v>6</v>
      </c>
      <c r="F122" s="330"/>
      <c r="G122" s="275"/>
      <c r="H122" s="280" t="s">
        <v>841</v>
      </c>
      <c r="I122" s="296" t="s">
        <v>708</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25">
      <c r="A123" s="250"/>
      <c r="B123" s="259"/>
      <c r="C123" s="444">
        <f>INT($C$29)+2</f>
        <v>3</v>
      </c>
      <c r="D123" s="275"/>
      <c r="E123" s="324">
        <f t="shared" si="142"/>
        <v>7</v>
      </c>
      <c r="F123" s="330"/>
      <c r="G123" s="275"/>
      <c r="H123" s="458" t="s">
        <v>847</v>
      </c>
      <c r="I123" s="459" t="s">
        <v>708</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25">
      <c r="A124" s="250"/>
      <c r="B124" s="259"/>
      <c r="C124" s="444">
        <f>INT($C$29)+2</f>
        <v>3</v>
      </c>
      <c r="D124" s="275"/>
      <c r="E124" s="324">
        <f t="shared" si="142"/>
        <v>8</v>
      </c>
      <c r="F124" s="330"/>
      <c r="G124" s="275"/>
      <c r="H124" s="280" t="s">
        <v>848</v>
      </c>
      <c r="I124" s="296" t="s">
        <v>708</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25">
      <c r="A125" s="250"/>
      <c r="B125" s="259"/>
      <c r="C125" s="444">
        <f>INT($C$29)+2</f>
        <v>3</v>
      </c>
      <c r="D125" s="275"/>
      <c r="E125" s="324">
        <f t="shared" si="142"/>
        <v>9</v>
      </c>
      <c r="F125" s="330"/>
      <c r="G125" s="275"/>
      <c r="H125" s="280" t="s">
        <v>849</v>
      </c>
      <c r="I125" s="296" t="s">
        <v>708</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25">
      <c r="A126" s="250"/>
      <c r="B126" s="259"/>
      <c r="C126" s="444">
        <f>INT($C$29)+2</f>
        <v>3</v>
      </c>
      <c r="D126" s="275"/>
      <c r="E126" s="324">
        <f t="shared" si="142"/>
        <v>10</v>
      </c>
      <c r="F126" s="330"/>
      <c r="G126" s="275"/>
      <c r="H126" s="280" t="s">
        <v>850</v>
      </c>
      <c r="I126" s="296" t="s">
        <v>708</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25">
      <c r="A127" s="250"/>
      <c r="B127" s="259"/>
      <c r="C127" s="444">
        <f t="shared" ref="C127" si="145">INT($C$29)+2</f>
        <v>3</v>
      </c>
      <c r="D127" s="275"/>
      <c r="E127" s="324">
        <f t="shared" si="142"/>
        <v>11</v>
      </c>
      <c r="F127" s="330"/>
      <c r="G127" s="275"/>
      <c r="H127" s="280" t="s">
        <v>851</v>
      </c>
      <c r="I127" s="296" t="s">
        <v>708</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25">
      <c r="A128" s="250"/>
      <c r="B128" s="259"/>
      <c r="C128" s="444">
        <f t="shared" ref="C128" si="146">INT($C$29)+2</f>
        <v>3</v>
      </c>
      <c r="D128" s="275"/>
      <c r="E128" s="324">
        <f t="shared" si="142"/>
        <v>12</v>
      </c>
      <c r="F128" s="330"/>
      <c r="G128" s="275"/>
      <c r="H128" s="280" t="s">
        <v>852</v>
      </c>
      <c r="I128" s="296" t="s">
        <v>708</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25">
      <c r="A129" s="250"/>
      <c r="B129" s="259"/>
      <c r="C129" s="444">
        <f>INT($C$29)+2</f>
        <v>3</v>
      </c>
      <c r="D129" s="275"/>
      <c r="E129" s="324">
        <f t="shared" si="142"/>
        <v>13</v>
      </c>
      <c r="F129" s="330"/>
      <c r="G129" s="275"/>
      <c r="H129" s="458" t="s">
        <v>853</v>
      </c>
      <c r="I129" s="459" t="s">
        <v>708</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25">
      <c r="A130" s="250"/>
      <c r="B130" s="259"/>
      <c r="C130" s="444">
        <f>INT($C$29)+2</f>
        <v>3</v>
      </c>
      <c r="D130" s="275"/>
      <c r="E130" s="324">
        <f t="shared" si="142"/>
        <v>14</v>
      </c>
      <c r="F130" s="330"/>
      <c r="G130" s="275"/>
      <c r="H130" s="280" t="s">
        <v>854</v>
      </c>
      <c r="I130" s="296" t="s">
        <v>708</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25">
      <c r="A131" s="250"/>
      <c r="B131" s="259"/>
      <c r="C131" s="444">
        <f>INT($C$29)+2</f>
        <v>3</v>
      </c>
      <c r="D131" s="275"/>
      <c r="E131" s="324">
        <f t="shared" si="142"/>
        <v>15</v>
      </c>
      <c r="F131" s="330"/>
      <c r="G131" s="275"/>
      <c r="H131" s="280" t="s">
        <v>855</v>
      </c>
      <c r="I131" s="296" t="s">
        <v>708</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25">
      <c r="A132" s="250"/>
      <c r="B132" s="259"/>
      <c r="C132" s="444">
        <f>INT($C$29)+2</f>
        <v>3</v>
      </c>
      <c r="D132" s="275"/>
      <c r="E132" s="324">
        <f t="shared" si="142"/>
        <v>16</v>
      </c>
      <c r="F132" s="330"/>
      <c r="G132" s="275"/>
      <c r="H132" s="280" t="s">
        <v>856</v>
      </c>
      <c r="I132" s="296" t="s">
        <v>708</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25">
      <c r="A133" s="250"/>
      <c r="B133" s="259"/>
      <c r="C133" s="444">
        <f t="shared" ref="C133" si="147">INT($C$29)+2</f>
        <v>3</v>
      </c>
      <c r="D133" s="275"/>
      <c r="E133" s="324">
        <f t="shared" si="142"/>
        <v>17</v>
      </c>
      <c r="F133" s="330"/>
      <c r="G133" s="275"/>
      <c r="H133" s="280" t="s">
        <v>857</v>
      </c>
      <c r="I133" s="296" t="s">
        <v>708</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25">
      <c r="A134" s="250"/>
      <c r="B134" s="259"/>
      <c r="C134" s="444">
        <f t="shared" ref="C134" si="148">INT($C$29)+2</f>
        <v>3</v>
      </c>
      <c r="D134" s="275"/>
      <c r="E134" s="324">
        <f t="shared" si="142"/>
        <v>18</v>
      </c>
      <c r="F134" s="330"/>
      <c r="G134" s="275"/>
      <c r="H134" s="280" t="s">
        <v>858</v>
      </c>
      <c r="I134" s="296" t="s">
        <v>708</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25">
      <c r="A135" s="250"/>
      <c r="B135" s="259"/>
      <c r="C135" s="444">
        <f t="shared" ref="C135" si="149">INT($C$29)+2</f>
        <v>3</v>
      </c>
      <c r="D135" s="275"/>
      <c r="E135" s="324">
        <f t="shared" si="142"/>
        <v>19</v>
      </c>
      <c r="F135" s="330"/>
      <c r="G135" s="275"/>
      <c r="H135" s="280" t="s">
        <v>859</v>
      </c>
      <c r="I135" s="296" t="s">
        <v>708</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25">
      <c r="A136" s="250"/>
      <c r="B136" s="259"/>
      <c r="C136" s="444">
        <f t="shared" ref="C136" si="150">INT($C$29)+2</f>
        <v>3</v>
      </c>
      <c r="D136" s="275"/>
      <c r="E136" s="324">
        <f t="shared" si="142"/>
        <v>20</v>
      </c>
      <c r="F136" s="330"/>
      <c r="G136" s="275"/>
      <c r="H136" s="280" t="s">
        <v>860</v>
      </c>
      <c r="I136" s="296" t="s">
        <v>708</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0999999999999996" customHeight="1" outlineLevel="2" x14ac:dyDescent="0.2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25">
      <c r="A138" s="250"/>
      <c r="B138" s="259"/>
      <c r="C138" s="444">
        <f>INT($C$29)+1</f>
        <v>2</v>
      </c>
      <c r="D138" s="275"/>
      <c r="E138" s="330"/>
      <c r="F138" s="330"/>
      <c r="G138" s="275"/>
      <c r="H138" s="333" t="s">
        <v>710</v>
      </c>
      <c r="I138" s="293"/>
      <c r="J138" s="293" t="s">
        <v>719</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25">
      <c r="A139" s="250"/>
      <c r="B139" s="259"/>
      <c r="C139" s="444">
        <f>INT($C$29)+1</f>
        <v>2</v>
      </c>
      <c r="D139" s="275"/>
      <c r="E139" s="330"/>
      <c r="F139" s="330"/>
      <c r="G139" s="275"/>
      <c r="H139" s="457" t="s">
        <v>569</v>
      </c>
      <c r="I139" s="457" t="s">
        <v>711</v>
      </c>
      <c r="J139" s="265" t="s">
        <v>790</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0999999999999996" customHeight="1" outlineLevel="3" x14ac:dyDescent="0.2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25">
      <c r="A141" s="250"/>
      <c r="B141" s="259"/>
      <c r="C141" s="444">
        <f>INT($C$29)+2</f>
        <v>3</v>
      </c>
      <c r="D141" s="275"/>
      <c r="E141" s="324">
        <v>0</v>
      </c>
      <c r="F141" s="330"/>
      <c r="G141" s="275"/>
      <c r="H141" s="533"/>
      <c r="I141" s="550" t="s">
        <v>884</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25">
      <c r="A142" s="250"/>
      <c r="B142" s="259"/>
      <c r="C142" s="444">
        <f>INT($C$29)+2</f>
        <v>3</v>
      </c>
      <c r="D142" s="275"/>
      <c r="E142" s="324">
        <f>E141+1</f>
        <v>1</v>
      </c>
      <c r="F142" s="330"/>
      <c r="G142" s="275"/>
      <c r="H142" s="534" t="str">
        <f>Sheep!$H$251&amp;" Merino BBB"</f>
        <v>Aut Merino BBB</v>
      </c>
      <c r="I142" s="534" t="s">
        <v>875</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25">
      <c r="A143" s="250"/>
      <c r="B143" s="259"/>
      <c r="C143" s="444">
        <f>INT($C$29)+3</f>
        <v>4</v>
      </c>
      <c r="D143" s="275"/>
      <c r="E143" s="324">
        <f t="shared" ref="E143:E206" si="152">E142+1</f>
        <v>2</v>
      </c>
      <c r="F143" s="330"/>
      <c r="G143" s="275"/>
      <c r="H143" s="536"/>
      <c r="I143" s="551" t="s">
        <v>876</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25">
      <c r="A144" s="250"/>
      <c r="B144" s="259"/>
      <c r="C144" s="444">
        <f>INT($C$29)+3</f>
        <v>4</v>
      </c>
      <c r="D144" s="275"/>
      <c r="E144" s="324">
        <f t="shared" si="152"/>
        <v>3</v>
      </c>
      <c r="F144" s="330"/>
      <c r="G144" s="275"/>
      <c r="H144" s="536"/>
      <c r="I144" s="548" t="s">
        <v>878</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25">
      <c r="A145" s="250"/>
      <c r="B145" s="259"/>
      <c r="C145" s="444">
        <f>INT($C$29)+3</f>
        <v>4</v>
      </c>
      <c r="D145" s="275"/>
      <c r="E145" s="324">
        <f t="shared" si="152"/>
        <v>4</v>
      </c>
      <c r="F145" s="330"/>
      <c r="G145" s="275"/>
      <c r="H145" s="536"/>
      <c r="I145" s="551" t="s">
        <v>877</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25">
      <c r="A146" s="250"/>
      <c r="B146" s="259"/>
      <c r="C146" s="444">
        <f t="shared" ref="C146:C149" si="153">INT($C$29)+3</f>
        <v>4</v>
      </c>
      <c r="D146" s="275"/>
      <c r="E146" s="324">
        <f t="shared" si="152"/>
        <v>5</v>
      </c>
      <c r="F146" s="330"/>
      <c r="G146" s="275"/>
      <c r="H146" s="536"/>
      <c r="I146" s="548" t="s">
        <v>879</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25">
      <c r="A147" s="250"/>
      <c r="B147" s="259"/>
      <c r="C147" s="444">
        <f t="shared" si="153"/>
        <v>4</v>
      </c>
      <c r="D147" s="275"/>
      <c r="E147" s="324">
        <f t="shared" si="152"/>
        <v>6</v>
      </c>
      <c r="F147" s="330"/>
      <c r="G147" s="275"/>
      <c r="H147" s="536"/>
      <c r="I147" s="548" t="s">
        <v>882</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25">
      <c r="A148" s="250"/>
      <c r="B148" s="259"/>
      <c r="C148" s="444">
        <f t="shared" si="153"/>
        <v>4</v>
      </c>
      <c r="D148" s="275"/>
      <c r="E148" s="324">
        <f t="shared" si="152"/>
        <v>7</v>
      </c>
      <c r="F148" s="330"/>
      <c r="G148" s="275"/>
      <c r="H148" s="536"/>
      <c r="I148" s="551" t="s">
        <v>883</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25">
      <c r="A149" s="250"/>
      <c r="B149" s="259"/>
      <c r="C149" s="444">
        <f t="shared" si="153"/>
        <v>4</v>
      </c>
      <c r="D149" s="275"/>
      <c r="E149" s="324">
        <f t="shared" si="152"/>
        <v>8</v>
      </c>
      <c r="F149" s="330"/>
      <c r="G149" s="275"/>
      <c r="H149" s="536"/>
      <c r="I149" s="548" t="s">
        <v>879</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25">
      <c r="A150" s="250"/>
      <c r="B150" s="259"/>
      <c r="C150" s="444">
        <f>INT($C$29)+3</f>
        <v>4</v>
      </c>
      <c r="D150" s="275"/>
      <c r="E150" s="324">
        <f t="shared" si="152"/>
        <v>9</v>
      </c>
      <c r="F150" s="330"/>
      <c r="G150" s="275"/>
      <c r="H150" s="536"/>
      <c r="I150" s="548" t="s">
        <v>880</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25">
      <c r="A151" s="250"/>
      <c r="B151" s="259"/>
      <c r="C151" s="444">
        <f>INT($C$29)+3</f>
        <v>4</v>
      </c>
      <c r="D151" s="275"/>
      <c r="E151" s="324">
        <f t="shared" si="152"/>
        <v>10</v>
      </c>
      <c r="F151" s="330"/>
      <c r="G151" s="275"/>
      <c r="H151" s="536"/>
      <c r="I151" s="548" t="s">
        <v>881</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25">
      <c r="A152" s="250"/>
      <c r="B152" s="259"/>
      <c r="C152" s="444">
        <f t="shared" ref="C152" si="177">INT($C$29)+3</f>
        <v>4</v>
      </c>
      <c r="D152" s="275"/>
      <c r="E152" s="324">
        <f t="shared" si="152"/>
        <v>11</v>
      </c>
      <c r="F152" s="330"/>
      <c r="G152" s="275"/>
      <c r="H152" s="536"/>
      <c r="I152" s="551" t="s">
        <v>887</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25">
      <c r="A153" s="250"/>
      <c r="B153" s="259"/>
      <c r="C153" s="444">
        <f>INT($C$29)+3</f>
        <v>4</v>
      </c>
      <c r="D153" s="275"/>
      <c r="E153" s="324">
        <f t="shared" si="152"/>
        <v>12</v>
      </c>
      <c r="F153" s="330"/>
      <c r="G153" s="275"/>
      <c r="H153" s="536"/>
      <c r="I153" s="548" t="s">
        <v>879</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25">
      <c r="A154" s="250"/>
      <c r="B154" s="259"/>
      <c r="C154" s="444">
        <f>INT($C$29)+3</f>
        <v>4</v>
      </c>
      <c r="D154" s="275"/>
      <c r="E154" s="324">
        <f t="shared" si="152"/>
        <v>13</v>
      </c>
      <c r="F154" s="330"/>
      <c r="G154" s="275"/>
      <c r="H154" s="536"/>
      <c r="I154" s="548" t="s">
        <v>880</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25">
      <c r="A155" s="250"/>
      <c r="B155" s="259"/>
      <c r="C155" s="444">
        <f>INT($C$29)+3</f>
        <v>4</v>
      </c>
      <c r="D155" s="275"/>
      <c r="E155" s="324">
        <f t="shared" si="152"/>
        <v>14</v>
      </c>
      <c r="F155" s="330"/>
      <c r="G155" s="275"/>
      <c r="H155" s="538"/>
      <c r="I155" s="549" t="s">
        <v>881</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25">
      <c r="A156" s="250"/>
      <c r="B156" s="259"/>
      <c r="C156" s="444">
        <f>INT($C$29)+2</f>
        <v>3</v>
      </c>
      <c r="D156" s="275"/>
      <c r="E156" s="324">
        <f t="shared" si="152"/>
        <v>15</v>
      </c>
      <c r="F156" s="330"/>
      <c r="G156" s="275"/>
      <c r="H156" s="534"/>
      <c r="I156" s="534" t="s">
        <v>579</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25">
      <c r="A157" s="250"/>
      <c r="B157" s="259"/>
      <c r="C157" s="444">
        <f>INT($C$29)+3</f>
        <v>4</v>
      </c>
      <c r="D157" s="275"/>
      <c r="E157" s="324">
        <f t="shared" si="152"/>
        <v>16</v>
      </c>
      <c r="F157" s="330"/>
      <c r="G157" s="275"/>
      <c r="H157" s="536"/>
      <c r="I157" s="536" t="s">
        <v>580</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25">
      <c r="A158" s="250"/>
      <c r="B158" s="259"/>
      <c r="C158" s="444">
        <f>INT($C$29)+3</f>
        <v>4</v>
      </c>
      <c r="D158" s="275"/>
      <c r="E158" s="324">
        <f t="shared" si="152"/>
        <v>17</v>
      </c>
      <c r="F158" s="330"/>
      <c r="G158" s="275"/>
      <c r="H158" s="536"/>
      <c r="I158" s="536" t="s">
        <v>581</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25">
      <c r="A159" s="250"/>
      <c r="B159" s="259"/>
      <c r="C159" s="444">
        <f>INT($C$29)+3</f>
        <v>4</v>
      </c>
      <c r="D159" s="275"/>
      <c r="E159" s="324">
        <f t="shared" si="152"/>
        <v>18</v>
      </c>
      <c r="F159" s="330"/>
      <c r="G159" s="275"/>
      <c r="H159" s="540"/>
      <c r="I159" s="540" t="s">
        <v>712</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25">
      <c r="A160" s="250"/>
      <c r="B160" s="259"/>
      <c r="C160" s="444">
        <f>INT($C$29)+2</f>
        <v>3</v>
      </c>
      <c r="D160" s="275"/>
      <c r="E160" s="324">
        <f t="shared" si="152"/>
        <v>19</v>
      </c>
      <c r="F160" s="330"/>
      <c r="G160" s="275"/>
      <c r="H160" s="542"/>
      <c r="I160" s="542" t="s">
        <v>713</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25">
      <c r="A161" s="250"/>
      <c r="B161" s="259"/>
      <c r="C161" s="444">
        <f>INT($C$29)+2</f>
        <v>3</v>
      </c>
      <c r="D161" s="275"/>
      <c r="E161" s="324">
        <f t="shared" si="152"/>
        <v>20</v>
      </c>
      <c r="F161" s="330"/>
      <c r="G161" s="275"/>
      <c r="H161" s="461"/>
      <c r="I161" s="461" t="s">
        <v>714</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25">
      <c r="A162" s="250"/>
      <c r="B162" s="259"/>
      <c r="C162" s="444">
        <f t="shared" ref="C162:C210" si="178">INT($C$29)+3</f>
        <v>4</v>
      </c>
      <c r="D162" s="275"/>
      <c r="E162" s="324">
        <f t="shared" si="152"/>
        <v>21</v>
      </c>
      <c r="F162" s="330"/>
      <c r="G162" s="275"/>
      <c r="H162" s="494"/>
      <c r="I162" s="494" t="s">
        <v>715</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25">
      <c r="A163" s="250"/>
      <c r="B163" s="259"/>
      <c r="C163" s="444">
        <f>INT($C$29)+2</f>
        <v>3</v>
      </c>
      <c r="D163" s="275"/>
      <c r="E163" s="324">
        <f t="shared" si="152"/>
        <v>22</v>
      </c>
      <c r="F163" s="330"/>
      <c r="G163" s="275"/>
      <c r="H163" s="495"/>
      <c r="I163" s="495" t="s">
        <v>716</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25">
      <c r="A164" s="250"/>
      <c r="B164" s="259"/>
      <c r="C164" s="444">
        <f>INT($C$29)+3</f>
        <v>4</v>
      </c>
      <c r="D164" s="275"/>
      <c r="E164" s="324">
        <f t="shared" si="152"/>
        <v>23</v>
      </c>
      <c r="F164" s="330"/>
      <c r="G164" s="275"/>
      <c r="H164" s="346"/>
      <c r="I164" s="346" t="s">
        <v>717</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25">
      <c r="A165" s="250"/>
      <c r="B165" s="259"/>
      <c r="C165" s="444">
        <f>INT($C$29)+2</f>
        <v>3</v>
      </c>
      <c r="D165" s="275"/>
      <c r="E165" s="324">
        <f t="shared" si="152"/>
        <v>24</v>
      </c>
      <c r="F165" s="330"/>
      <c r="G165" s="275"/>
      <c r="H165" s="542"/>
      <c r="I165" s="542" t="s">
        <v>718</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25">
      <c r="A166" s="250"/>
      <c r="B166" s="259"/>
      <c r="C166" s="444">
        <f>INT($C$29)+2</f>
        <v>3</v>
      </c>
      <c r="D166" s="275"/>
      <c r="E166" s="324">
        <f t="shared" si="152"/>
        <v>25</v>
      </c>
      <c r="F166" s="330"/>
      <c r="G166" s="275"/>
      <c r="H166" s="534" t="str">
        <f>Sheep!$H$252&amp;" Merino BBB"</f>
        <v>Win Merino BBB</v>
      </c>
      <c r="I166" s="534" t="s">
        <v>875</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25">
      <c r="A167" s="250"/>
      <c r="B167" s="259"/>
      <c r="C167" s="444">
        <f>INT($C$29)+3</f>
        <v>4</v>
      </c>
      <c r="D167" s="275"/>
      <c r="E167" s="324">
        <f t="shared" si="152"/>
        <v>26</v>
      </c>
      <c r="F167" s="330"/>
      <c r="G167" s="275"/>
      <c r="H167" s="536"/>
      <c r="I167" s="551" t="s">
        <v>876</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25">
      <c r="A168" s="250"/>
      <c r="B168" s="259"/>
      <c r="C168" s="444">
        <f>INT($C$29)+3</f>
        <v>4</v>
      </c>
      <c r="D168" s="275"/>
      <c r="E168" s="324">
        <f t="shared" si="152"/>
        <v>27</v>
      </c>
      <c r="F168" s="330"/>
      <c r="G168" s="275"/>
      <c r="H168" s="536"/>
      <c r="I168" s="548" t="s">
        <v>878</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25">
      <c r="A169" s="250"/>
      <c r="B169" s="259"/>
      <c r="C169" s="444">
        <f t="shared" ref="C169:C172" si="180">INT($C$29)+3</f>
        <v>4</v>
      </c>
      <c r="D169" s="275"/>
      <c r="E169" s="324">
        <f t="shared" si="152"/>
        <v>28</v>
      </c>
      <c r="F169" s="330"/>
      <c r="G169" s="275"/>
      <c r="H169" s="536"/>
      <c r="I169" s="551" t="s">
        <v>877</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25">
      <c r="A170" s="250"/>
      <c r="B170" s="259"/>
      <c r="C170" s="444">
        <f t="shared" si="180"/>
        <v>4</v>
      </c>
      <c r="D170" s="275"/>
      <c r="E170" s="324">
        <f t="shared" si="152"/>
        <v>29</v>
      </c>
      <c r="F170" s="330"/>
      <c r="G170" s="275"/>
      <c r="H170" s="536"/>
      <c r="I170" s="548" t="s">
        <v>879</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25">
      <c r="A171" s="250"/>
      <c r="B171" s="259"/>
      <c r="C171" s="444">
        <f t="shared" si="180"/>
        <v>4</v>
      </c>
      <c r="D171" s="275"/>
      <c r="E171" s="324">
        <f t="shared" si="152"/>
        <v>30</v>
      </c>
      <c r="F171" s="330"/>
      <c r="G171" s="275"/>
      <c r="H171" s="536"/>
      <c r="I171" s="548" t="s">
        <v>882</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25">
      <c r="A172" s="250"/>
      <c r="B172" s="259"/>
      <c r="C172" s="444">
        <f t="shared" si="180"/>
        <v>4</v>
      </c>
      <c r="D172" s="275"/>
      <c r="E172" s="324">
        <f t="shared" si="152"/>
        <v>31</v>
      </c>
      <c r="F172" s="330"/>
      <c r="G172" s="275"/>
      <c r="H172" s="536"/>
      <c r="I172" s="551" t="s">
        <v>883</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25">
      <c r="A173" s="250"/>
      <c r="B173" s="259"/>
      <c r="C173" s="444">
        <f>INT($C$29)+3</f>
        <v>4</v>
      </c>
      <c r="D173" s="275"/>
      <c r="E173" s="324">
        <f t="shared" si="152"/>
        <v>32</v>
      </c>
      <c r="F173" s="330"/>
      <c r="G173" s="275"/>
      <c r="H173" s="536"/>
      <c r="I173" s="548" t="s">
        <v>879</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25">
      <c r="A174" s="250"/>
      <c r="B174" s="259"/>
      <c r="C174" s="444">
        <f>INT($C$29)+3</f>
        <v>4</v>
      </c>
      <c r="D174" s="275"/>
      <c r="E174" s="324">
        <f t="shared" si="152"/>
        <v>33</v>
      </c>
      <c r="F174" s="330"/>
      <c r="G174" s="275"/>
      <c r="H174" s="536"/>
      <c r="I174" s="548" t="s">
        <v>880</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25">
      <c r="A175" s="250"/>
      <c r="B175" s="259"/>
      <c r="C175" s="444">
        <f>INT($C$29)+3</f>
        <v>4</v>
      </c>
      <c r="D175" s="275"/>
      <c r="E175" s="324">
        <f t="shared" si="152"/>
        <v>34</v>
      </c>
      <c r="F175" s="330"/>
      <c r="G175" s="275"/>
      <c r="H175" s="536"/>
      <c r="I175" s="548" t="s">
        <v>881</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25">
      <c r="A176" s="250"/>
      <c r="B176" s="259"/>
      <c r="C176" s="444">
        <f t="shared" ref="C176" si="698">INT($C$29)+3</f>
        <v>4</v>
      </c>
      <c r="D176" s="275"/>
      <c r="E176" s="324">
        <f t="shared" si="152"/>
        <v>35</v>
      </c>
      <c r="F176" s="330"/>
      <c r="G176" s="275"/>
      <c r="H176" s="536"/>
      <c r="I176" s="551" t="s">
        <v>887</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25">
      <c r="A177" s="250"/>
      <c r="B177" s="259"/>
      <c r="C177" s="444">
        <f>INT($C$29)+3</f>
        <v>4</v>
      </c>
      <c r="D177" s="275"/>
      <c r="E177" s="324">
        <f t="shared" si="152"/>
        <v>36</v>
      </c>
      <c r="F177" s="330"/>
      <c r="G177" s="275"/>
      <c r="H177" s="536"/>
      <c r="I177" s="548" t="s">
        <v>879</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25">
      <c r="A178" s="250"/>
      <c r="B178" s="259"/>
      <c r="C178" s="444">
        <f>INT($C$29)+3</f>
        <v>4</v>
      </c>
      <c r="D178" s="275"/>
      <c r="E178" s="324">
        <f t="shared" si="152"/>
        <v>37</v>
      </c>
      <c r="F178" s="330"/>
      <c r="G178" s="275"/>
      <c r="H178" s="536"/>
      <c r="I178" s="548" t="s">
        <v>880</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25">
      <c r="A179" s="250"/>
      <c r="B179" s="259"/>
      <c r="C179" s="444">
        <f>INT($C$29)+3</f>
        <v>4</v>
      </c>
      <c r="D179" s="275"/>
      <c r="E179" s="324">
        <f t="shared" si="152"/>
        <v>38</v>
      </c>
      <c r="F179" s="330"/>
      <c r="G179" s="275"/>
      <c r="H179" s="538"/>
      <c r="I179" s="549" t="s">
        <v>881</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25">
      <c r="A180" s="250"/>
      <c r="B180" s="259"/>
      <c r="C180" s="444">
        <f>INT($C$29)+2</f>
        <v>3</v>
      </c>
      <c r="D180" s="275"/>
      <c r="E180" s="324">
        <f t="shared" si="152"/>
        <v>39</v>
      </c>
      <c r="F180" s="330"/>
      <c r="G180" s="275"/>
      <c r="H180" s="534"/>
      <c r="I180" s="534" t="s">
        <v>579</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25">
      <c r="A181" s="250"/>
      <c r="B181" s="259"/>
      <c r="C181" s="444">
        <f t="shared" si="178"/>
        <v>4</v>
      </c>
      <c r="D181" s="275"/>
      <c r="E181" s="324">
        <f t="shared" si="152"/>
        <v>40</v>
      </c>
      <c r="F181" s="330"/>
      <c r="G181" s="275"/>
      <c r="H181" s="536"/>
      <c r="I181" s="536" t="s">
        <v>580</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25">
      <c r="A182" s="250"/>
      <c r="B182" s="259"/>
      <c r="C182" s="444">
        <f t="shared" si="178"/>
        <v>4</v>
      </c>
      <c r="D182" s="275"/>
      <c r="E182" s="324">
        <f t="shared" si="152"/>
        <v>41</v>
      </c>
      <c r="F182" s="330"/>
      <c r="G182" s="275"/>
      <c r="H182" s="536"/>
      <c r="I182" s="536" t="s">
        <v>581</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25">
      <c r="A183" s="250"/>
      <c r="B183" s="259"/>
      <c r="C183" s="444">
        <f t="shared" si="178"/>
        <v>4</v>
      </c>
      <c r="D183" s="275"/>
      <c r="E183" s="324">
        <f t="shared" si="152"/>
        <v>42</v>
      </c>
      <c r="F183" s="330"/>
      <c r="G183" s="275"/>
      <c r="H183" s="540"/>
      <c r="I183" s="540" t="s">
        <v>712</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25">
      <c r="A184" s="250"/>
      <c r="B184" s="259"/>
      <c r="C184" s="444">
        <f>INT($C$29)+3</f>
        <v>4</v>
      </c>
      <c r="D184" s="275"/>
      <c r="E184" s="324">
        <f t="shared" si="152"/>
        <v>43</v>
      </c>
      <c r="F184" s="330"/>
      <c r="G184" s="275"/>
      <c r="H184" s="542"/>
      <c r="I184" s="542" t="s">
        <v>713</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25">
      <c r="A185" s="250"/>
      <c r="B185" s="259"/>
      <c r="C185" s="444">
        <f>INT($C$29)+2</f>
        <v>3</v>
      </c>
      <c r="D185" s="275"/>
      <c r="E185" s="324">
        <f t="shared" si="152"/>
        <v>44</v>
      </c>
      <c r="F185" s="330"/>
      <c r="G185" s="275"/>
      <c r="H185" s="461"/>
      <c r="I185" s="461" t="s">
        <v>714</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25">
      <c r="A186" s="250"/>
      <c r="B186" s="259"/>
      <c r="C186" s="444">
        <f t="shared" si="178"/>
        <v>4</v>
      </c>
      <c r="D186" s="275"/>
      <c r="E186" s="324">
        <f t="shared" si="152"/>
        <v>45</v>
      </c>
      <c r="F186" s="330"/>
      <c r="G186" s="275"/>
      <c r="H186" s="494"/>
      <c r="I186" s="494" t="s">
        <v>715</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25">
      <c r="A187" s="250"/>
      <c r="B187" s="259"/>
      <c r="C187" s="444">
        <f>INT($C$29)+2</f>
        <v>3</v>
      </c>
      <c r="D187" s="275"/>
      <c r="E187" s="324">
        <f t="shared" si="152"/>
        <v>46</v>
      </c>
      <c r="F187" s="330"/>
      <c r="G187" s="275"/>
      <c r="H187" s="495"/>
      <c r="I187" s="495" t="s">
        <v>716</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25">
      <c r="A188" s="250"/>
      <c r="B188" s="259"/>
      <c r="C188" s="444">
        <f>INT($C$29)+3</f>
        <v>4</v>
      </c>
      <c r="D188" s="275"/>
      <c r="E188" s="324">
        <f t="shared" si="152"/>
        <v>47</v>
      </c>
      <c r="F188" s="330"/>
      <c r="G188" s="275"/>
      <c r="H188" s="346"/>
      <c r="I188" s="346" t="s">
        <v>717</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25">
      <c r="A189" s="250"/>
      <c r="B189" s="259"/>
      <c r="C189" s="444">
        <f>INT($C$29)+3</f>
        <v>4</v>
      </c>
      <c r="D189" s="275"/>
      <c r="E189" s="324">
        <f t="shared" si="152"/>
        <v>48</v>
      </c>
      <c r="F189" s="330"/>
      <c r="G189" s="275"/>
      <c r="H189" s="542"/>
      <c r="I189" s="542" t="s">
        <v>718</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25">
      <c r="A190" s="250"/>
      <c r="B190" s="259"/>
      <c r="C190" s="444">
        <f>INT($C$29)+2</f>
        <v>3</v>
      </c>
      <c r="D190" s="275"/>
      <c r="E190" s="324">
        <f t="shared" si="152"/>
        <v>49</v>
      </c>
      <c r="F190" s="330"/>
      <c r="G190" s="275"/>
      <c r="H190" s="534" t="str">
        <f>Sheep!$H$253&amp;" Merino BBB"</f>
        <v>Spr Merino BBB</v>
      </c>
      <c r="I190" s="534" t="s">
        <v>875</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25">
      <c r="A191" s="250"/>
      <c r="B191" s="259"/>
      <c r="C191" s="444">
        <f>INT($C$29)+3</f>
        <v>4</v>
      </c>
      <c r="D191" s="275"/>
      <c r="E191" s="324">
        <f t="shared" si="152"/>
        <v>50</v>
      </c>
      <c r="F191" s="330"/>
      <c r="G191" s="275"/>
      <c r="H191" s="536"/>
      <c r="I191" s="551" t="s">
        <v>876</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25">
      <c r="A192" s="250"/>
      <c r="B192" s="259"/>
      <c r="C192" s="444">
        <f>INT($C$29)+3</f>
        <v>4</v>
      </c>
      <c r="D192" s="275"/>
      <c r="E192" s="324">
        <f t="shared" si="152"/>
        <v>51</v>
      </c>
      <c r="F192" s="330"/>
      <c r="G192" s="275"/>
      <c r="H192" s="536"/>
      <c r="I192" s="548" t="s">
        <v>878</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25">
      <c r="A193" s="250"/>
      <c r="B193" s="259"/>
      <c r="C193" s="444">
        <f t="shared" ref="C193:C196" si="699">INT($C$29)+3</f>
        <v>4</v>
      </c>
      <c r="D193" s="275"/>
      <c r="E193" s="324">
        <f t="shared" si="152"/>
        <v>52</v>
      </c>
      <c r="F193" s="330"/>
      <c r="G193" s="275"/>
      <c r="H193" s="536"/>
      <c r="I193" s="551" t="s">
        <v>877</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25">
      <c r="A194" s="250"/>
      <c r="B194" s="259"/>
      <c r="C194" s="444">
        <f t="shared" si="699"/>
        <v>4</v>
      </c>
      <c r="D194" s="275"/>
      <c r="E194" s="324">
        <f t="shared" si="152"/>
        <v>53</v>
      </c>
      <c r="F194" s="330"/>
      <c r="G194" s="275"/>
      <c r="H194" s="536"/>
      <c r="I194" s="548" t="s">
        <v>879</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25">
      <c r="A195" s="250"/>
      <c r="B195" s="259"/>
      <c r="C195" s="444">
        <f t="shared" si="699"/>
        <v>4</v>
      </c>
      <c r="D195" s="275"/>
      <c r="E195" s="324">
        <f t="shared" si="152"/>
        <v>54</v>
      </c>
      <c r="F195" s="330"/>
      <c r="G195" s="275"/>
      <c r="H195" s="536"/>
      <c r="I195" s="548" t="s">
        <v>882</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25">
      <c r="A196" s="250"/>
      <c r="B196" s="259"/>
      <c r="C196" s="444">
        <f t="shared" si="699"/>
        <v>4</v>
      </c>
      <c r="D196" s="275"/>
      <c r="E196" s="324">
        <f t="shared" si="152"/>
        <v>55</v>
      </c>
      <c r="F196" s="330"/>
      <c r="G196" s="275"/>
      <c r="H196" s="536"/>
      <c r="I196" s="551" t="s">
        <v>883</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25">
      <c r="A197" s="250"/>
      <c r="B197" s="259"/>
      <c r="C197" s="444">
        <f>INT($C$29)+3</f>
        <v>4</v>
      </c>
      <c r="D197" s="275"/>
      <c r="E197" s="324">
        <f t="shared" si="152"/>
        <v>56</v>
      </c>
      <c r="F197" s="330"/>
      <c r="G197" s="275"/>
      <c r="H197" s="536"/>
      <c r="I197" s="548" t="s">
        <v>879</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25">
      <c r="A198" s="250"/>
      <c r="B198" s="259"/>
      <c r="C198" s="444">
        <f>INT($C$29)+3</f>
        <v>4</v>
      </c>
      <c r="D198" s="275"/>
      <c r="E198" s="324">
        <f t="shared" si="152"/>
        <v>57</v>
      </c>
      <c r="F198" s="330"/>
      <c r="G198" s="275"/>
      <c r="H198" s="536"/>
      <c r="I198" s="548" t="s">
        <v>880</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25">
      <c r="A199" s="250"/>
      <c r="B199" s="259"/>
      <c r="C199" s="444">
        <f>INT($C$29)+3</f>
        <v>4</v>
      </c>
      <c r="D199" s="275"/>
      <c r="E199" s="324">
        <f t="shared" si="152"/>
        <v>58</v>
      </c>
      <c r="F199" s="330"/>
      <c r="G199" s="275"/>
      <c r="H199" s="536"/>
      <c r="I199" s="548" t="s">
        <v>881</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25">
      <c r="A200" s="250"/>
      <c r="B200" s="259"/>
      <c r="C200" s="444">
        <f t="shared" ref="C200" si="1086">INT($C$29)+3</f>
        <v>4</v>
      </c>
      <c r="D200" s="275"/>
      <c r="E200" s="324">
        <f t="shared" si="152"/>
        <v>59</v>
      </c>
      <c r="F200" s="330"/>
      <c r="G200" s="275"/>
      <c r="H200" s="536"/>
      <c r="I200" s="551" t="s">
        <v>887</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25">
      <c r="A201" s="250"/>
      <c r="B201" s="259"/>
      <c r="C201" s="444">
        <f>INT($C$29)+3</f>
        <v>4</v>
      </c>
      <c r="D201" s="275"/>
      <c r="E201" s="324">
        <f t="shared" si="152"/>
        <v>60</v>
      </c>
      <c r="F201" s="330"/>
      <c r="G201" s="275"/>
      <c r="H201" s="536"/>
      <c r="I201" s="548" t="s">
        <v>879</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25">
      <c r="A202" s="250"/>
      <c r="B202" s="259"/>
      <c r="C202" s="444">
        <f>INT($C$29)+3</f>
        <v>4</v>
      </c>
      <c r="D202" s="275"/>
      <c r="E202" s="324">
        <f t="shared" si="152"/>
        <v>61</v>
      </c>
      <c r="F202" s="330"/>
      <c r="G202" s="275"/>
      <c r="H202" s="536"/>
      <c r="I202" s="548" t="s">
        <v>880</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25">
      <c r="A203" s="250"/>
      <c r="B203" s="259"/>
      <c r="C203" s="444">
        <f>INT($C$29)+3</f>
        <v>4</v>
      </c>
      <c r="D203" s="275"/>
      <c r="E203" s="324">
        <f t="shared" si="152"/>
        <v>62</v>
      </c>
      <c r="F203" s="330"/>
      <c r="G203" s="275"/>
      <c r="H203" s="538"/>
      <c r="I203" s="549" t="s">
        <v>881</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25">
      <c r="A204" s="250"/>
      <c r="B204" s="259"/>
      <c r="C204" s="444">
        <f>INT($C$29)+2</f>
        <v>3</v>
      </c>
      <c r="D204" s="275"/>
      <c r="E204" s="324">
        <f t="shared" si="152"/>
        <v>63</v>
      </c>
      <c r="F204" s="330"/>
      <c r="G204" s="275"/>
      <c r="H204" s="534"/>
      <c r="I204" s="534" t="s">
        <v>579</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25">
      <c r="A205" s="250"/>
      <c r="B205" s="259"/>
      <c r="C205" s="444">
        <f t="shared" si="178"/>
        <v>4</v>
      </c>
      <c r="D205" s="275"/>
      <c r="E205" s="324">
        <f t="shared" si="152"/>
        <v>64</v>
      </c>
      <c r="F205" s="330"/>
      <c r="G205" s="275"/>
      <c r="H205" s="536"/>
      <c r="I205" s="536" t="s">
        <v>580</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25">
      <c r="A206" s="250"/>
      <c r="B206" s="259"/>
      <c r="C206" s="444">
        <f t="shared" si="178"/>
        <v>4</v>
      </c>
      <c r="D206" s="275"/>
      <c r="E206" s="324">
        <f t="shared" si="152"/>
        <v>65</v>
      </c>
      <c r="F206" s="330"/>
      <c r="G206" s="275"/>
      <c r="H206" s="536"/>
      <c r="I206" s="536" t="s">
        <v>581</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25">
      <c r="A207" s="250"/>
      <c r="B207" s="259"/>
      <c r="C207" s="444">
        <f t="shared" si="178"/>
        <v>4</v>
      </c>
      <c r="D207" s="275"/>
      <c r="E207" s="324">
        <f t="shared" ref="E207:E270" si="1087">E206+1</f>
        <v>66</v>
      </c>
      <c r="F207" s="330"/>
      <c r="G207" s="275"/>
      <c r="H207" s="540"/>
      <c r="I207" s="540" t="s">
        <v>712</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25">
      <c r="A208" s="250"/>
      <c r="B208" s="259"/>
      <c r="C208" s="444">
        <f>INT($C$29)+3</f>
        <v>4</v>
      </c>
      <c r="D208" s="275"/>
      <c r="E208" s="324">
        <f t="shared" si="1087"/>
        <v>67</v>
      </c>
      <c r="F208" s="330"/>
      <c r="G208" s="275"/>
      <c r="H208" s="542"/>
      <c r="I208" s="542" t="s">
        <v>713</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25">
      <c r="A209" s="250"/>
      <c r="B209" s="259"/>
      <c r="C209" s="444">
        <f>INT($C$29)+2</f>
        <v>3</v>
      </c>
      <c r="D209" s="275"/>
      <c r="E209" s="324">
        <f t="shared" si="1087"/>
        <v>68</v>
      </c>
      <c r="F209" s="330"/>
      <c r="G209" s="275"/>
      <c r="H209" s="461"/>
      <c r="I209" s="461" t="s">
        <v>714</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25">
      <c r="A210" s="250"/>
      <c r="B210" s="259"/>
      <c r="C210" s="444">
        <f t="shared" si="178"/>
        <v>4</v>
      </c>
      <c r="D210" s="275"/>
      <c r="E210" s="324">
        <f t="shared" si="1087"/>
        <v>69</v>
      </c>
      <c r="F210" s="330"/>
      <c r="G210" s="275"/>
      <c r="H210" s="494"/>
      <c r="I210" s="494" t="s">
        <v>715</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25">
      <c r="A211" s="250"/>
      <c r="B211" s="259"/>
      <c r="C211" s="444">
        <f>INT($C$29)+2</f>
        <v>3</v>
      </c>
      <c r="D211" s="275"/>
      <c r="E211" s="324">
        <f t="shared" si="1087"/>
        <v>70</v>
      </c>
      <c r="F211" s="330"/>
      <c r="G211" s="275"/>
      <c r="H211" s="495"/>
      <c r="I211" s="495" t="s">
        <v>716</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25">
      <c r="A212" s="250"/>
      <c r="B212" s="259"/>
      <c r="C212" s="444">
        <f>INT($C$29)+3</f>
        <v>4</v>
      </c>
      <c r="D212" s="275"/>
      <c r="E212" s="324">
        <f t="shared" si="1087"/>
        <v>71</v>
      </c>
      <c r="F212" s="330"/>
      <c r="G212" s="275"/>
      <c r="H212" s="346"/>
      <c r="I212" s="346" t="s">
        <v>717</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25">
      <c r="A213" s="250"/>
      <c r="B213" s="259"/>
      <c r="C213" s="444">
        <f>INT($C$29)+3</f>
        <v>4</v>
      </c>
      <c r="D213" s="275"/>
      <c r="E213" s="324">
        <f t="shared" si="1087"/>
        <v>72</v>
      </c>
      <c r="F213" s="330"/>
      <c r="G213" s="275"/>
      <c r="H213" s="542"/>
      <c r="I213" s="542" t="s">
        <v>718</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25">
      <c r="A214" s="250"/>
      <c r="B214" s="259"/>
      <c r="C214" s="444">
        <f>INT($C$29)+2</f>
        <v>3</v>
      </c>
      <c r="D214" s="275"/>
      <c r="E214" s="324">
        <f t="shared" si="1087"/>
        <v>73</v>
      </c>
      <c r="F214" s="330"/>
      <c r="G214" s="275"/>
      <c r="H214" s="534" t="str">
        <f>Sheep!$H$251&amp;" Merino BBT"</f>
        <v>Aut Merino BBT</v>
      </c>
      <c r="I214" s="534" t="s">
        <v>875</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25">
      <c r="A215" s="250"/>
      <c r="B215" s="259"/>
      <c r="C215" s="444">
        <f>INT($C$29)+3</f>
        <v>4</v>
      </c>
      <c r="D215" s="275"/>
      <c r="E215" s="324">
        <f t="shared" si="1087"/>
        <v>74</v>
      </c>
      <c r="F215" s="330"/>
      <c r="G215" s="275"/>
      <c r="H215" s="536"/>
      <c r="I215" s="551" t="s">
        <v>876</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25">
      <c r="A216" s="250"/>
      <c r="B216" s="259"/>
      <c r="C216" s="444">
        <f>INT($C$29)+3</f>
        <v>4</v>
      </c>
      <c r="D216" s="275"/>
      <c r="E216" s="324">
        <f t="shared" si="1087"/>
        <v>75</v>
      </c>
      <c r="F216" s="330"/>
      <c r="G216" s="275"/>
      <c r="H216" s="536"/>
      <c r="I216" s="548" t="s">
        <v>878</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25">
      <c r="A217" s="250"/>
      <c r="B217" s="259"/>
      <c r="C217" s="444">
        <f t="shared" ref="C217:C220" si="1089">INT($C$29)+3</f>
        <v>4</v>
      </c>
      <c r="D217" s="275"/>
      <c r="E217" s="324">
        <f t="shared" si="1087"/>
        <v>76</v>
      </c>
      <c r="F217" s="330"/>
      <c r="G217" s="275"/>
      <c r="H217" s="536"/>
      <c r="I217" s="551" t="s">
        <v>877</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25">
      <c r="A218" s="250"/>
      <c r="B218" s="259"/>
      <c r="C218" s="444">
        <f t="shared" si="1089"/>
        <v>4</v>
      </c>
      <c r="D218" s="275"/>
      <c r="E218" s="324">
        <f t="shared" si="1087"/>
        <v>77</v>
      </c>
      <c r="F218" s="330"/>
      <c r="G218" s="275"/>
      <c r="H218" s="536"/>
      <c r="I218" s="548" t="s">
        <v>879</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25">
      <c r="A219" s="250"/>
      <c r="B219" s="259"/>
      <c r="C219" s="444">
        <f t="shared" si="1089"/>
        <v>4</v>
      </c>
      <c r="D219" s="275"/>
      <c r="E219" s="324">
        <f t="shared" si="1087"/>
        <v>78</v>
      </c>
      <c r="F219" s="330"/>
      <c r="G219" s="275"/>
      <c r="H219" s="536"/>
      <c r="I219" s="548" t="s">
        <v>882</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25">
      <c r="A220" s="250"/>
      <c r="B220" s="259"/>
      <c r="C220" s="444">
        <f t="shared" si="1089"/>
        <v>4</v>
      </c>
      <c r="D220" s="275"/>
      <c r="E220" s="324">
        <f t="shared" si="1087"/>
        <v>79</v>
      </c>
      <c r="F220" s="330"/>
      <c r="G220" s="275"/>
      <c r="H220" s="536"/>
      <c r="I220" s="551" t="s">
        <v>883</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25">
      <c r="A221" s="250"/>
      <c r="B221" s="259"/>
      <c r="C221" s="444">
        <f>INT($C$29)+3</f>
        <v>4</v>
      </c>
      <c r="D221" s="275"/>
      <c r="E221" s="324">
        <f t="shared" si="1087"/>
        <v>80</v>
      </c>
      <c r="F221" s="330"/>
      <c r="G221" s="275"/>
      <c r="H221" s="536"/>
      <c r="I221" s="548" t="s">
        <v>879</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25">
      <c r="A222" s="250"/>
      <c r="B222" s="259"/>
      <c r="C222" s="444">
        <f>INT($C$29)+3</f>
        <v>4</v>
      </c>
      <c r="D222" s="275"/>
      <c r="E222" s="324">
        <f t="shared" si="1087"/>
        <v>81</v>
      </c>
      <c r="F222" s="330"/>
      <c r="G222" s="275"/>
      <c r="H222" s="536"/>
      <c r="I222" s="548" t="s">
        <v>880</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25">
      <c r="A223" s="250"/>
      <c r="B223" s="259"/>
      <c r="C223" s="444">
        <f>INT($C$29)+3</f>
        <v>4</v>
      </c>
      <c r="D223" s="275"/>
      <c r="E223" s="324">
        <f t="shared" si="1087"/>
        <v>82</v>
      </c>
      <c r="F223" s="330"/>
      <c r="G223" s="275"/>
      <c r="H223" s="536"/>
      <c r="I223" s="548" t="s">
        <v>881</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25">
      <c r="A224" s="250"/>
      <c r="B224" s="259"/>
      <c r="C224" s="444">
        <f t="shared" ref="C224" si="1606">INT($C$29)+3</f>
        <v>4</v>
      </c>
      <c r="D224" s="275"/>
      <c r="E224" s="324">
        <f t="shared" si="1087"/>
        <v>83</v>
      </c>
      <c r="F224" s="330"/>
      <c r="G224" s="275"/>
      <c r="H224" s="536"/>
      <c r="I224" s="551" t="s">
        <v>887</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25">
      <c r="A225" s="250"/>
      <c r="B225" s="259"/>
      <c r="C225" s="444">
        <f>INT($C$29)+3</f>
        <v>4</v>
      </c>
      <c r="D225" s="275"/>
      <c r="E225" s="324">
        <f t="shared" si="1087"/>
        <v>84</v>
      </c>
      <c r="F225" s="330"/>
      <c r="G225" s="275"/>
      <c r="H225" s="536"/>
      <c r="I225" s="548" t="s">
        <v>879</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25">
      <c r="A226" s="250"/>
      <c r="B226" s="259"/>
      <c r="C226" s="444">
        <f>INT($C$29)+3</f>
        <v>4</v>
      </c>
      <c r="D226" s="275"/>
      <c r="E226" s="324">
        <f t="shared" si="1087"/>
        <v>85</v>
      </c>
      <c r="F226" s="330"/>
      <c r="G226" s="275"/>
      <c r="H226" s="536"/>
      <c r="I226" s="548" t="s">
        <v>880</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25">
      <c r="A227" s="250"/>
      <c r="B227" s="259"/>
      <c r="C227" s="444">
        <f>INT($C$29)+3</f>
        <v>4</v>
      </c>
      <c r="D227" s="275"/>
      <c r="E227" s="324">
        <f t="shared" si="1087"/>
        <v>86</v>
      </c>
      <c r="F227" s="330"/>
      <c r="G227" s="275"/>
      <c r="H227" s="538"/>
      <c r="I227" s="549" t="s">
        <v>881</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25">
      <c r="A228" s="250"/>
      <c r="B228" s="259"/>
      <c r="C228" s="444">
        <f>INT($C$29)+2</f>
        <v>3</v>
      </c>
      <c r="D228" s="275"/>
      <c r="E228" s="324">
        <f t="shared" si="1087"/>
        <v>87</v>
      </c>
      <c r="F228" s="330"/>
      <c r="G228" s="275"/>
      <c r="H228" s="534"/>
      <c r="I228" s="534" t="s">
        <v>579</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25">
      <c r="A229" s="250"/>
      <c r="B229" s="259"/>
      <c r="C229" s="444">
        <f>INT($C$29)+3</f>
        <v>4</v>
      </c>
      <c r="D229" s="275"/>
      <c r="E229" s="324">
        <f t="shared" si="1087"/>
        <v>88</v>
      </c>
      <c r="F229" s="330"/>
      <c r="G229" s="275"/>
      <c r="H229" s="536"/>
      <c r="I229" s="536" t="s">
        <v>580</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25">
      <c r="A230" s="250"/>
      <c r="B230" s="259"/>
      <c r="C230" s="444">
        <f>INT($C$29)+3</f>
        <v>4</v>
      </c>
      <c r="D230" s="275"/>
      <c r="E230" s="324">
        <f t="shared" si="1087"/>
        <v>89</v>
      </c>
      <c r="F230" s="330"/>
      <c r="G230" s="275"/>
      <c r="H230" s="536"/>
      <c r="I230" s="536" t="s">
        <v>581</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25">
      <c r="A231" s="250"/>
      <c r="B231" s="259"/>
      <c r="C231" s="444">
        <f>INT($C$29)+3</f>
        <v>4</v>
      </c>
      <c r="D231" s="275"/>
      <c r="E231" s="324">
        <f t="shared" si="1087"/>
        <v>90</v>
      </c>
      <c r="F231" s="330"/>
      <c r="G231" s="275"/>
      <c r="H231" s="540"/>
      <c r="I231" s="540" t="s">
        <v>712</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25">
      <c r="A232" s="250"/>
      <c r="B232" s="259"/>
      <c r="C232" s="444">
        <f>INT($C$29)+2</f>
        <v>3</v>
      </c>
      <c r="D232" s="275"/>
      <c r="E232" s="324">
        <f t="shared" si="1087"/>
        <v>91</v>
      </c>
      <c r="F232" s="330"/>
      <c r="G232" s="275"/>
      <c r="H232" s="542"/>
      <c r="I232" s="542" t="s">
        <v>713</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25">
      <c r="A233" s="250"/>
      <c r="B233" s="259"/>
      <c r="C233" s="444">
        <f>INT($C$29)+2</f>
        <v>3</v>
      </c>
      <c r="D233" s="275"/>
      <c r="E233" s="324">
        <f t="shared" si="1087"/>
        <v>92</v>
      </c>
      <c r="F233" s="330"/>
      <c r="G233" s="275"/>
      <c r="H233" s="461"/>
      <c r="I233" s="461" t="s">
        <v>714</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25">
      <c r="A234" s="250"/>
      <c r="B234" s="259"/>
      <c r="C234" s="444">
        <f t="shared" ref="C234:C282" si="1607">INT($C$29)+3</f>
        <v>4</v>
      </c>
      <c r="D234" s="275"/>
      <c r="E234" s="324">
        <f t="shared" si="1087"/>
        <v>93</v>
      </c>
      <c r="F234" s="330"/>
      <c r="G234" s="275"/>
      <c r="H234" s="494"/>
      <c r="I234" s="494" t="s">
        <v>715</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25">
      <c r="A235" s="250"/>
      <c r="B235" s="259"/>
      <c r="C235" s="444">
        <f>INT($C$29)+2</f>
        <v>3</v>
      </c>
      <c r="D235" s="275"/>
      <c r="E235" s="324">
        <f t="shared" si="1087"/>
        <v>94</v>
      </c>
      <c r="F235" s="330"/>
      <c r="G235" s="275"/>
      <c r="H235" s="495"/>
      <c r="I235" s="495" t="s">
        <v>716</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25">
      <c r="A236" s="250"/>
      <c r="B236" s="259"/>
      <c r="C236" s="444">
        <f>INT($C$29)+3</f>
        <v>4</v>
      </c>
      <c r="D236" s="275"/>
      <c r="E236" s="324">
        <f t="shared" si="1087"/>
        <v>95</v>
      </c>
      <c r="F236" s="330"/>
      <c r="G236" s="275"/>
      <c r="H236" s="346"/>
      <c r="I236" s="346" t="s">
        <v>717</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25">
      <c r="A237" s="250"/>
      <c r="B237" s="259"/>
      <c r="C237" s="444">
        <f>INT($C$29)+2</f>
        <v>3</v>
      </c>
      <c r="D237" s="275"/>
      <c r="E237" s="324">
        <f t="shared" si="1087"/>
        <v>96</v>
      </c>
      <c r="F237" s="330"/>
      <c r="G237" s="275"/>
      <c r="H237" s="542"/>
      <c r="I237" s="542" t="s">
        <v>718</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25">
      <c r="A238" s="250"/>
      <c r="B238" s="259"/>
      <c r="C238" s="444">
        <f>INT($C$29)+2</f>
        <v>3</v>
      </c>
      <c r="D238" s="275"/>
      <c r="E238" s="324">
        <f t="shared" si="1087"/>
        <v>97</v>
      </c>
      <c r="F238" s="330"/>
      <c r="G238" s="275"/>
      <c r="H238" s="534" t="str">
        <f>Sheep!$H$252&amp;" Merino BBT"</f>
        <v>Win Merino BBT</v>
      </c>
      <c r="I238" s="534" t="s">
        <v>875</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25">
      <c r="A239" s="250"/>
      <c r="B239" s="259"/>
      <c r="C239" s="444">
        <f>INT($C$29)+3</f>
        <v>4</v>
      </c>
      <c r="D239" s="275"/>
      <c r="E239" s="324">
        <f t="shared" si="1087"/>
        <v>98</v>
      </c>
      <c r="F239" s="330"/>
      <c r="G239" s="275"/>
      <c r="H239" s="536"/>
      <c r="I239" s="551" t="s">
        <v>876</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25">
      <c r="A240" s="250"/>
      <c r="B240" s="259"/>
      <c r="C240" s="444">
        <f>INT($C$29)+3</f>
        <v>4</v>
      </c>
      <c r="D240" s="275"/>
      <c r="E240" s="324">
        <f t="shared" si="1087"/>
        <v>99</v>
      </c>
      <c r="F240" s="330"/>
      <c r="G240" s="275"/>
      <c r="H240" s="536"/>
      <c r="I240" s="548" t="s">
        <v>878</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25">
      <c r="A241" s="250"/>
      <c r="B241" s="259"/>
      <c r="C241" s="444">
        <f t="shared" ref="C241:C244" si="1608">INT($C$29)+3</f>
        <v>4</v>
      </c>
      <c r="D241" s="275"/>
      <c r="E241" s="324">
        <f t="shared" si="1087"/>
        <v>100</v>
      </c>
      <c r="F241" s="330"/>
      <c r="G241" s="275"/>
      <c r="H241" s="536"/>
      <c r="I241" s="551" t="s">
        <v>877</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25">
      <c r="A242" s="250"/>
      <c r="B242" s="259"/>
      <c r="C242" s="444">
        <f t="shared" si="1608"/>
        <v>4</v>
      </c>
      <c r="D242" s="275"/>
      <c r="E242" s="324">
        <f t="shared" si="1087"/>
        <v>101</v>
      </c>
      <c r="F242" s="330"/>
      <c r="G242" s="275"/>
      <c r="H242" s="536"/>
      <c r="I242" s="548" t="s">
        <v>879</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25">
      <c r="A243" s="250"/>
      <c r="B243" s="259"/>
      <c r="C243" s="444">
        <f t="shared" si="1608"/>
        <v>4</v>
      </c>
      <c r="D243" s="275"/>
      <c r="E243" s="324">
        <f t="shared" si="1087"/>
        <v>102</v>
      </c>
      <c r="F243" s="330"/>
      <c r="G243" s="275"/>
      <c r="H243" s="536"/>
      <c r="I243" s="548" t="s">
        <v>882</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25">
      <c r="A244" s="250"/>
      <c r="B244" s="259"/>
      <c r="C244" s="444">
        <f t="shared" si="1608"/>
        <v>4</v>
      </c>
      <c r="D244" s="275"/>
      <c r="E244" s="324">
        <f t="shared" si="1087"/>
        <v>103</v>
      </c>
      <c r="F244" s="330"/>
      <c r="G244" s="275"/>
      <c r="H244" s="536"/>
      <c r="I244" s="551" t="s">
        <v>883</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25">
      <c r="A245" s="250"/>
      <c r="B245" s="259"/>
      <c r="C245" s="444">
        <f>INT($C$29)+3</f>
        <v>4</v>
      </c>
      <c r="D245" s="275"/>
      <c r="E245" s="324">
        <f t="shared" si="1087"/>
        <v>104</v>
      </c>
      <c r="F245" s="330"/>
      <c r="G245" s="275"/>
      <c r="H245" s="536"/>
      <c r="I245" s="548" t="s">
        <v>879</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25">
      <c r="A246" s="250"/>
      <c r="B246" s="259"/>
      <c r="C246" s="444">
        <f>INT($C$29)+3</f>
        <v>4</v>
      </c>
      <c r="D246" s="275"/>
      <c r="E246" s="324">
        <f t="shared" si="1087"/>
        <v>105</v>
      </c>
      <c r="F246" s="330"/>
      <c r="G246" s="275"/>
      <c r="H246" s="536"/>
      <c r="I246" s="548" t="s">
        <v>880</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25">
      <c r="A247" s="250"/>
      <c r="B247" s="259"/>
      <c r="C247" s="444">
        <f>INT($C$29)+3</f>
        <v>4</v>
      </c>
      <c r="D247" s="275"/>
      <c r="E247" s="324">
        <f t="shared" si="1087"/>
        <v>106</v>
      </c>
      <c r="F247" s="330"/>
      <c r="G247" s="275"/>
      <c r="H247" s="536"/>
      <c r="I247" s="548" t="s">
        <v>881</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25">
      <c r="A248" s="250"/>
      <c r="B248" s="259"/>
      <c r="C248" s="444">
        <f t="shared" ref="C248" si="2126">INT($C$29)+3</f>
        <v>4</v>
      </c>
      <c r="D248" s="275"/>
      <c r="E248" s="324">
        <f t="shared" si="1087"/>
        <v>107</v>
      </c>
      <c r="F248" s="330"/>
      <c r="G248" s="275"/>
      <c r="H248" s="536"/>
      <c r="I248" s="551" t="s">
        <v>887</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25">
      <c r="A249" s="250"/>
      <c r="B249" s="259"/>
      <c r="C249" s="444">
        <f>INT($C$29)+3</f>
        <v>4</v>
      </c>
      <c r="D249" s="275"/>
      <c r="E249" s="324">
        <f t="shared" si="1087"/>
        <v>108</v>
      </c>
      <c r="F249" s="330"/>
      <c r="G249" s="275"/>
      <c r="H249" s="536"/>
      <c r="I249" s="548" t="s">
        <v>879</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25">
      <c r="A250" s="250"/>
      <c r="B250" s="259"/>
      <c r="C250" s="444">
        <f>INT($C$29)+3</f>
        <v>4</v>
      </c>
      <c r="D250" s="275"/>
      <c r="E250" s="324">
        <f t="shared" si="1087"/>
        <v>109</v>
      </c>
      <c r="F250" s="330"/>
      <c r="G250" s="275"/>
      <c r="H250" s="536"/>
      <c r="I250" s="548" t="s">
        <v>880</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25">
      <c r="A251" s="250"/>
      <c r="B251" s="259"/>
      <c r="C251" s="444">
        <f>INT($C$29)+3</f>
        <v>4</v>
      </c>
      <c r="D251" s="275"/>
      <c r="E251" s="324">
        <f t="shared" si="1087"/>
        <v>110</v>
      </c>
      <c r="F251" s="330"/>
      <c r="G251" s="275"/>
      <c r="H251" s="538"/>
      <c r="I251" s="549" t="s">
        <v>881</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25">
      <c r="A252" s="250"/>
      <c r="B252" s="259"/>
      <c r="C252" s="444">
        <f>INT($C$29)+2</f>
        <v>3</v>
      </c>
      <c r="D252" s="275"/>
      <c r="E252" s="324">
        <f t="shared" si="1087"/>
        <v>111</v>
      </c>
      <c r="F252" s="330"/>
      <c r="G252" s="275"/>
      <c r="H252" s="534"/>
      <c r="I252" s="534" t="s">
        <v>579</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25">
      <c r="A253" s="250"/>
      <c r="B253" s="259"/>
      <c r="C253" s="444">
        <f t="shared" si="1607"/>
        <v>4</v>
      </c>
      <c r="D253" s="275"/>
      <c r="E253" s="324">
        <f t="shared" si="1087"/>
        <v>112</v>
      </c>
      <c r="F253" s="330"/>
      <c r="G253" s="275"/>
      <c r="H253" s="536"/>
      <c r="I253" s="536" t="s">
        <v>580</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25">
      <c r="A254" s="250"/>
      <c r="B254" s="259"/>
      <c r="C254" s="444">
        <f t="shared" si="1607"/>
        <v>4</v>
      </c>
      <c r="D254" s="275"/>
      <c r="E254" s="324">
        <f t="shared" si="1087"/>
        <v>113</v>
      </c>
      <c r="F254" s="330"/>
      <c r="G254" s="275"/>
      <c r="H254" s="536"/>
      <c r="I254" s="536" t="s">
        <v>581</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25">
      <c r="A255" s="250"/>
      <c r="B255" s="259"/>
      <c r="C255" s="444">
        <f t="shared" si="1607"/>
        <v>4</v>
      </c>
      <c r="D255" s="275"/>
      <c r="E255" s="324">
        <f t="shared" si="1087"/>
        <v>114</v>
      </c>
      <c r="F255" s="330"/>
      <c r="G255" s="275"/>
      <c r="H255" s="540"/>
      <c r="I255" s="540" t="s">
        <v>712</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25">
      <c r="A256" s="250"/>
      <c r="B256" s="259"/>
      <c r="C256" s="444">
        <f>INT($C$29)+3</f>
        <v>4</v>
      </c>
      <c r="D256" s="275"/>
      <c r="E256" s="324">
        <f t="shared" si="1087"/>
        <v>115</v>
      </c>
      <c r="F256" s="330"/>
      <c r="G256" s="275"/>
      <c r="H256" s="542"/>
      <c r="I256" s="542" t="s">
        <v>713</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25">
      <c r="A257" s="250"/>
      <c r="B257" s="259"/>
      <c r="C257" s="444">
        <f>INT($C$29)+2</f>
        <v>3</v>
      </c>
      <c r="D257" s="275"/>
      <c r="E257" s="324">
        <f t="shared" si="1087"/>
        <v>116</v>
      </c>
      <c r="F257" s="330"/>
      <c r="G257" s="275"/>
      <c r="H257" s="461"/>
      <c r="I257" s="461" t="s">
        <v>714</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25">
      <c r="A258" s="250"/>
      <c r="B258" s="259"/>
      <c r="C258" s="444">
        <f t="shared" si="1607"/>
        <v>4</v>
      </c>
      <c r="D258" s="275"/>
      <c r="E258" s="324">
        <f t="shared" si="1087"/>
        <v>117</v>
      </c>
      <c r="F258" s="330"/>
      <c r="G258" s="275"/>
      <c r="H258" s="494"/>
      <c r="I258" s="494" t="s">
        <v>715</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25">
      <c r="A259" s="250"/>
      <c r="B259" s="259"/>
      <c r="C259" s="444">
        <f>INT($C$29)+2</f>
        <v>3</v>
      </c>
      <c r="D259" s="275"/>
      <c r="E259" s="324">
        <f t="shared" si="1087"/>
        <v>118</v>
      </c>
      <c r="F259" s="330"/>
      <c r="G259" s="275"/>
      <c r="H259" s="495"/>
      <c r="I259" s="495" t="s">
        <v>716</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25">
      <c r="A260" s="250"/>
      <c r="B260" s="259"/>
      <c r="C260" s="444">
        <f>INT($C$29)+3</f>
        <v>4</v>
      </c>
      <c r="D260" s="275"/>
      <c r="E260" s="324">
        <f t="shared" si="1087"/>
        <v>119</v>
      </c>
      <c r="F260" s="330"/>
      <c r="G260" s="275"/>
      <c r="H260" s="346"/>
      <c r="I260" s="346" t="s">
        <v>717</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25">
      <c r="A261" s="250"/>
      <c r="B261" s="259"/>
      <c r="C261" s="444">
        <f>INT($C$29)+3</f>
        <v>4</v>
      </c>
      <c r="D261" s="275"/>
      <c r="E261" s="324">
        <f t="shared" si="1087"/>
        <v>120</v>
      </c>
      <c r="F261" s="330"/>
      <c r="G261" s="275"/>
      <c r="H261" s="542"/>
      <c r="I261" s="542" t="s">
        <v>718</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25">
      <c r="A262" s="250"/>
      <c r="B262" s="259"/>
      <c r="C262" s="444">
        <f>INT($C$29)+2</f>
        <v>3</v>
      </c>
      <c r="D262" s="275"/>
      <c r="E262" s="324">
        <f t="shared" si="1087"/>
        <v>121</v>
      </c>
      <c r="F262" s="330"/>
      <c r="G262" s="275"/>
      <c r="H262" s="534" t="str">
        <f>Sheep!$H$253&amp;" Merino BBT"</f>
        <v>Spr Merino BBT</v>
      </c>
      <c r="I262" s="534" t="s">
        <v>875</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25">
      <c r="A263" s="250"/>
      <c r="B263" s="259"/>
      <c r="C263" s="444">
        <f>INT($C$29)+3</f>
        <v>4</v>
      </c>
      <c r="D263" s="275"/>
      <c r="E263" s="324">
        <f t="shared" si="1087"/>
        <v>122</v>
      </c>
      <c r="F263" s="330"/>
      <c r="G263" s="275"/>
      <c r="H263" s="536"/>
      <c r="I263" s="551" t="s">
        <v>876</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25">
      <c r="A264" s="250"/>
      <c r="B264" s="259"/>
      <c r="C264" s="444">
        <f>INT($C$29)+3</f>
        <v>4</v>
      </c>
      <c r="D264" s="275"/>
      <c r="E264" s="324">
        <f t="shared" si="1087"/>
        <v>123</v>
      </c>
      <c r="F264" s="330"/>
      <c r="G264" s="275"/>
      <c r="H264" s="536"/>
      <c r="I264" s="548" t="s">
        <v>878</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25">
      <c r="A265" s="250"/>
      <c r="B265" s="259"/>
      <c r="C265" s="444">
        <f t="shared" ref="C265:C268" si="2127">INT($C$29)+3</f>
        <v>4</v>
      </c>
      <c r="D265" s="275"/>
      <c r="E265" s="324">
        <f t="shared" si="1087"/>
        <v>124</v>
      </c>
      <c r="F265" s="330"/>
      <c r="G265" s="275"/>
      <c r="H265" s="536"/>
      <c r="I265" s="551" t="s">
        <v>877</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25">
      <c r="A266" s="250"/>
      <c r="B266" s="259"/>
      <c r="C266" s="444">
        <f t="shared" si="2127"/>
        <v>4</v>
      </c>
      <c r="D266" s="275"/>
      <c r="E266" s="324">
        <f t="shared" si="1087"/>
        <v>125</v>
      </c>
      <c r="F266" s="330"/>
      <c r="G266" s="275"/>
      <c r="H266" s="536"/>
      <c r="I266" s="548" t="s">
        <v>879</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25">
      <c r="A267" s="250"/>
      <c r="B267" s="259"/>
      <c r="C267" s="444">
        <f t="shared" si="2127"/>
        <v>4</v>
      </c>
      <c r="D267" s="275"/>
      <c r="E267" s="324">
        <f t="shared" si="1087"/>
        <v>126</v>
      </c>
      <c r="F267" s="330"/>
      <c r="G267" s="275"/>
      <c r="H267" s="536"/>
      <c r="I267" s="548" t="s">
        <v>882</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25">
      <c r="A268" s="250"/>
      <c r="B268" s="259"/>
      <c r="C268" s="444">
        <f t="shared" si="2127"/>
        <v>4</v>
      </c>
      <c r="D268" s="275"/>
      <c r="E268" s="324">
        <f t="shared" si="1087"/>
        <v>127</v>
      </c>
      <c r="F268" s="330"/>
      <c r="G268" s="275"/>
      <c r="H268" s="536"/>
      <c r="I268" s="551" t="s">
        <v>883</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25">
      <c r="A269" s="250"/>
      <c r="B269" s="259"/>
      <c r="C269" s="444">
        <f>INT($C$29)+3</f>
        <v>4</v>
      </c>
      <c r="D269" s="275"/>
      <c r="E269" s="324">
        <f t="shared" si="1087"/>
        <v>128</v>
      </c>
      <c r="F269" s="330"/>
      <c r="G269" s="275"/>
      <c r="H269" s="536"/>
      <c r="I269" s="548" t="s">
        <v>879</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25">
      <c r="A270" s="250"/>
      <c r="B270" s="259"/>
      <c r="C270" s="444">
        <f>INT($C$29)+3</f>
        <v>4</v>
      </c>
      <c r="D270" s="275"/>
      <c r="E270" s="324">
        <f t="shared" si="1087"/>
        <v>129</v>
      </c>
      <c r="F270" s="330"/>
      <c r="G270" s="275"/>
      <c r="H270" s="536"/>
      <c r="I270" s="548" t="s">
        <v>880</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25">
      <c r="A271" s="250"/>
      <c r="B271" s="259"/>
      <c r="C271" s="444">
        <f>INT($C$29)+3</f>
        <v>4</v>
      </c>
      <c r="D271" s="275"/>
      <c r="E271" s="324">
        <f t="shared" ref="E271:E334" si="2153">E270+1</f>
        <v>130</v>
      </c>
      <c r="F271" s="330"/>
      <c r="G271" s="275"/>
      <c r="H271" s="536"/>
      <c r="I271" s="548" t="s">
        <v>881</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25">
      <c r="A272" s="250"/>
      <c r="B272" s="259"/>
      <c r="C272" s="444">
        <f t="shared" ref="C272" si="2646">INT($C$29)+3</f>
        <v>4</v>
      </c>
      <c r="D272" s="275"/>
      <c r="E272" s="324">
        <f t="shared" si="2153"/>
        <v>131</v>
      </c>
      <c r="F272" s="330"/>
      <c r="G272" s="275"/>
      <c r="H272" s="536"/>
      <c r="I272" s="551" t="s">
        <v>887</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25">
      <c r="A273" s="250"/>
      <c r="B273" s="259"/>
      <c r="C273" s="444">
        <f>INT($C$29)+3</f>
        <v>4</v>
      </c>
      <c r="D273" s="275"/>
      <c r="E273" s="324">
        <f t="shared" si="2153"/>
        <v>132</v>
      </c>
      <c r="F273" s="330"/>
      <c r="G273" s="275"/>
      <c r="H273" s="536"/>
      <c r="I273" s="548" t="s">
        <v>879</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25">
      <c r="A274" s="250"/>
      <c r="B274" s="259"/>
      <c r="C274" s="444">
        <f>INT($C$29)+3</f>
        <v>4</v>
      </c>
      <c r="D274" s="275"/>
      <c r="E274" s="324">
        <f t="shared" si="2153"/>
        <v>133</v>
      </c>
      <c r="F274" s="330"/>
      <c r="G274" s="275"/>
      <c r="H274" s="536"/>
      <c r="I274" s="548" t="s">
        <v>880</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25">
      <c r="A275" s="250"/>
      <c r="B275" s="259"/>
      <c r="C275" s="444">
        <f>INT($C$29)+3</f>
        <v>4</v>
      </c>
      <c r="D275" s="275"/>
      <c r="E275" s="324">
        <f t="shared" si="2153"/>
        <v>134</v>
      </c>
      <c r="F275" s="330"/>
      <c r="G275" s="275"/>
      <c r="H275" s="538"/>
      <c r="I275" s="549" t="s">
        <v>881</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25">
      <c r="A276" s="250"/>
      <c r="B276" s="259"/>
      <c r="C276" s="444">
        <f>INT($C$29)+2</f>
        <v>3</v>
      </c>
      <c r="D276" s="275"/>
      <c r="E276" s="324">
        <f t="shared" si="2153"/>
        <v>135</v>
      </c>
      <c r="F276" s="330"/>
      <c r="G276" s="275"/>
      <c r="H276" s="534"/>
      <c r="I276" s="534" t="s">
        <v>579</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25">
      <c r="A277" s="250"/>
      <c r="B277" s="259"/>
      <c r="C277" s="444">
        <f t="shared" si="1607"/>
        <v>4</v>
      </c>
      <c r="D277" s="275"/>
      <c r="E277" s="324">
        <f t="shared" si="2153"/>
        <v>136</v>
      </c>
      <c r="F277" s="330"/>
      <c r="G277" s="275"/>
      <c r="H277" s="536"/>
      <c r="I277" s="536" t="s">
        <v>580</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25">
      <c r="A278" s="250"/>
      <c r="B278" s="259"/>
      <c r="C278" s="444">
        <f t="shared" si="1607"/>
        <v>4</v>
      </c>
      <c r="D278" s="275"/>
      <c r="E278" s="324">
        <f t="shared" si="2153"/>
        <v>137</v>
      </c>
      <c r="F278" s="330"/>
      <c r="G278" s="275"/>
      <c r="H278" s="536"/>
      <c r="I278" s="536" t="s">
        <v>581</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25">
      <c r="A279" s="250"/>
      <c r="B279" s="259"/>
      <c r="C279" s="444">
        <f t="shared" si="1607"/>
        <v>4</v>
      </c>
      <c r="D279" s="275"/>
      <c r="E279" s="324">
        <f t="shared" si="2153"/>
        <v>138</v>
      </c>
      <c r="F279" s="330"/>
      <c r="G279" s="275"/>
      <c r="H279" s="540"/>
      <c r="I279" s="540" t="s">
        <v>712</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25">
      <c r="A280" s="250"/>
      <c r="B280" s="259"/>
      <c r="C280" s="444">
        <f>INT($C$29)+3</f>
        <v>4</v>
      </c>
      <c r="D280" s="275"/>
      <c r="E280" s="324">
        <f t="shared" si="2153"/>
        <v>139</v>
      </c>
      <c r="F280" s="330"/>
      <c r="G280" s="275"/>
      <c r="H280" s="542"/>
      <c r="I280" s="542" t="s">
        <v>713</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25">
      <c r="A281" s="250"/>
      <c r="B281" s="259"/>
      <c r="C281" s="444">
        <f>INT($C$29)+2</f>
        <v>3</v>
      </c>
      <c r="D281" s="275"/>
      <c r="E281" s="324">
        <f t="shared" si="2153"/>
        <v>140</v>
      </c>
      <c r="F281" s="330"/>
      <c r="G281" s="275"/>
      <c r="H281" s="461"/>
      <c r="I281" s="461" t="s">
        <v>714</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25">
      <c r="A282" s="250"/>
      <c r="B282" s="259"/>
      <c r="C282" s="444">
        <f t="shared" si="1607"/>
        <v>4</v>
      </c>
      <c r="D282" s="275"/>
      <c r="E282" s="324">
        <f t="shared" si="2153"/>
        <v>141</v>
      </c>
      <c r="F282" s="330"/>
      <c r="G282" s="275"/>
      <c r="H282" s="494"/>
      <c r="I282" s="494" t="s">
        <v>715</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25">
      <c r="A283" s="250"/>
      <c r="B283" s="259"/>
      <c r="C283" s="444">
        <f>INT($C$29)+2</f>
        <v>3</v>
      </c>
      <c r="D283" s="275"/>
      <c r="E283" s="324">
        <f t="shared" si="2153"/>
        <v>142</v>
      </c>
      <c r="F283" s="330"/>
      <c r="G283" s="275"/>
      <c r="H283" s="495"/>
      <c r="I283" s="495" t="s">
        <v>716</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25">
      <c r="A284" s="250"/>
      <c r="B284" s="259"/>
      <c r="C284" s="444">
        <f>INT($C$29)+3</f>
        <v>4</v>
      </c>
      <c r="D284" s="275"/>
      <c r="E284" s="324">
        <f t="shared" si="2153"/>
        <v>143</v>
      </c>
      <c r="F284" s="330"/>
      <c r="G284" s="275"/>
      <c r="H284" s="346"/>
      <c r="I284" s="346" t="s">
        <v>717</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25">
      <c r="A285" s="250"/>
      <c r="B285" s="259"/>
      <c r="C285" s="444">
        <f>INT($C$29)+3</f>
        <v>4</v>
      </c>
      <c r="D285" s="275"/>
      <c r="E285" s="324">
        <f t="shared" si="2153"/>
        <v>144</v>
      </c>
      <c r="F285" s="330"/>
      <c r="G285" s="275"/>
      <c r="H285" s="542"/>
      <c r="I285" s="542" t="s">
        <v>718</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25">
      <c r="A286" s="250"/>
      <c r="B286" s="259"/>
      <c r="C286" s="444">
        <f>INT($C$29)+2</f>
        <v>3</v>
      </c>
      <c r="D286" s="275"/>
      <c r="E286" s="324">
        <f t="shared" si="2153"/>
        <v>145</v>
      </c>
      <c r="F286" s="330"/>
      <c r="G286" s="275"/>
      <c r="H286" s="534" t="str">
        <f>Sheep!$H$251&amp;" Maternal"</f>
        <v>Aut Maternal</v>
      </c>
      <c r="I286" s="534" t="s">
        <v>875</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25">
      <c r="A287" s="250"/>
      <c r="B287" s="259"/>
      <c r="C287" s="444">
        <f>INT($C$29)+3</f>
        <v>4</v>
      </c>
      <c r="D287" s="275"/>
      <c r="E287" s="324">
        <f t="shared" si="2153"/>
        <v>146</v>
      </c>
      <c r="F287" s="330"/>
      <c r="G287" s="275"/>
      <c r="H287" s="536"/>
      <c r="I287" s="551" t="s">
        <v>876</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25">
      <c r="A288" s="250"/>
      <c r="B288" s="259"/>
      <c r="C288" s="444">
        <f>INT($C$29)+3</f>
        <v>4</v>
      </c>
      <c r="D288" s="275"/>
      <c r="E288" s="324">
        <f t="shared" si="2153"/>
        <v>147</v>
      </c>
      <c r="F288" s="330"/>
      <c r="G288" s="275"/>
      <c r="H288" s="536"/>
      <c r="I288" s="548" t="s">
        <v>878</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25">
      <c r="A289" s="250"/>
      <c r="B289" s="259"/>
      <c r="C289" s="444">
        <f t="shared" ref="C289:C292" si="2648">INT($C$29)+3</f>
        <v>4</v>
      </c>
      <c r="D289" s="275"/>
      <c r="E289" s="324">
        <f t="shared" si="2153"/>
        <v>148</v>
      </c>
      <c r="F289" s="330"/>
      <c r="G289" s="275"/>
      <c r="H289" s="536"/>
      <c r="I289" s="551" t="s">
        <v>877</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25">
      <c r="A290" s="250"/>
      <c r="B290" s="259"/>
      <c r="C290" s="444">
        <f t="shared" si="2648"/>
        <v>4</v>
      </c>
      <c r="D290" s="275"/>
      <c r="E290" s="324">
        <f t="shared" si="2153"/>
        <v>149</v>
      </c>
      <c r="F290" s="330"/>
      <c r="G290" s="275"/>
      <c r="H290" s="536"/>
      <c r="I290" s="548" t="s">
        <v>879</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25">
      <c r="A291" s="250"/>
      <c r="B291" s="259"/>
      <c r="C291" s="444">
        <f t="shared" si="2648"/>
        <v>4</v>
      </c>
      <c r="D291" s="275"/>
      <c r="E291" s="324">
        <f t="shared" si="2153"/>
        <v>150</v>
      </c>
      <c r="F291" s="330"/>
      <c r="G291" s="275"/>
      <c r="H291" s="536"/>
      <c r="I291" s="548" t="s">
        <v>882</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25">
      <c r="A292" s="250"/>
      <c r="B292" s="259"/>
      <c r="C292" s="444">
        <f t="shared" si="2648"/>
        <v>4</v>
      </c>
      <c r="D292" s="275"/>
      <c r="E292" s="324">
        <f t="shared" si="2153"/>
        <v>151</v>
      </c>
      <c r="F292" s="330"/>
      <c r="G292" s="275"/>
      <c r="H292" s="536"/>
      <c r="I292" s="551" t="s">
        <v>883</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25">
      <c r="A293" s="250"/>
      <c r="B293" s="259"/>
      <c r="C293" s="444">
        <f>INT($C$29)+3</f>
        <v>4</v>
      </c>
      <c r="D293" s="275"/>
      <c r="E293" s="324">
        <f t="shared" si="2153"/>
        <v>152</v>
      </c>
      <c r="F293" s="330"/>
      <c r="G293" s="275"/>
      <c r="H293" s="536"/>
      <c r="I293" s="548" t="s">
        <v>879</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25">
      <c r="A294" s="250"/>
      <c r="B294" s="259"/>
      <c r="C294" s="444">
        <f>INT($C$29)+3</f>
        <v>4</v>
      </c>
      <c r="D294" s="275"/>
      <c r="E294" s="324">
        <f t="shared" si="2153"/>
        <v>153</v>
      </c>
      <c r="F294" s="330"/>
      <c r="G294" s="275"/>
      <c r="H294" s="536"/>
      <c r="I294" s="548" t="s">
        <v>880</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25">
      <c r="A295" s="250"/>
      <c r="B295" s="259"/>
      <c r="C295" s="444">
        <f>INT($C$29)+3</f>
        <v>4</v>
      </c>
      <c r="D295" s="275"/>
      <c r="E295" s="324">
        <f t="shared" si="2153"/>
        <v>154</v>
      </c>
      <c r="F295" s="330"/>
      <c r="G295" s="275"/>
      <c r="H295" s="536"/>
      <c r="I295" s="548" t="s">
        <v>881</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25">
      <c r="A296" s="250"/>
      <c r="B296" s="259"/>
      <c r="C296" s="444">
        <f t="shared" ref="C296" si="3166">INT($C$29)+3</f>
        <v>4</v>
      </c>
      <c r="D296" s="275"/>
      <c r="E296" s="324">
        <f t="shared" si="2153"/>
        <v>155</v>
      </c>
      <c r="F296" s="330"/>
      <c r="G296" s="275"/>
      <c r="H296" s="536"/>
      <c r="I296" s="551" t="s">
        <v>887</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25">
      <c r="A297" s="250"/>
      <c r="B297" s="259"/>
      <c r="C297" s="444">
        <f>INT($C$29)+3</f>
        <v>4</v>
      </c>
      <c r="D297" s="275"/>
      <c r="E297" s="324">
        <f t="shared" si="2153"/>
        <v>156</v>
      </c>
      <c r="F297" s="330"/>
      <c r="G297" s="275"/>
      <c r="H297" s="536"/>
      <c r="I297" s="548" t="s">
        <v>879</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25">
      <c r="A298" s="250"/>
      <c r="B298" s="259"/>
      <c r="C298" s="444">
        <f>INT($C$29)+3</f>
        <v>4</v>
      </c>
      <c r="D298" s="275"/>
      <c r="E298" s="324">
        <f t="shared" si="2153"/>
        <v>157</v>
      </c>
      <c r="F298" s="330"/>
      <c r="G298" s="275"/>
      <c r="H298" s="536"/>
      <c r="I298" s="548" t="s">
        <v>880</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25">
      <c r="A299" s="250"/>
      <c r="B299" s="259"/>
      <c r="C299" s="444">
        <f>INT($C$29)+3</f>
        <v>4</v>
      </c>
      <c r="D299" s="275"/>
      <c r="E299" s="324">
        <f t="shared" si="2153"/>
        <v>158</v>
      </c>
      <c r="F299" s="330"/>
      <c r="G299" s="275"/>
      <c r="H299" s="538"/>
      <c r="I299" s="549" t="s">
        <v>881</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25">
      <c r="A300" s="250"/>
      <c r="B300" s="259"/>
      <c r="C300" s="444">
        <f>INT($C$29)+2</f>
        <v>3</v>
      </c>
      <c r="D300" s="275"/>
      <c r="E300" s="324">
        <f t="shared" si="2153"/>
        <v>159</v>
      </c>
      <c r="F300" s="330"/>
      <c r="G300" s="275"/>
      <c r="H300" s="534"/>
      <c r="I300" s="534" t="s">
        <v>579</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25">
      <c r="A301" s="250"/>
      <c r="B301" s="259"/>
      <c r="C301" s="444">
        <f>INT($C$29)+3</f>
        <v>4</v>
      </c>
      <c r="D301" s="275"/>
      <c r="E301" s="324">
        <f t="shared" si="2153"/>
        <v>160</v>
      </c>
      <c r="F301" s="330"/>
      <c r="G301" s="275"/>
      <c r="H301" s="536"/>
      <c r="I301" s="536" t="s">
        <v>580</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25">
      <c r="A302" s="250"/>
      <c r="B302" s="259"/>
      <c r="C302" s="444">
        <f>INT($C$29)+3</f>
        <v>4</v>
      </c>
      <c r="D302" s="275"/>
      <c r="E302" s="324">
        <f t="shared" si="2153"/>
        <v>161</v>
      </c>
      <c r="F302" s="330"/>
      <c r="G302" s="275"/>
      <c r="H302" s="536"/>
      <c r="I302" s="536" t="s">
        <v>581</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25">
      <c r="A303" s="250"/>
      <c r="B303" s="259"/>
      <c r="C303" s="444">
        <f>INT($C$29)+3</f>
        <v>4</v>
      </c>
      <c r="D303" s="275"/>
      <c r="E303" s="324">
        <f t="shared" si="2153"/>
        <v>162</v>
      </c>
      <c r="F303" s="330"/>
      <c r="G303" s="275"/>
      <c r="H303" s="540"/>
      <c r="I303" s="540" t="s">
        <v>712</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25">
      <c r="A304" s="250"/>
      <c r="B304" s="259"/>
      <c r="C304" s="444">
        <f>INT($C$29)+2</f>
        <v>3</v>
      </c>
      <c r="D304" s="275"/>
      <c r="E304" s="324">
        <f t="shared" si="2153"/>
        <v>163</v>
      </c>
      <c r="F304" s="330"/>
      <c r="G304" s="275"/>
      <c r="H304" s="542"/>
      <c r="I304" s="542" t="s">
        <v>713</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25">
      <c r="A305" s="250"/>
      <c r="B305" s="259"/>
      <c r="C305" s="444">
        <f>INT($C$29)+2</f>
        <v>3</v>
      </c>
      <c r="D305" s="275"/>
      <c r="E305" s="324">
        <f t="shared" si="2153"/>
        <v>164</v>
      </c>
      <c r="F305" s="330"/>
      <c r="G305" s="275"/>
      <c r="H305" s="461"/>
      <c r="I305" s="461" t="s">
        <v>714</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25">
      <c r="A306" s="250"/>
      <c r="B306" s="259"/>
      <c r="C306" s="444">
        <f t="shared" ref="C306:C354" si="3167">INT($C$29)+3</f>
        <v>4</v>
      </c>
      <c r="D306" s="275"/>
      <c r="E306" s="324">
        <f t="shared" si="2153"/>
        <v>165</v>
      </c>
      <c r="F306" s="330"/>
      <c r="G306" s="275"/>
      <c r="H306" s="494"/>
      <c r="I306" s="494" t="s">
        <v>715</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25">
      <c r="A307" s="250"/>
      <c r="B307" s="259"/>
      <c r="C307" s="444">
        <f>INT($C$29)+2</f>
        <v>3</v>
      </c>
      <c r="D307" s="275"/>
      <c r="E307" s="324">
        <f t="shared" si="2153"/>
        <v>166</v>
      </c>
      <c r="F307" s="330"/>
      <c r="G307" s="275"/>
      <c r="H307" s="495"/>
      <c r="I307" s="495" t="s">
        <v>716</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25">
      <c r="A308" s="250"/>
      <c r="B308" s="259"/>
      <c r="C308" s="444">
        <f>INT($C$29)+3</f>
        <v>4</v>
      </c>
      <c r="D308" s="275"/>
      <c r="E308" s="324">
        <f t="shared" si="2153"/>
        <v>167</v>
      </c>
      <c r="F308" s="330"/>
      <c r="G308" s="275"/>
      <c r="H308" s="346"/>
      <c r="I308" s="346" t="s">
        <v>717</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25">
      <c r="A309" s="250"/>
      <c r="B309" s="259"/>
      <c r="C309" s="444">
        <f>INT($C$29)+2</f>
        <v>3</v>
      </c>
      <c r="D309" s="275"/>
      <c r="E309" s="324">
        <f t="shared" si="2153"/>
        <v>168</v>
      </c>
      <c r="F309" s="330"/>
      <c r="G309" s="275"/>
      <c r="H309" s="542"/>
      <c r="I309" s="542" t="s">
        <v>718</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25">
      <c r="A310" s="250"/>
      <c r="B310" s="259"/>
      <c r="C310" s="444">
        <f>INT($C$29)+2</f>
        <v>3</v>
      </c>
      <c r="D310" s="275"/>
      <c r="E310" s="324">
        <f t="shared" si="2153"/>
        <v>169</v>
      </c>
      <c r="F310" s="330"/>
      <c r="G310" s="275"/>
      <c r="H310" s="534" t="str">
        <f>Sheep!$H$252&amp;" Maternal"</f>
        <v>Win Maternal</v>
      </c>
      <c r="I310" s="534" t="s">
        <v>875</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25">
      <c r="A311" s="250"/>
      <c r="B311" s="259"/>
      <c r="C311" s="444">
        <f>INT($C$29)+3</f>
        <v>4</v>
      </c>
      <c r="D311" s="275"/>
      <c r="E311" s="324">
        <f t="shared" si="2153"/>
        <v>170</v>
      </c>
      <c r="F311" s="330"/>
      <c r="G311" s="275"/>
      <c r="H311" s="536"/>
      <c r="I311" s="551" t="s">
        <v>876</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25">
      <c r="A312" s="250"/>
      <c r="B312" s="259"/>
      <c r="C312" s="444">
        <f>INT($C$29)+3</f>
        <v>4</v>
      </c>
      <c r="D312" s="275"/>
      <c r="E312" s="324">
        <f t="shared" si="2153"/>
        <v>171</v>
      </c>
      <c r="F312" s="330"/>
      <c r="G312" s="275"/>
      <c r="H312" s="536"/>
      <c r="I312" s="548" t="s">
        <v>878</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25">
      <c r="A313" s="250"/>
      <c r="B313" s="259"/>
      <c r="C313" s="444">
        <f t="shared" ref="C313:C316" si="3168">INT($C$29)+3</f>
        <v>4</v>
      </c>
      <c r="D313" s="275"/>
      <c r="E313" s="324">
        <f t="shared" si="2153"/>
        <v>172</v>
      </c>
      <c r="F313" s="330"/>
      <c r="G313" s="275"/>
      <c r="H313" s="536"/>
      <c r="I313" s="551" t="s">
        <v>877</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25">
      <c r="A314" s="250"/>
      <c r="B314" s="259"/>
      <c r="C314" s="444">
        <f t="shared" si="3168"/>
        <v>4</v>
      </c>
      <c r="D314" s="275"/>
      <c r="E314" s="324">
        <f t="shared" si="2153"/>
        <v>173</v>
      </c>
      <c r="F314" s="330"/>
      <c r="G314" s="275"/>
      <c r="H314" s="536"/>
      <c r="I314" s="548" t="s">
        <v>879</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25">
      <c r="A315" s="250"/>
      <c r="B315" s="259"/>
      <c r="C315" s="444">
        <f t="shared" si="3168"/>
        <v>4</v>
      </c>
      <c r="D315" s="275"/>
      <c r="E315" s="324">
        <f t="shared" si="2153"/>
        <v>174</v>
      </c>
      <c r="F315" s="330"/>
      <c r="G315" s="275"/>
      <c r="H315" s="536"/>
      <c r="I315" s="548" t="s">
        <v>882</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25">
      <c r="A316" s="250"/>
      <c r="B316" s="259"/>
      <c r="C316" s="444">
        <f t="shared" si="3168"/>
        <v>4</v>
      </c>
      <c r="D316" s="275"/>
      <c r="E316" s="324">
        <f t="shared" si="2153"/>
        <v>175</v>
      </c>
      <c r="F316" s="330"/>
      <c r="G316" s="275"/>
      <c r="H316" s="536"/>
      <c r="I316" s="551" t="s">
        <v>883</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25">
      <c r="A317" s="250"/>
      <c r="B317" s="259"/>
      <c r="C317" s="444">
        <f>INT($C$29)+3</f>
        <v>4</v>
      </c>
      <c r="D317" s="275"/>
      <c r="E317" s="324">
        <f t="shared" si="2153"/>
        <v>176</v>
      </c>
      <c r="F317" s="330"/>
      <c r="G317" s="275"/>
      <c r="H317" s="536"/>
      <c r="I317" s="548" t="s">
        <v>879</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25">
      <c r="A318" s="250"/>
      <c r="B318" s="259"/>
      <c r="C318" s="444">
        <f>INT($C$29)+3</f>
        <v>4</v>
      </c>
      <c r="D318" s="275"/>
      <c r="E318" s="324">
        <f t="shared" si="2153"/>
        <v>177</v>
      </c>
      <c r="F318" s="330"/>
      <c r="G318" s="275"/>
      <c r="H318" s="536"/>
      <c r="I318" s="548" t="s">
        <v>880</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25">
      <c r="A319" s="250"/>
      <c r="B319" s="259"/>
      <c r="C319" s="444">
        <f>INT($C$29)+3</f>
        <v>4</v>
      </c>
      <c r="D319" s="275"/>
      <c r="E319" s="324">
        <f t="shared" si="2153"/>
        <v>178</v>
      </c>
      <c r="F319" s="330"/>
      <c r="G319" s="275"/>
      <c r="H319" s="536"/>
      <c r="I319" s="548" t="s">
        <v>881</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25">
      <c r="A320" s="250"/>
      <c r="B320" s="259"/>
      <c r="C320" s="444">
        <f t="shared" ref="C320" si="3686">INT($C$29)+3</f>
        <v>4</v>
      </c>
      <c r="D320" s="275"/>
      <c r="E320" s="324">
        <f t="shared" si="2153"/>
        <v>179</v>
      </c>
      <c r="F320" s="330"/>
      <c r="G320" s="275"/>
      <c r="H320" s="536"/>
      <c r="I320" s="551" t="s">
        <v>887</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25">
      <c r="A321" s="250"/>
      <c r="B321" s="259"/>
      <c r="C321" s="444">
        <f>INT($C$29)+3</f>
        <v>4</v>
      </c>
      <c r="D321" s="275"/>
      <c r="E321" s="324">
        <f t="shared" si="2153"/>
        <v>180</v>
      </c>
      <c r="F321" s="330"/>
      <c r="G321" s="275"/>
      <c r="H321" s="536"/>
      <c r="I321" s="548" t="s">
        <v>879</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25">
      <c r="A322" s="250"/>
      <c r="B322" s="259"/>
      <c r="C322" s="444">
        <f>INT($C$29)+3</f>
        <v>4</v>
      </c>
      <c r="D322" s="275"/>
      <c r="E322" s="324">
        <f t="shared" si="2153"/>
        <v>181</v>
      </c>
      <c r="F322" s="330"/>
      <c r="G322" s="275"/>
      <c r="H322" s="536"/>
      <c r="I322" s="548" t="s">
        <v>880</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25">
      <c r="A323" s="250"/>
      <c r="B323" s="259"/>
      <c r="C323" s="444">
        <f>INT($C$29)+3</f>
        <v>4</v>
      </c>
      <c r="D323" s="275"/>
      <c r="E323" s="324">
        <f t="shared" si="2153"/>
        <v>182</v>
      </c>
      <c r="F323" s="330"/>
      <c r="G323" s="275"/>
      <c r="H323" s="538"/>
      <c r="I323" s="549" t="s">
        <v>881</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25">
      <c r="A324" s="250"/>
      <c r="B324" s="259"/>
      <c r="C324" s="444">
        <f>INT($C$29)+2</f>
        <v>3</v>
      </c>
      <c r="D324" s="275"/>
      <c r="E324" s="324">
        <f t="shared" si="2153"/>
        <v>183</v>
      </c>
      <c r="F324" s="330"/>
      <c r="G324" s="275"/>
      <c r="H324" s="534"/>
      <c r="I324" s="534" t="s">
        <v>579</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25">
      <c r="A325" s="250"/>
      <c r="B325" s="259"/>
      <c r="C325" s="444">
        <f t="shared" si="3167"/>
        <v>4</v>
      </c>
      <c r="D325" s="275"/>
      <c r="E325" s="324">
        <f t="shared" si="2153"/>
        <v>184</v>
      </c>
      <c r="F325" s="330"/>
      <c r="G325" s="275"/>
      <c r="H325" s="536"/>
      <c r="I325" s="536" t="s">
        <v>580</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25">
      <c r="A326" s="250"/>
      <c r="B326" s="259"/>
      <c r="C326" s="444">
        <f t="shared" si="3167"/>
        <v>4</v>
      </c>
      <c r="D326" s="275"/>
      <c r="E326" s="324">
        <f t="shared" si="2153"/>
        <v>185</v>
      </c>
      <c r="F326" s="330"/>
      <c r="G326" s="275"/>
      <c r="H326" s="536"/>
      <c r="I326" s="536" t="s">
        <v>581</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25">
      <c r="A327" s="250"/>
      <c r="B327" s="259"/>
      <c r="C327" s="444">
        <f t="shared" si="3167"/>
        <v>4</v>
      </c>
      <c r="D327" s="275"/>
      <c r="E327" s="324">
        <f t="shared" si="2153"/>
        <v>186</v>
      </c>
      <c r="F327" s="330"/>
      <c r="G327" s="275"/>
      <c r="H327" s="540"/>
      <c r="I327" s="540" t="s">
        <v>712</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25">
      <c r="A328" s="250"/>
      <c r="B328" s="259"/>
      <c r="C328" s="444">
        <f>INT($C$29)+3</f>
        <v>4</v>
      </c>
      <c r="D328" s="275"/>
      <c r="E328" s="324">
        <f t="shared" si="2153"/>
        <v>187</v>
      </c>
      <c r="F328" s="330"/>
      <c r="G328" s="275"/>
      <c r="H328" s="542"/>
      <c r="I328" s="542" t="s">
        <v>713</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25">
      <c r="A329" s="250"/>
      <c r="B329" s="259"/>
      <c r="C329" s="444">
        <f>INT($C$29)+2</f>
        <v>3</v>
      </c>
      <c r="D329" s="275"/>
      <c r="E329" s="324">
        <f t="shared" si="2153"/>
        <v>188</v>
      </c>
      <c r="F329" s="330"/>
      <c r="G329" s="275"/>
      <c r="H329" s="461"/>
      <c r="I329" s="461" t="s">
        <v>714</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25">
      <c r="A330" s="250"/>
      <c r="B330" s="259"/>
      <c r="C330" s="444">
        <f t="shared" si="3167"/>
        <v>4</v>
      </c>
      <c r="D330" s="275"/>
      <c r="E330" s="324">
        <f t="shared" si="2153"/>
        <v>189</v>
      </c>
      <c r="F330" s="330"/>
      <c r="G330" s="275"/>
      <c r="H330" s="494"/>
      <c r="I330" s="494" t="s">
        <v>715</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25">
      <c r="A331" s="250"/>
      <c r="B331" s="259"/>
      <c r="C331" s="444">
        <f>INT($C$29)+2</f>
        <v>3</v>
      </c>
      <c r="D331" s="275"/>
      <c r="E331" s="324">
        <f t="shared" si="2153"/>
        <v>190</v>
      </c>
      <c r="F331" s="330"/>
      <c r="G331" s="275"/>
      <c r="H331" s="495"/>
      <c r="I331" s="495" t="s">
        <v>716</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25">
      <c r="A332" s="250"/>
      <c r="B332" s="259"/>
      <c r="C332" s="444">
        <f>INT($C$29)+3</f>
        <v>4</v>
      </c>
      <c r="D332" s="275"/>
      <c r="E332" s="324">
        <f t="shared" si="2153"/>
        <v>191</v>
      </c>
      <c r="F332" s="330"/>
      <c r="G332" s="275"/>
      <c r="H332" s="346"/>
      <c r="I332" s="346" t="s">
        <v>717</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25">
      <c r="A333" s="250"/>
      <c r="B333" s="259"/>
      <c r="C333" s="444">
        <f>INT($C$29)+3</f>
        <v>4</v>
      </c>
      <c r="D333" s="275"/>
      <c r="E333" s="324">
        <f t="shared" si="2153"/>
        <v>192</v>
      </c>
      <c r="F333" s="330"/>
      <c r="G333" s="275"/>
      <c r="H333" s="542"/>
      <c r="I333" s="542" t="s">
        <v>718</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25">
      <c r="A334" s="250"/>
      <c r="B334" s="259"/>
      <c r="C334" s="444">
        <f>INT($C$29)+2</f>
        <v>3</v>
      </c>
      <c r="D334" s="275"/>
      <c r="E334" s="324">
        <f t="shared" si="2153"/>
        <v>193</v>
      </c>
      <c r="F334" s="330"/>
      <c r="G334" s="275"/>
      <c r="H334" s="534" t="str">
        <f>Sheep!$H$253&amp;" Maternal"</f>
        <v>Spr Maternal</v>
      </c>
      <c r="I334" s="534" t="s">
        <v>875</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25">
      <c r="A335" s="250"/>
      <c r="B335" s="259"/>
      <c r="C335" s="444">
        <f>INT($C$29)+3</f>
        <v>4</v>
      </c>
      <c r="D335" s="275"/>
      <c r="E335" s="324">
        <f t="shared" ref="E335:E357" si="3688">E334+1</f>
        <v>194</v>
      </c>
      <c r="F335" s="330"/>
      <c r="G335" s="275"/>
      <c r="H335" s="536"/>
      <c r="I335" s="551" t="s">
        <v>876</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25">
      <c r="A336" s="250"/>
      <c r="B336" s="259"/>
      <c r="C336" s="444">
        <f>INT($C$29)+3</f>
        <v>4</v>
      </c>
      <c r="D336" s="275"/>
      <c r="E336" s="324">
        <f t="shared" si="3688"/>
        <v>195</v>
      </c>
      <c r="F336" s="330"/>
      <c r="G336" s="275"/>
      <c r="H336" s="536"/>
      <c r="I336" s="548" t="s">
        <v>878</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25">
      <c r="A337" s="250"/>
      <c r="B337" s="259"/>
      <c r="C337" s="444">
        <f t="shared" ref="C337:C344" si="3689">INT($C$29)+3</f>
        <v>4</v>
      </c>
      <c r="D337" s="275"/>
      <c r="E337" s="324">
        <f t="shared" si="3688"/>
        <v>196</v>
      </c>
      <c r="F337" s="330"/>
      <c r="G337" s="275"/>
      <c r="H337" s="536"/>
      <c r="I337" s="551" t="s">
        <v>877</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25">
      <c r="A338" s="250"/>
      <c r="B338" s="259"/>
      <c r="C338" s="444">
        <f t="shared" si="3689"/>
        <v>4</v>
      </c>
      <c r="D338" s="275"/>
      <c r="E338" s="324">
        <f t="shared" si="3688"/>
        <v>197</v>
      </c>
      <c r="F338" s="330"/>
      <c r="G338" s="275"/>
      <c r="H338" s="536"/>
      <c r="I338" s="548" t="s">
        <v>879</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25">
      <c r="A339" s="250"/>
      <c r="B339" s="259"/>
      <c r="C339" s="444">
        <f t="shared" si="3689"/>
        <v>4</v>
      </c>
      <c r="D339" s="275"/>
      <c r="E339" s="324">
        <f t="shared" si="3688"/>
        <v>198</v>
      </c>
      <c r="F339" s="330"/>
      <c r="G339" s="275"/>
      <c r="H339" s="536"/>
      <c r="I339" s="548" t="s">
        <v>882</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25">
      <c r="A340" s="250"/>
      <c r="B340" s="259"/>
      <c r="C340" s="444">
        <f t="shared" si="3689"/>
        <v>4</v>
      </c>
      <c r="D340" s="275"/>
      <c r="E340" s="324">
        <f t="shared" si="3688"/>
        <v>199</v>
      </c>
      <c r="F340" s="330"/>
      <c r="G340" s="275"/>
      <c r="H340" s="536"/>
      <c r="I340" s="551" t="s">
        <v>883</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25">
      <c r="A341" s="250"/>
      <c r="B341" s="259"/>
      <c r="C341" s="444">
        <f>INT($C$29)+3</f>
        <v>4</v>
      </c>
      <c r="D341" s="275"/>
      <c r="E341" s="324">
        <f t="shared" si="3688"/>
        <v>200</v>
      </c>
      <c r="F341" s="330"/>
      <c r="G341" s="275"/>
      <c r="H341" s="536"/>
      <c r="I341" s="548" t="s">
        <v>879</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25">
      <c r="A342" s="250"/>
      <c r="B342" s="259"/>
      <c r="C342" s="444">
        <f>INT($C$29)+3</f>
        <v>4</v>
      </c>
      <c r="D342" s="275"/>
      <c r="E342" s="324">
        <f t="shared" si="3688"/>
        <v>201</v>
      </c>
      <c r="F342" s="330"/>
      <c r="G342" s="275"/>
      <c r="H342" s="536"/>
      <c r="I342" s="548" t="s">
        <v>880</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25">
      <c r="A343" s="250"/>
      <c r="B343" s="259"/>
      <c r="C343" s="444">
        <f>INT($C$29)+3</f>
        <v>4</v>
      </c>
      <c r="D343" s="275"/>
      <c r="E343" s="324">
        <f t="shared" si="3688"/>
        <v>202</v>
      </c>
      <c r="F343" s="330"/>
      <c r="G343" s="275"/>
      <c r="H343" s="536"/>
      <c r="I343" s="548" t="s">
        <v>881</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25">
      <c r="A344" s="250"/>
      <c r="B344" s="259"/>
      <c r="C344" s="444">
        <f t="shared" si="3689"/>
        <v>4</v>
      </c>
      <c r="D344" s="275"/>
      <c r="E344" s="324">
        <f t="shared" si="3688"/>
        <v>203</v>
      </c>
      <c r="F344" s="330"/>
      <c r="G344" s="275"/>
      <c r="H344" s="536"/>
      <c r="I344" s="551" t="s">
        <v>887</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25">
      <c r="A345" s="250"/>
      <c r="B345" s="259"/>
      <c r="C345" s="444">
        <f>INT($C$29)+3</f>
        <v>4</v>
      </c>
      <c r="D345" s="275"/>
      <c r="E345" s="324">
        <f t="shared" si="3688"/>
        <v>204</v>
      </c>
      <c r="F345" s="330"/>
      <c r="G345" s="275"/>
      <c r="H345" s="536"/>
      <c r="I345" s="548" t="s">
        <v>879</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25">
      <c r="A346" s="250"/>
      <c r="B346" s="259"/>
      <c r="C346" s="444">
        <f>INT($C$29)+3</f>
        <v>4</v>
      </c>
      <c r="D346" s="275"/>
      <c r="E346" s="324">
        <f t="shared" si="3688"/>
        <v>205</v>
      </c>
      <c r="F346" s="330"/>
      <c r="G346" s="275"/>
      <c r="H346" s="536"/>
      <c r="I346" s="548" t="s">
        <v>880</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25">
      <c r="A347" s="250"/>
      <c r="B347" s="259"/>
      <c r="C347" s="444">
        <f>INT($C$29)+3</f>
        <v>4</v>
      </c>
      <c r="D347" s="275"/>
      <c r="E347" s="324">
        <f t="shared" si="3688"/>
        <v>206</v>
      </c>
      <c r="F347" s="330"/>
      <c r="G347" s="275"/>
      <c r="H347" s="538"/>
      <c r="I347" s="549" t="s">
        <v>881</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25">
      <c r="A348" s="250"/>
      <c r="B348" s="259"/>
      <c r="C348" s="444">
        <f>INT($C$29)+2</f>
        <v>3</v>
      </c>
      <c r="D348" s="275"/>
      <c r="E348" s="324">
        <f t="shared" si="3688"/>
        <v>207</v>
      </c>
      <c r="F348" s="330"/>
      <c r="G348" s="275"/>
      <c r="H348" s="534"/>
      <c r="I348" s="534" t="s">
        <v>579</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25">
      <c r="A349" s="250"/>
      <c r="B349" s="259"/>
      <c r="C349" s="444">
        <f t="shared" si="3167"/>
        <v>4</v>
      </c>
      <c r="D349" s="275"/>
      <c r="E349" s="324">
        <f t="shared" si="3688"/>
        <v>208</v>
      </c>
      <c r="F349" s="330"/>
      <c r="G349" s="275"/>
      <c r="H349" s="536"/>
      <c r="I349" s="536" t="s">
        <v>580</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25">
      <c r="A350" s="250"/>
      <c r="B350" s="259"/>
      <c r="C350" s="444">
        <f t="shared" si="3167"/>
        <v>4</v>
      </c>
      <c r="D350" s="275"/>
      <c r="E350" s="324">
        <f t="shared" si="3688"/>
        <v>209</v>
      </c>
      <c r="F350" s="330"/>
      <c r="G350" s="275"/>
      <c r="H350" s="536"/>
      <c r="I350" s="536" t="s">
        <v>581</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25">
      <c r="A351" s="250"/>
      <c r="B351" s="259"/>
      <c r="C351" s="444">
        <f t="shared" si="3167"/>
        <v>4</v>
      </c>
      <c r="D351" s="275"/>
      <c r="E351" s="324">
        <f t="shared" si="3688"/>
        <v>210</v>
      </c>
      <c r="F351" s="330"/>
      <c r="G351" s="275"/>
      <c r="H351" s="540"/>
      <c r="I351" s="540" t="s">
        <v>712</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25">
      <c r="A352" s="250"/>
      <c r="B352" s="259"/>
      <c r="C352" s="444">
        <f>INT($C$29)+3</f>
        <v>4</v>
      </c>
      <c r="D352" s="275"/>
      <c r="E352" s="324">
        <f t="shared" si="3688"/>
        <v>211</v>
      </c>
      <c r="F352" s="330"/>
      <c r="G352" s="275"/>
      <c r="H352" s="542"/>
      <c r="I352" s="542" t="s">
        <v>713</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25">
      <c r="A353" s="250"/>
      <c r="B353" s="259"/>
      <c r="C353" s="444">
        <f>INT($C$29)+2</f>
        <v>3</v>
      </c>
      <c r="D353" s="275"/>
      <c r="E353" s="324">
        <f t="shared" si="3688"/>
        <v>212</v>
      </c>
      <c r="F353" s="330"/>
      <c r="G353" s="275"/>
      <c r="H353" s="461"/>
      <c r="I353" s="461" t="s">
        <v>714</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25">
      <c r="A354" s="250"/>
      <c r="B354" s="259"/>
      <c r="C354" s="444">
        <f t="shared" si="3167"/>
        <v>4</v>
      </c>
      <c r="D354" s="275"/>
      <c r="E354" s="324">
        <f t="shared" si="3688"/>
        <v>213</v>
      </c>
      <c r="F354" s="330"/>
      <c r="G354" s="275"/>
      <c r="H354" s="494"/>
      <c r="I354" s="494" t="s">
        <v>715</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25">
      <c r="A355" s="250"/>
      <c r="B355" s="259"/>
      <c r="C355" s="444">
        <f>INT($C$29)+2</f>
        <v>3</v>
      </c>
      <c r="D355" s="275"/>
      <c r="E355" s="324">
        <f t="shared" si="3688"/>
        <v>214</v>
      </c>
      <c r="F355" s="330"/>
      <c r="G355" s="275"/>
      <c r="H355" s="495"/>
      <c r="I355" s="495" t="s">
        <v>716</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25">
      <c r="A356" s="250"/>
      <c r="B356" s="259"/>
      <c r="C356" s="444">
        <f>INT($C$29)+3</f>
        <v>4</v>
      </c>
      <c r="D356" s="275"/>
      <c r="E356" s="324">
        <f t="shared" si="3688"/>
        <v>215</v>
      </c>
      <c r="F356" s="330"/>
      <c r="G356" s="275"/>
      <c r="H356" s="346"/>
      <c r="I356" s="346" t="s">
        <v>717</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25">
      <c r="A357" s="250"/>
      <c r="B357" s="259"/>
      <c r="C357" s="444">
        <f>INT($C$29)+3</f>
        <v>4</v>
      </c>
      <c r="D357" s="275"/>
      <c r="E357" s="324">
        <f t="shared" si="3688"/>
        <v>216</v>
      </c>
      <c r="F357" s="330"/>
      <c r="G357" s="275"/>
      <c r="H357" s="542"/>
      <c r="I357" s="542" t="s">
        <v>718</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0999999999999996" customHeight="1" outlineLevel="2" x14ac:dyDescent="0.2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0999999999999996" customHeight="1" outlineLevel="2" x14ac:dyDescent="0.2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0999999999999996" customHeight="1" outlineLevel="1" x14ac:dyDescent="0.2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0999999999999996" customHeight="1" x14ac:dyDescent="0.2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2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2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2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2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2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2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2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25">
      <c r="C369" s="443" t="s">
        <v>701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4">
        <v>1</v>
      </c>
    </row>
    <row r="4" spans="1:2" ht="7.35" customHeight="1" x14ac:dyDescent="0.25"/>
    <row r="5" spans="1:2" x14ac:dyDescent="0.25">
      <c r="A5" t="s">
        <v>81</v>
      </c>
      <c r="B5" s="204">
        <v>1.25</v>
      </c>
    </row>
    <row r="7" spans="1:2" x14ac:dyDescent="0.25">
      <c r="A7" s="66" t="s">
        <v>80</v>
      </c>
    </row>
    <row r="8" spans="1:2" x14ac:dyDescent="0.25">
      <c r="A8" t="s">
        <v>82</v>
      </c>
      <c r="B8" s="204">
        <v>11</v>
      </c>
    </row>
    <row r="9" spans="1:2" ht="7.35" customHeight="1" x14ac:dyDescent="0.25"/>
    <row r="10" spans="1:2" x14ac:dyDescent="0.25">
      <c r="A10" t="s">
        <v>83</v>
      </c>
      <c r="B10" s="204">
        <v>10</v>
      </c>
    </row>
    <row r="12" spans="1:2" x14ac:dyDescent="0.25">
      <c r="A12" s="66" t="s">
        <v>1186</v>
      </c>
    </row>
    <row r="13" spans="1:2" x14ac:dyDescent="0.25">
      <c r="A13" t="s">
        <v>1187</v>
      </c>
      <c r="B13" s="794">
        <v>0.1</v>
      </c>
    </row>
    <row r="14" spans="1:2" ht="9.75" customHeight="1" x14ac:dyDescent="0.25"/>
    <row r="15" spans="1:2" x14ac:dyDescent="0.25">
      <c r="A15" s="66" t="s">
        <v>258</v>
      </c>
    </row>
    <row r="16" spans="1:2" x14ac:dyDescent="0.25">
      <c r="A16" t="s">
        <v>1188</v>
      </c>
      <c r="B16" s="794">
        <v>7.4999999999999997E-2</v>
      </c>
    </row>
    <row r="17" spans="1:2" ht="9.75" customHeight="1" x14ac:dyDescent="0.25"/>
    <row r="18" spans="1:2" x14ac:dyDescent="0.25">
      <c r="A18" t="s">
        <v>1163</v>
      </c>
      <c r="B18" s="794">
        <v>7.4999999999999997E-2</v>
      </c>
    </row>
    <row r="20" spans="1:2" x14ac:dyDescent="0.25">
      <c r="A20" s="66" t="s">
        <v>84</v>
      </c>
    </row>
    <row r="21" spans="1:2" x14ac:dyDescent="0.25">
      <c r="A21" t="s">
        <v>1189</v>
      </c>
      <c r="B21" s="794">
        <v>0.15</v>
      </c>
    </row>
    <row r="22" spans="1:2" ht="9.75" customHeight="1" x14ac:dyDescent="0.25"/>
    <row r="23" spans="1:2" x14ac:dyDescent="0.25">
      <c r="A23" t="s">
        <v>1162</v>
      </c>
      <c r="B23" s="794">
        <v>7.4999999999999997E-2</v>
      </c>
    </row>
    <row r="25" spans="1:2" x14ac:dyDescent="0.25">
      <c r="A25" t="s">
        <v>85</v>
      </c>
      <c r="B25"/>
    </row>
    <row r="26" spans="1:2" x14ac:dyDescent="0.25">
      <c r="A26" t="s">
        <v>366</v>
      </c>
      <c r="B26" s="204">
        <v>1.3</v>
      </c>
    </row>
    <row r="27" spans="1:2" x14ac:dyDescent="0.25">
      <c r="A27" t="s">
        <v>56</v>
      </c>
      <c r="B27" s="204">
        <v>1.1000000000000001</v>
      </c>
    </row>
    <row r="28" spans="1:2" x14ac:dyDescent="0.25">
      <c r="A28" t="s">
        <v>57</v>
      </c>
      <c r="B28" s="204">
        <v>1.1000000000000001</v>
      </c>
    </row>
    <row r="29" spans="1:2" x14ac:dyDescent="0.25">
      <c r="A29" t="s">
        <v>58</v>
      </c>
      <c r="B29" s="204">
        <v>1.2</v>
      </c>
    </row>
    <row r="30" spans="1:2" x14ac:dyDescent="0.25">
      <c r="A30" t="s">
        <v>59</v>
      </c>
      <c r="B30" s="204">
        <v>1</v>
      </c>
    </row>
    <row r="31" spans="1:2" x14ac:dyDescent="0.25">
      <c r="A31" t="s">
        <v>861</v>
      </c>
      <c r="B31" s="204">
        <v>1</v>
      </c>
    </row>
    <row r="32" spans="1:2" x14ac:dyDescent="0.25">
      <c r="A32" t="s">
        <v>862</v>
      </c>
      <c r="B32" s="204">
        <v>1</v>
      </c>
    </row>
    <row r="33" spans="1:2" x14ac:dyDescent="0.25">
      <c r="A33" t="s">
        <v>863</v>
      </c>
      <c r="B33" s="204">
        <v>1</v>
      </c>
    </row>
    <row r="34" spans="1:2" x14ac:dyDescent="0.25">
      <c r="A34" t="s">
        <v>1104</v>
      </c>
      <c r="B34" s="204">
        <v>1</v>
      </c>
    </row>
    <row r="36" spans="1:2" x14ac:dyDescent="0.25">
      <c r="A36" t="s">
        <v>86</v>
      </c>
      <c r="B36"/>
    </row>
    <row r="37" spans="1:2" x14ac:dyDescent="0.25">
      <c r="A37" t="s">
        <v>366</v>
      </c>
      <c r="B37" s="204">
        <v>1.2</v>
      </c>
    </row>
    <row r="38" spans="1:2" x14ac:dyDescent="0.25">
      <c r="A38" t="s">
        <v>56</v>
      </c>
      <c r="B38" s="204">
        <v>1.1000000000000001</v>
      </c>
    </row>
    <row r="39" spans="1:2" x14ac:dyDescent="0.25">
      <c r="A39" t="s">
        <v>57</v>
      </c>
      <c r="B39" s="204">
        <v>1.1000000000000001</v>
      </c>
    </row>
    <row r="40" spans="1:2" x14ac:dyDescent="0.25">
      <c r="A40" t="s">
        <v>58</v>
      </c>
      <c r="B40" s="204">
        <v>1.2</v>
      </c>
    </row>
    <row r="41" spans="1:2" x14ac:dyDescent="0.25">
      <c r="A41" t="s">
        <v>59</v>
      </c>
      <c r="B41" s="204">
        <v>1</v>
      </c>
    </row>
    <row r="42" spans="1:2" x14ac:dyDescent="0.25">
      <c r="A42" t="s">
        <v>861</v>
      </c>
      <c r="B42" s="204">
        <v>1</v>
      </c>
    </row>
    <row r="43" spans="1:2" x14ac:dyDescent="0.25">
      <c r="A43" t="s">
        <v>862</v>
      </c>
      <c r="B43" s="204">
        <v>1</v>
      </c>
    </row>
    <row r="44" spans="1:2" x14ac:dyDescent="0.25">
      <c r="A44" t="s">
        <v>863</v>
      </c>
      <c r="B44" s="204">
        <v>1</v>
      </c>
    </row>
    <row r="45" spans="1:2" x14ac:dyDescent="0.25">
      <c r="A45" t="s">
        <v>1104</v>
      </c>
      <c r="B45" s="204">
        <v>1</v>
      </c>
    </row>
    <row r="47" spans="1:2" x14ac:dyDescent="0.25">
      <c r="A47" t="s">
        <v>1185</v>
      </c>
      <c r="B47"/>
    </row>
    <row r="48" spans="1:2" x14ac:dyDescent="0.25">
      <c r="A48" t="s">
        <v>366</v>
      </c>
      <c r="B48" s="204">
        <v>1</v>
      </c>
    </row>
    <row r="49" spans="1:3" x14ac:dyDescent="0.25">
      <c r="A49" t="s">
        <v>56</v>
      </c>
      <c r="B49" s="204">
        <v>1</v>
      </c>
    </row>
    <row r="50" spans="1:3" x14ac:dyDescent="0.25">
      <c r="A50" t="s">
        <v>57</v>
      </c>
      <c r="B50" s="204">
        <v>1</v>
      </c>
    </row>
    <row r="51" spans="1:3" x14ac:dyDescent="0.25">
      <c r="A51" t="s">
        <v>58</v>
      </c>
      <c r="B51" s="204">
        <v>1</v>
      </c>
    </row>
    <row r="52" spans="1:3" x14ac:dyDescent="0.25">
      <c r="A52" t="s">
        <v>59</v>
      </c>
      <c r="B52" s="204">
        <v>1</v>
      </c>
    </row>
    <row r="53" spans="1:3" x14ac:dyDescent="0.25">
      <c r="A53" t="s">
        <v>861</v>
      </c>
      <c r="B53" s="204">
        <v>1</v>
      </c>
    </row>
    <row r="54" spans="1:3" x14ac:dyDescent="0.25">
      <c r="A54" t="s">
        <v>862</v>
      </c>
      <c r="B54" s="204">
        <v>1</v>
      </c>
    </row>
    <row r="55" spans="1:3" x14ac:dyDescent="0.25">
      <c r="A55" t="s">
        <v>863</v>
      </c>
      <c r="B55" s="204">
        <v>1</v>
      </c>
    </row>
    <row r="56" spans="1:3" x14ac:dyDescent="0.25">
      <c r="A56" t="s">
        <v>1104</v>
      </c>
      <c r="B56" s="204">
        <v>1</v>
      </c>
    </row>
    <row r="58" spans="1:3" x14ac:dyDescent="0.25">
      <c r="A58" s="66" t="s">
        <v>87</v>
      </c>
    </row>
    <row r="59" spans="1:3" x14ac:dyDescent="0.25">
      <c r="A59" t="s">
        <v>88</v>
      </c>
      <c r="B59" s="676">
        <f>MIN(364,INT((C59 - DATE(YEAR(C59),1,1))))</f>
        <v>104</v>
      </c>
      <c r="C59" s="700">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G42" sqref="G42:G43"/>
    </sheetView>
  </sheetViews>
  <sheetFormatPr defaultColWidth="8.5703125" defaultRowHeight="15" outlineLevelRow="1"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outlineLevel="1" x14ac:dyDescent="0.25">
      <c r="A1" s="7"/>
      <c r="B1" s="8"/>
      <c r="C1" s="8"/>
      <c r="D1" s="8"/>
      <c r="E1" s="8"/>
      <c r="F1" s="8"/>
      <c r="G1" s="8"/>
      <c r="H1" s="8"/>
      <c r="I1" s="8"/>
      <c r="J1" s="8"/>
      <c r="K1" s="8"/>
      <c r="L1" s="8"/>
      <c r="M1" s="8"/>
      <c r="N1" s="8"/>
      <c r="O1" s="8"/>
      <c r="P1" s="8"/>
      <c r="Q1" s="8"/>
      <c r="R1" s="8"/>
      <c r="S1" s="8"/>
      <c r="T1" s="8"/>
      <c r="U1" s="8"/>
      <c r="V1" s="8"/>
      <c r="W1" s="8"/>
      <c r="X1" s="8"/>
      <c r="Y1" s="8"/>
      <c r="Z1" s="8"/>
    </row>
    <row r="2" spans="1:26" customFormat="1" ht="5.0999999999999996" customHeight="1" outlineLevel="1" collapsed="1" thickBot="1" x14ac:dyDescent="0.3">
      <c r="A2" s="7"/>
      <c r="B2" s="8"/>
      <c r="C2" s="8"/>
      <c r="D2" s="8"/>
      <c r="E2" s="8"/>
      <c r="F2" s="8"/>
      <c r="G2" s="8"/>
      <c r="H2" s="8"/>
      <c r="I2" s="8"/>
      <c r="J2" s="8"/>
      <c r="K2" s="8"/>
      <c r="L2" s="8"/>
      <c r="M2" s="8"/>
      <c r="N2" s="8"/>
      <c r="O2" s="8"/>
      <c r="P2" s="8"/>
      <c r="Q2" s="8"/>
      <c r="R2" s="8"/>
      <c r="S2" s="8"/>
      <c r="T2" s="8"/>
      <c r="U2" s="8"/>
      <c r="V2" s="8"/>
      <c r="W2" s="8"/>
      <c r="X2" s="8"/>
      <c r="Y2" s="8"/>
      <c r="Z2" s="8"/>
    </row>
    <row r="3" spans="1:26" customFormat="1" ht="5.0999999999999996" customHeight="1" outlineLevel="1" x14ac:dyDescent="0.2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35" customHeight="1" outlineLevel="1" collapsed="1" x14ac:dyDescent="0.25">
      <c r="A4" s="7"/>
      <c r="B4" s="97"/>
      <c r="C4" s="13"/>
      <c r="D4" s="13">
        <v>0</v>
      </c>
      <c r="E4" s="13" t="s">
        <v>1</v>
      </c>
      <c r="F4" s="71"/>
      <c r="G4" s="72" t="s">
        <v>997</v>
      </c>
      <c r="H4" s="73"/>
      <c r="I4" s="73"/>
      <c r="J4" s="73"/>
      <c r="K4" s="73"/>
      <c r="L4" s="73"/>
      <c r="M4" s="73"/>
      <c r="N4" s="73"/>
      <c r="O4" s="73"/>
      <c r="P4" s="73"/>
      <c r="Q4" s="73"/>
      <c r="R4" s="73"/>
      <c r="S4" s="74"/>
      <c r="T4" s="73"/>
      <c r="U4" s="73"/>
      <c r="V4" s="73"/>
      <c r="W4" s="17"/>
      <c r="X4" s="9"/>
      <c r="Y4" s="9"/>
      <c r="Z4" s="9"/>
    </row>
    <row r="5" spans="1:26" customFormat="1" ht="13.35" customHeight="1" outlineLevel="1" x14ac:dyDescent="0.25">
      <c r="A5" s="7"/>
      <c r="B5" s="97"/>
      <c r="C5" s="13"/>
      <c r="D5" s="13"/>
      <c r="E5" s="18"/>
      <c r="F5" s="75"/>
      <c r="G5" s="76" t="s">
        <v>998</v>
      </c>
      <c r="H5" s="76"/>
      <c r="I5" s="76"/>
      <c r="J5" s="76"/>
      <c r="K5" s="76"/>
      <c r="L5" s="76"/>
      <c r="M5" s="76"/>
      <c r="N5" s="76"/>
      <c r="O5" s="76"/>
      <c r="P5" s="76"/>
      <c r="Q5" s="76"/>
      <c r="R5" s="76"/>
      <c r="S5" s="77"/>
      <c r="T5" s="78"/>
      <c r="U5" s="78"/>
      <c r="V5" s="78"/>
      <c r="W5" s="17"/>
      <c r="X5" s="9"/>
      <c r="Y5" s="9"/>
      <c r="Z5" s="9"/>
    </row>
    <row r="6" spans="1:26" customFormat="1" ht="13.35" customHeight="1" outlineLevel="1" x14ac:dyDescent="0.25">
      <c r="A6" s="7"/>
      <c r="B6" s="97"/>
      <c r="C6" s="18"/>
      <c r="D6" s="13"/>
      <c r="E6" s="18"/>
      <c r="F6" s="75"/>
      <c r="G6" s="79">
        <v>37998.72855324074</v>
      </c>
      <c r="H6" s="80">
        <v>37998.72855324074</v>
      </c>
      <c r="I6" s="76"/>
      <c r="J6" s="76"/>
      <c r="K6" s="76" t="s">
        <v>999</v>
      </c>
      <c r="L6" s="76"/>
      <c r="M6" s="76"/>
      <c r="N6" s="76"/>
      <c r="O6" s="76"/>
      <c r="P6" s="76"/>
      <c r="Q6" s="76"/>
      <c r="R6" s="76"/>
      <c r="S6" s="77"/>
      <c r="T6" s="78"/>
      <c r="U6" s="78"/>
      <c r="V6" s="78"/>
      <c r="W6" s="17"/>
      <c r="X6" s="9"/>
      <c r="Y6" s="9"/>
      <c r="Z6" s="9"/>
    </row>
    <row r="7" spans="1:26" customFormat="1" ht="13.35" customHeight="1" outlineLevel="1" x14ac:dyDescent="0.2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35" customHeight="1" outlineLevel="1" x14ac:dyDescent="0.2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35" customHeight="1" outlineLevel="1" x14ac:dyDescent="0.2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35" customHeight="1" outlineLevel="1" x14ac:dyDescent="0.2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35" customHeight="1" outlineLevel="1" x14ac:dyDescent="0.25">
      <c r="A11" s="7"/>
      <c r="B11" s="97"/>
      <c r="C11" s="18"/>
      <c r="D11" s="18"/>
      <c r="E11" s="18"/>
      <c r="F11" s="18"/>
      <c r="G11" s="24"/>
      <c r="H11" s="24"/>
      <c r="I11" s="24"/>
      <c r="J11" s="24" t="s">
        <v>800</v>
      </c>
      <c r="K11" s="24" t="s">
        <v>380</v>
      </c>
      <c r="L11" s="24" t="s">
        <v>772</v>
      </c>
      <c r="M11" s="24" t="s">
        <v>773</v>
      </c>
      <c r="N11" s="24" t="s">
        <v>774</v>
      </c>
      <c r="O11" s="24" t="s">
        <v>775</v>
      </c>
      <c r="P11" s="24" t="s">
        <v>776</v>
      </c>
      <c r="Q11" s="24" t="s">
        <v>777</v>
      </c>
      <c r="R11" s="24" t="s">
        <v>778</v>
      </c>
      <c r="S11" s="24" t="s">
        <v>779</v>
      </c>
      <c r="T11" s="24"/>
      <c r="U11" s="24"/>
      <c r="V11" s="24"/>
      <c r="W11" s="17"/>
      <c r="X11" s="9"/>
      <c r="Y11" s="9"/>
      <c r="Z11" s="9"/>
    </row>
    <row r="12" spans="1:26" customFormat="1" ht="5.0999999999999996" customHeight="1" outlineLevel="1" x14ac:dyDescent="0.2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0999999999999996" customHeight="1" outlineLevel="1" x14ac:dyDescent="0.2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35" customHeight="1" outlineLevel="1" x14ac:dyDescent="0.25">
      <c r="A14" s="7"/>
      <c r="B14" s="97"/>
      <c r="C14" s="18"/>
      <c r="D14" s="18"/>
      <c r="E14" s="18"/>
      <c r="F14" s="14"/>
      <c r="G14" s="92" t="s">
        <v>1000</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35" customHeight="1" outlineLevel="1" x14ac:dyDescent="0.2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35" customHeight="1" outlineLevel="1" x14ac:dyDescent="0.2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35" customHeight="1" outlineLevel="1" x14ac:dyDescent="0.2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0999999999999996" customHeight="1" outlineLevel="1" x14ac:dyDescent="0.2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2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2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2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0999999999999996" customHeight="1" thickBot="1" x14ac:dyDescent="0.3">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0999999999999996" customHeight="1" x14ac:dyDescent="0.2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2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2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2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2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2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2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2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2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0999999999999996" customHeight="1" outlineLevel="1" x14ac:dyDescent="0.2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0999999999999996" customHeight="1" outlineLevel="1" x14ac:dyDescent="0.2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2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2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2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2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2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2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2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2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25">
      <c r="A43" s="7"/>
      <c r="B43" s="8"/>
      <c r="C43" s="18"/>
      <c r="D43" s="18"/>
      <c r="E43" s="18"/>
      <c r="F43" s="27"/>
      <c r="G43" s="631" t="str">
        <f>General!G24</f>
        <v>ms</v>
      </c>
      <c r="H43" s="232"/>
      <c r="I43" s="57"/>
      <c r="J43" s="58"/>
      <c r="K43" s="58"/>
      <c r="L43" s="58"/>
      <c r="O43" s="58"/>
      <c r="P43" s="33"/>
      <c r="Q43" s="33"/>
      <c r="R43" s="33"/>
      <c r="S43" s="33"/>
      <c r="T43" s="33"/>
      <c r="U43" s="33"/>
      <c r="V43" s="31"/>
      <c r="W43" s="17"/>
      <c r="X43" s="9"/>
      <c r="Y43" s="9"/>
      <c r="Z43" s="9"/>
    </row>
    <row r="44" spans="1:26" customFormat="1" ht="12" customHeight="1" outlineLevel="1" x14ac:dyDescent="0.2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2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2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2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2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2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2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2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2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2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2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0999999999999996" customHeight="1" outlineLevel="1" x14ac:dyDescent="0.2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35" customHeight="1" outlineLevel="1" x14ac:dyDescent="0.2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2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2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0999999999999996" customHeight="1" x14ac:dyDescent="0.2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1152</v>
      </c>
      <c r="B2" s="204">
        <v>5000000</v>
      </c>
    </row>
    <row r="4" spans="1:2" x14ac:dyDescent="0.2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824</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825</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19" t="s">
        <v>919</v>
      </c>
      <c r="M10" s="519"/>
      <c r="N10" s="519"/>
      <c r="O10" s="519"/>
      <c r="P10" s="519"/>
      <c r="Q10" s="519"/>
      <c r="R10" s="23"/>
      <c r="S10" s="23"/>
      <c r="T10" s="23"/>
      <c r="U10" s="23"/>
      <c r="V10" s="23"/>
      <c r="W10" s="17"/>
      <c r="X10" s="9"/>
    </row>
    <row r="11" spans="1:24" ht="13.35" customHeight="1" x14ac:dyDescent="0.25">
      <c r="A11" s="170"/>
      <c r="B11" s="8"/>
      <c r="C11" s="18"/>
      <c r="D11" s="18"/>
      <c r="E11" s="18"/>
      <c r="F11" s="18"/>
      <c r="G11" s="18"/>
      <c r="H11" s="18"/>
      <c r="I11" s="23" t="s">
        <v>816</v>
      </c>
      <c r="J11" s="24"/>
      <c r="K11" s="101"/>
      <c r="L11" s="101"/>
      <c r="M11" s="24"/>
      <c r="N11" s="24"/>
      <c r="O11" s="24" t="s">
        <v>820</v>
      </c>
      <c r="P11" s="24"/>
      <c r="Q11" s="24"/>
      <c r="R11" s="24"/>
      <c r="S11" s="24"/>
      <c r="T11" s="24"/>
      <c r="U11" s="24"/>
      <c r="V11" s="23"/>
      <c r="W11" s="17"/>
      <c r="X11" s="9"/>
    </row>
    <row r="12" spans="1:24" ht="13.35" customHeight="1" x14ac:dyDescent="0.25">
      <c r="A12" s="170"/>
      <c r="B12" s="8"/>
      <c r="C12" s="18"/>
      <c r="D12" s="18"/>
      <c r="E12" s="18"/>
      <c r="F12" s="18"/>
      <c r="G12" s="18"/>
      <c r="H12" s="18"/>
      <c r="I12" s="23" t="s">
        <v>823</v>
      </c>
      <c r="J12" s="24"/>
      <c r="K12" s="24" t="s">
        <v>193</v>
      </c>
      <c r="L12" s="24" t="s">
        <v>822</v>
      </c>
      <c r="M12" s="24" t="s">
        <v>821</v>
      </c>
      <c r="N12" s="24" t="s">
        <v>820</v>
      </c>
      <c r="O12" s="24" t="str">
        <f>"per "&amp;$I$26&amp;" MJ"</f>
        <v>per 100 MJ</v>
      </c>
      <c r="P12" s="24"/>
      <c r="Q12" s="24" t="s">
        <v>892</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24" t="s">
        <v>830</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35" customHeight="1" x14ac:dyDescent="0.25">
      <c r="A16" s="170"/>
      <c r="B16" s="8"/>
      <c r="C16" s="18"/>
      <c r="D16" s="18"/>
      <c r="E16" s="18"/>
      <c r="F16" s="27"/>
      <c r="G16" s="92"/>
      <c r="H16" s="92"/>
      <c r="I16" s="524" t="s">
        <v>831</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35" customHeight="1" x14ac:dyDescent="0.25">
      <c r="A17" s="170"/>
      <c r="B17" s="8"/>
      <c r="C17" s="18"/>
      <c r="D17" s="18"/>
      <c r="E17" s="18"/>
      <c r="F17" s="27"/>
      <c r="G17" s="92"/>
      <c r="H17" s="92"/>
      <c r="I17" s="524" t="s">
        <v>832</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35" customHeight="1" x14ac:dyDescent="0.25">
      <c r="A18" s="170"/>
      <c r="B18" s="8"/>
      <c r="C18" s="18"/>
      <c r="D18" s="18"/>
      <c r="E18" s="18"/>
      <c r="F18" s="27"/>
      <c r="G18" s="92"/>
      <c r="H18" s="92"/>
      <c r="I18" s="524" t="s">
        <v>833</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35" customHeight="1" x14ac:dyDescent="0.25">
      <c r="A19" s="170"/>
      <c r="B19" s="8"/>
      <c r="C19" s="18"/>
      <c r="D19" s="18"/>
      <c r="E19" s="18"/>
      <c r="F19" s="27"/>
      <c r="G19" s="92"/>
      <c r="H19" s="92"/>
      <c r="I19" s="524" t="s">
        <v>834</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35" customHeight="1" x14ac:dyDescent="0.25">
      <c r="A20" s="170"/>
      <c r="B20" s="8"/>
      <c r="C20" s="18"/>
      <c r="D20" s="18"/>
      <c r="E20" s="18"/>
      <c r="F20" s="27"/>
      <c r="G20" s="92"/>
      <c r="H20" s="92"/>
      <c r="I20" s="524" t="s">
        <v>835</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35" customHeight="1" x14ac:dyDescent="0.25">
      <c r="A21" s="170"/>
      <c r="B21" s="8"/>
      <c r="C21" s="18"/>
      <c r="D21" s="18"/>
      <c r="E21" s="18"/>
      <c r="F21" s="27"/>
      <c r="G21" s="92"/>
      <c r="H21" s="92"/>
      <c r="I21" s="524" t="s">
        <v>836</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35" customHeight="1" x14ac:dyDescent="0.25">
      <c r="A22" s="170"/>
      <c r="B22" s="8"/>
      <c r="C22" s="18"/>
      <c r="D22" s="18"/>
      <c r="E22" s="18"/>
      <c r="F22" s="27"/>
      <c r="G22" s="92"/>
      <c r="H22" s="92"/>
      <c r="I22" s="524" t="s">
        <v>837</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35" customHeight="1" x14ac:dyDescent="0.25">
      <c r="A23" s="170"/>
      <c r="B23" s="8"/>
      <c r="C23" s="18"/>
      <c r="D23" s="18"/>
      <c r="E23" s="18"/>
      <c r="F23" s="27"/>
      <c r="G23" s="92"/>
      <c r="H23" s="92"/>
      <c r="I23" s="524" t="s">
        <v>838</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35" customHeight="1" x14ac:dyDescent="0.25">
      <c r="A24" s="170"/>
      <c r="B24" s="8"/>
      <c r="C24" s="18"/>
      <c r="D24" s="18"/>
      <c r="E24" s="18"/>
      <c r="F24" s="27"/>
      <c r="G24" s="92"/>
      <c r="H24" s="92"/>
      <c r="I24" s="524" t="s">
        <v>839</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35" customHeight="1" x14ac:dyDescent="0.2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35" customHeight="1" x14ac:dyDescent="0.25">
      <c r="A26" s="170"/>
      <c r="B26" s="8"/>
      <c r="C26" s="18"/>
      <c r="D26" s="18"/>
      <c r="E26" s="18"/>
      <c r="F26" s="27"/>
      <c r="G26" s="92"/>
      <c r="H26" s="92" t="s">
        <v>819</v>
      </c>
      <c r="I26" s="524">
        <v>100</v>
      </c>
      <c r="J26" s="90" t="s">
        <v>818</v>
      </c>
      <c r="K26" s="155"/>
      <c r="L26" s="155"/>
      <c r="M26" s="55"/>
      <c r="N26" s="516"/>
      <c r="O26" s="516"/>
      <c r="P26" s="90"/>
      <c r="Q26" s="90"/>
      <c r="R26" s="90"/>
      <c r="S26" s="516"/>
      <c r="T26" s="90"/>
      <c r="U26" s="90"/>
      <c r="V26" s="31"/>
      <c r="W26" s="17"/>
      <c r="X26" s="9"/>
    </row>
    <row r="27" spans="1:24" ht="13.35" customHeight="1" x14ac:dyDescent="0.25">
      <c r="A27" s="170"/>
      <c r="B27" s="8"/>
      <c r="C27" s="18"/>
      <c r="D27" s="18"/>
      <c r="E27" s="18"/>
      <c r="F27" s="34"/>
      <c r="G27" s="92"/>
      <c r="H27" s="92" t="s">
        <v>817</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419</vt:i4>
      </vt:variant>
    </vt:vector>
  </HeadingPairs>
  <TitlesOfParts>
    <vt:vector size="436"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2024-06-23T06:29:41Z</dcterms:modified>
</cp:coreProperties>
</file>